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NS_LSIP\"/>
    </mc:Choice>
  </mc:AlternateContent>
  <xr:revisionPtr revIDLastSave="0" documentId="13_ncr:1_{2410C0A2-61D1-4459-86A7-09A7F3C3FBCC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L1" i="71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22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A1" i="104" l="1"/>
  <c r="T36" i="105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<sst xmlns="http://schemas.openxmlformats.org/spreadsheetml/2006/main" count="2355" uniqueCount="531">
  <si>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</si>
  <si>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</si>
  <si>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</si>
  <si>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</si>
  <si>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</si>
  <si>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</si>
  <si>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</si>
  <si>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</si>
  <si>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</si>
  <si>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</si>
  <si>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</si>
  <si>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</si>
  <si>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</si>
  <si>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</si>
  <si>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</si>
  <si>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</si>
  <si>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</si>
  <si>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</si>
  <si>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</si>
  <si>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</si>
  <si>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</si>
  <si>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</si>
  <si>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</si>
  <si>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</si>
  <si>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</si>
  <si>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</si>
  <si>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</si>
  <si>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</si>
  <si>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</si>
  <si>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</si>
  <si>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</si>
  <si>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</si>
  <si>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</si>
  <si>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</si>
  <si>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</si>
  <si>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</si>
  <si>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</si>
  <si>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</si>
  <si>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</si>
  <si>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</si>
  <si>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</si>
  <si>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</si>
  <si>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</si>
  <si>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</si>
  <si>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</si>
  <si>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</si>
  <si>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</si>
  <si>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</si>
  <si>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</si>
  <si>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</si>
  <si>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</si>
  <si>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</si>
  <si>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</si>
  <si>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</si>
  <si>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</si>
  <si>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</si>
  <si>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</si>
  <si>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</si>
  <si>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</si>
  <si>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</si>
  <si>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</si>
  <si>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</si>
  <si>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</si>
  <si>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</si>
  <si>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</si>
  <si>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</si>
  <si>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</si>
  <si>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</si>
  <si>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</si>
  <si>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</si>
  <si>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</si>
  <si>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</si>
  <si>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</si>
  <si>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</si>
  <si>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</si>
  <si>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</si>
  <si>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</si>
  <si>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</si>
  <si>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</si>
  <si>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</si>
  <si>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</si>
  <si>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</si>
  <si>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</si>
  <si>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</si>
  <si>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</si>
  <si>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</si>
  <si>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</si>
  <si>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</si>
  <si>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</si>
  <si>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</si>
  <si>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</si>
  <si>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</si>
  <si>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</si>
  <si>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</si>
  <si>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</si>
  <si>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</si>
  <si>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</si>
  <si>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</si>
  <si>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</si>
  <si>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</si>
  <si>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</si>
  <si>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</si>
  <si>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</si>
  <si>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</si>
  <si>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</si>
  <si>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</si>
  <si>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</si>
  <si>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</si>
  <si>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</si>
  <si>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</si>
  <si>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</si>
  <si>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</si>
  <si>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</si>
  <si>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</si>
  <si>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</si>
  <si>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</si>
  <si>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</si>
  <si>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</si>
  <si>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</si>
  <si>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</si>
  <si>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</si>
  <si>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</si>
  <si>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</si>
  <si>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</si>
  <si>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</si>
  <si>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</si>
  <si>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</si>
  <si>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</si>
  <si>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</si>
  <si>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</si>
  <si>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</si>
  <si>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</si>
  <si>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</si>
  <si>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</si>
  <si>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</si>
  <si>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</si>
  <si>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</si>
  <si>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</si>
  <si>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</si>
  <si>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</si>
  <si>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</si>
  <si>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</si>
  <si>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</si>
  <si>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</si>
  <si>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</si>
  <si>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</si>
  <si>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</si>
  <si>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</si>
  <si>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</si>
  <si>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</si>
  <si>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</si>
  <si>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</si>
  <si>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</si>
  <si>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</si>
  <si>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</si>
  <si>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</si>
  <si>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</si>
  <si>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</si>
  <si>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</si>
  <si>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</si>
  <si>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</si>
  <si>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</si>
  <si>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</si>
  <si>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</si>
  <si>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</si>
  <si>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</si>
  <si>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</si>
  <si>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</si>
  <si>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</si>
  <si>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</si>
  <si>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</si>
  <si>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</si>
  <si>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</si>
  <si>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</si>
  <si>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</si>
  <si>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</si>
  <si>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</si>
  <si>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</si>
  <si>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</si>
  <si>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</si>
  <si>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</si>
  <si>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</si>
  <si>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</si>
  <si>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</si>
  <si>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</si>
  <si>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</si>
  <si>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</si>
  <si>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</si>
  <si>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</si>
  <si>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</si>
  <si>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</si>
  <si>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</si>
  <si>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</si>
  <si>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</si>
  <si>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</si>
  <si>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</si>
  <si>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</si>
  <si>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</si>
  <si>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</si>
  <si>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</si>
  <si>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</si>
  <si>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</si>
  <si>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</si>
  <si>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</si>
  <si>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</si>
  <si>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</si>
  <si>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</si>
  <si>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</si>
  <si>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</si>
  <si>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</si>
  <si>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</si>
  <si>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</si>
  <si>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</si>
  <si>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</si>
  <si>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</si>
  <si>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</si>
  <si>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</si>
  <si>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</si>
  <si>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</si>
  <si>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</si>
  <si>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</si>
  <si>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</si>
  <si>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</si>
  <si>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</si>
  <si>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</si>
  <si>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</si>
  <si>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</si>
  <si>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</si>
  <si>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</si>
  <si>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</si>
  <si>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</si>
  <si>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</si>
  <si>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</si>
  <si>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</si>
  <si>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</si>
  <si>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</si>
  <si>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</si>
  <si>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</si>
  <si>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</si>
  <si>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</si>
  <si>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</si>
  <si>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</si>
  <si>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</si>
  <si>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</si>
  <si>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</si>
  <si>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</si>
  <si>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</si>
  <si>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</si>
  <si>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</si>
  <si>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</si>
  <si>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</si>
  <si>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</si>
  <si>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</si>
  <si>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</si>
  <si>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</si>
  <si>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</si>
  <si>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</si>
  <si>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</si>
  <si>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</si>
  <si>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</si>
  <si>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</si>
  <si>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</si>
  <si>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</si>
  <si>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</si>
  <si>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</si>
  <si>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</si>
  <si>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</si>
  <si>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</si>
  <si>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</si>
  <si>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</si>
  <si>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</si>
  <si>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</si>
  <si>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</si>
  <si>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</si>
  <si>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</si>
  <si>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</si>
  <si>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</si>
  <si>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</si>
  <si>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</si>
  <si>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</si>
  <si>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</si>
  <si>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</si>
  <si>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</si>
  <si>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</si>
  <si>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</si>
  <si>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</si>
  <si>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</si>
  <si>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</si>
  <si>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</si>
  <si>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</si>
  <si>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</si>
  <si>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</si>
  <si>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</si>
  <si>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</si>
  <si>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</si>
  <si>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</si>
  <si>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</si>
  <si>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</si>
  <si>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</si>
  <si>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</si>
  <si>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</si>
  <si>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</si>
  <si>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</si>
  <si>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</si>
  <si>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</si>
  <si>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</si>
  <si>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</si>
  <si>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</si>
  <si>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</si>
  <si>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</si>
  <si>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</si>
  <si>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</si>
  <si>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</si>
  <si>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</si>
  <si>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</si>
  <si>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</si>
  <si>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</si>
  <si>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</si>
  <si>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</si>
  <si>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</si>
  <si>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</si>
  <si>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</si>
  <si>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</si>
  <si>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</si>
  <si>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</si>
  <si>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</si>
  <si>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</si>
  <si>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</si>
  <si>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</si>
  <si>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</si>
  <si>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</si>
  <si>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</si>
  <si>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</si>
  <si>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</si>
  <si>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</si>
  <si>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</si>
  <si>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</si>
  <si>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</si>
  <si>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</si>
  <si>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</si>
  <si>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</si>
  <si>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</si>
  <si>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</si>
  <si>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</si>
  <si>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</si>
  <si>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</si>
  <si>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</si>
  <si>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</si>
  <si>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</si>
  <si>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</si>
  <si>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</si>
  <si>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</si>
  <si>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</si>
  <si>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</si>
  <si>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</si>
  <si>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</si>
  <si>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</si>
  <si>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</si>
  <si>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</si>
  <si>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</si>
  <si>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</si>
  <si>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</si>
  <si>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</si>
  <si>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</si>
  <si>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</si>
  <si>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</si>
  <si>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</si>
  <si>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</si>
  <si>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</si>
  <si>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</si>
  <si>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</si>
  <si>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</si>
  <si>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</si>
  <si>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</si>
  <si>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</si>
  <si>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</si>
  <si>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</si>
  <si>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</si>
  <si>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</si>
  <si>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</si>
  <si>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</si>
  <si>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</si>
  <si>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</si>
  <si>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</si>
  <si>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</si>
  <si>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</si>
  <si>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</si>
  <si>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</si>
  <si>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</si>
  <si>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</si>
  <si>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</si>
  <si>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</si>
  <si>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</si>
  <si>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</si>
  <si>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</si>
  <si>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</si>
  <si>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</si>
  <si>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</si>
  <si>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</si>
  <si>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</si>
  <si>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</si>
  <si>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</si>
  <si>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</si>
  <si>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</si>
  <si>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</si>
  <si>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</si>
  <si>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</si>
  <si>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</si>
  <si>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</si>
  <si>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</si>
  <si>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</si>
  <si>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</si>
  <si>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</si>
  <si>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</si>
  <si>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</si>
  <si>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</si>
  <si>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</si>
  <si>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</si>
  <si>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</si>
  <si>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</si>
  <si>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</si>
  <si>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</si>
  <si>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</si>
  <si>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</si>
  <si>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</si>
  <si>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</si>
  <si>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</si>
  <si>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</si>
  <si>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</si>
  <si>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</si>
  <si>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</si>
  <si>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</si>
  <si>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</si>
  <si>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</si>
  <si>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</si>
  <si>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</si>
  <si>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</si>
  <si>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</si>
  <si>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</si>
  <si>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</si>
  <si>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</si>
  <si>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</si>
  <si>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</si>
  <si>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</si>
  <si>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</si>
  <si>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</si>
  <si>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</si>
  <si>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</si>
  <si>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</si>
  <si>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</si>
  <si>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</si>
  <si>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</si>
  <si>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</si>
  <si>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</si>
  <si>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</si>
  <si>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</si>
  <si>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</si>
  <si>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</si>
  <si>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</si>
  <si>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</si>
  <si>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</si>
  <si>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</si>
  <si>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</si>
  <si>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</si>
  <si>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</si>
  <si>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</si>
  <si>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</si>
  <si>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</si>
  <si>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</si>
  <si>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</si>
  <si>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</si>
  <si>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</si>
  <si>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</si>
  <si>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</si>
  <si>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</si>
  <si>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</si>
  <si>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</si>
  <si>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</si>
  <si>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</si>
  <si>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</si>
  <si>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</si>
  <si>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</si>
  <si>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</si>
  <si>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</si>
  <si>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</si>
  <si>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</si>
  <si>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</si>
  <si>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</si>
  <si>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</si>
  <si>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</si>
  <si>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</si>
  <si>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</si>
  <si>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</si>
  <si>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</si>
  <si>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</si>
  <si>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</si>
  <si>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</si>
  <si>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</si>
  <si>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</si>
  <si>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</si>
  <si>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</si>
  <si>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</si>
  <si>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</si>
  <si>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</si>
  <si>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</si>
  <si>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</si>
  <si>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</si>
  <si>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</si>
  <si>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</si>
  <si>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</si>
  <si>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</si>
  <si>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</si>
  <si>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</si>
  <si>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</si>
  <si>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</si>
  <si>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</si>
  <si>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</si>
  <si>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</si>
  <si>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</si>
  <si>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</si>
  <si>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</si>
  <si>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</si>
  <si>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</si>
  <si>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</si>
  <si>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automation/Data/Results/Workbooks/LSIPs/NS_LSIP/NS_LSIP_Database.Main.xlsx</t>
  </si>
  <si>
    <t>LSIP</t>
  </si>
  <si>
    <t xml:space="preserve">22. Norfolk and Suffolk </t>
  </si>
  <si>
    <t>28-02-2024 10:21:29</t>
  </si>
  <si>
    <t>LSIP name</t>
  </si>
  <si>
    <t xml:space="preserve">Norfolk and Suffolk </t>
  </si>
  <si>
    <t>29 02 2024 04:14:57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</si>
</sst>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-0.15325953403276804</c:v>
                </c:pt>
                <c:pt idx="2">
                  <c:v>0.77998473557070458</c:v>
                </c:pt>
                <c:pt idx="3">
                  <c:v>1.1906372635038354</c:v>
                </c:pt>
                <c:pt idx="4">
                  <c:v>0.57889313144918741</c:v>
                </c:pt>
                <c:pt idx="5">
                  <c:v>0.87682793954539928</c:v>
                </c:pt>
                <c:pt idx="7">
                  <c:v>-1.7890925617700337</c:v>
                </c:pt>
                <c:pt idx="8">
                  <c:v>4.6442692060454371</c:v>
                </c:pt>
                <c:pt idx="9">
                  <c:v>-2.0840607981837733</c:v>
                </c:pt>
                <c:pt idx="10">
                  <c:v>1.853300477468145</c:v>
                </c:pt>
                <c:pt idx="11">
                  <c:v>1.0854676380801065</c:v>
                </c:pt>
                <c:pt idx="12">
                  <c:v>0.96151175353282881</c:v>
                </c:pt>
                <c:pt idx="13">
                  <c:v>-1.3894700365253643</c:v>
                </c:pt>
                <c:pt idx="14">
                  <c:v>-4.1680644937362343</c:v>
                </c:pt>
                <c:pt idx="15">
                  <c:v>8.0569949796949203E-2</c:v>
                </c:pt>
                <c:pt idx="17">
                  <c:v>0.88691776084348639</c:v>
                </c:pt>
                <c:pt idx="18">
                  <c:v>0.79452739527949845</c:v>
                </c:pt>
                <c:pt idx="19">
                  <c:v>-1.8247151542638451</c:v>
                </c:pt>
                <c:pt idx="20">
                  <c:v>-0.66363316721511634</c:v>
                </c:pt>
                <c:pt idx="22">
                  <c:v>0.3562761048212737</c:v>
                </c:pt>
                <c:pt idx="24">
                  <c:v>-0.94858519998830548</c:v>
                </c:pt>
                <c:pt idx="25">
                  <c:v>-0.37638325607397549</c:v>
                </c:pt>
                <c:pt idx="26">
                  <c:v>1.2712439287403177</c:v>
                </c:pt>
                <c:pt idx="27">
                  <c:v>-0.30194108897573235</c:v>
                </c:pt>
                <c:pt idx="29">
                  <c:v>-0.85183760157204746</c:v>
                </c:pt>
                <c:pt idx="30">
                  <c:v>-0.99863396314876507</c:v>
                </c:pt>
                <c:pt idx="31">
                  <c:v>6.1421419783767917</c:v>
                </c:pt>
                <c:pt idx="32">
                  <c:v>-11.356490854492984</c:v>
                </c:pt>
                <c:pt idx="33">
                  <c:v>-6.8126208661984382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0.49121601391242109</c:v>
                </c:pt>
                <c:pt idx="2">
                  <c:v>1.0724132527102803</c:v>
                </c:pt>
                <c:pt idx="3">
                  <c:v>1.3429038090939649E-2</c:v>
                </c:pt>
                <c:pt idx="4">
                  <c:v>0.82494046926278042</c:v>
                </c:pt>
                <c:pt idx="5">
                  <c:v>0.70315145450539074</c:v>
                </c:pt>
                <c:pt idx="7">
                  <c:v>2.6820101115188066E-2</c:v>
                </c:pt>
                <c:pt idx="8">
                  <c:v>-3.9646357240130659E-2</c:v>
                </c:pt>
                <c:pt idx="9">
                  <c:v>0.98138001258929464</c:v>
                </c:pt>
                <c:pt idx="10">
                  <c:v>0.84833083703619305</c:v>
                </c:pt>
                <c:pt idx="11">
                  <c:v>1.030229409774619</c:v>
                </c:pt>
                <c:pt idx="12">
                  <c:v>-0.58420284422192603</c:v>
                </c:pt>
                <c:pt idx="13">
                  <c:v>0.51653921151442184</c:v>
                </c:pt>
                <c:pt idx="14">
                  <c:v>-0.25843018752484959</c:v>
                </c:pt>
                <c:pt idx="15">
                  <c:v>0.51666569524275729</c:v>
                </c:pt>
                <c:pt idx="17">
                  <c:v>0.89505910413987255</c:v>
                </c:pt>
                <c:pt idx="18">
                  <c:v>0.49101807147413634</c:v>
                </c:pt>
                <c:pt idx="19">
                  <c:v>0.19121503093573189</c:v>
                </c:pt>
                <c:pt idx="20">
                  <c:v>0.44293792892420303</c:v>
                </c:pt>
                <c:pt idx="22">
                  <c:v>1.0077974315649607</c:v>
                </c:pt>
                <c:pt idx="24">
                  <c:v>-1.1196787807347119</c:v>
                </c:pt>
                <c:pt idx="25">
                  <c:v>-1.0930765793205399</c:v>
                </c:pt>
                <c:pt idx="26">
                  <c:v>0.98509216858129189</c:v>
                </c:pt>
                <c:pt idx="27">
                  <c:v>-0.50248491925775074</c:v>
                </c:pt>
                <c:pt idx="29">
                  <c:v>1.1340153664555874</c:v>
                </c:pt>
                <c:pt idx="30">
                  <c:v>-0.71405887545615832</c:v>
                </c:pt>
                <c:pt idx="31">
                  <c:v>-4.6416811784597662</c:v>
                </c:pt>
                <c:pt idx="32">
                  <c:v>0.15987573034759173</c:v>
                </c:pt>
                <c:pt idx="33">
                  <c:v>-4.6740544696410868E-2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18.294000000000025</c:v>
                </c:pt>
                <c:pt idx="1">
                  <c:v>16.252999999999954</c:v>
                </c:pt>
                <c:pt idx="2">
                  <c:v>19.412999999999961</c:v>
                </c:pt>
                <c:pt idx="3">
                  <c:v>14.990999999999971</c:v>
                </c:pt>
                <c:pt idx="4">
                  <c:v>19.859999999999975</c:v>
                </c:pt>
                <c:pt idx="5">
                  <c:v>19.28700000000012</c:v>
                </c:pt>
                <c:pt idx="6">
                  <c:v>15.804999999999913</c:v>
                </c:pt>
                <c:pt idx="7">
                  <c:v>14.766000000000023</c:v>
                </c:pt>
                <c:pt idx="8">
                  <c:v>16.107999999999986</c:v>
                </c:pt>
                <c:pt idx="9">
                  <c:v>17.923999999999964</c:v>
                </c:pt>
                <c:pt idx="10">
                  <c:v>10.555999999999985</c:v>
                </c:pt>
                <c:pt idx="11">
                  <c:v>10.687999999999995</c:v>
                </c:pt>
                <c:pt idx="12">
                  <c:v>10.83699999999998</c:v>
                </c:pt>
                <c:pt idx="13">
                  <c:v>10.956000000000014</c:v>
                </c:pt>
                <c:pt idx="14">
                  <c:v>11.071999999999985</c:v>
                </c:pt>
                <c:pt idx="15">
                  <c:v>11.039000000000019</c:v>
                </c:pt>
                <c:pt idx="16">
                  <c:v>11.015999999999993</c:v>
                </c:pt>
                <c:pt idx="17">
                  <c:v>10.991999999999964</c:v>
                </c:pt>
                <c:pt idx="18">
                  <c:v>10.966999999999977</c:v>
                </c:pt>
                <c:pt idx="19">
                  <c:v>10.943000000000008</c:v>
                </c:pt>
                <c:pt idx="20">
                  <c:v>10.921000000000008</c:v>
                </c:pt>
                <c:pt idx="21">
                  <c:v>10.898999999999992</c:v>
                </c:pt>
                <c:pt idx="22">
                  <c:v>10.877000000000013</c:v>
                </c:pt>
                <c:pt idx="23">
                  <c:v>10.855999999999987</c:v>
                </c:pt>
                <c:pt idx="24" formatCode="#,##0.00">
                  <c:v>10.833999999999971</c:v>
                </c:pt>
                <c:pt idx="25">
                  <c:v>10.811999999999957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0.85100000000000009</c:v>
                </c:pt>
                <c:pt idx="1">
                  <c:v>1.0240000000000025</c:v>
                </c:pt>
                <c:pt idx="2">
                  <c:v>0.82199999999999662</c:v>
                </c:pt>
                <c:pt idx="3">
                  <c:v>1.0420000000000007</c:v>
                </c:pt>
                <c:pt idx="4">
                  <c:v>1.1999999999999997</c:v>
                </c:pt>
                <c:pt idx="5">
                  <c:v>1.4399999999999962</c:v>
                </c:pt>
                <c:pt idx="6">
                  <c:v>0.7970000000000006</c:v>
                </c:pt>
                <c:pt idx="7">
                  <c:v>1.2269999999999976</c:v>
                </c:pt>
                <c:pt idx="8">
                  <c:v>1.4579999999999984</c:v>
                </c:pt>
                <c:pt idx="9">
                  <c:v>1.3449999999999989</c:v>
                </c:pt>
                <c:pt idx="10">
                  <c:v>1.9400000000000057</c:v>
                </c:pt>
                <c:pt idx="11">
                  <c:v>1.8069999999999979</c:v>
                </c:pt>
                <c:pt idx="12">
                  <c:v>1.7529999999999968</c:v>
                </c:pt>
                <c:pt idx="13">
                  <c:v>1.646999999999998</c:v>
                </c:pt>
                <c:pt idx="14">
                  <c:v>1.5419999999999983</c:v>
                </c:pt>
                <c:pt idx="15">
                  <c:v>1.457000000000001</c:v>
                </c:pt>
                <c:pt idx="16">
                  <c:v>1.3869999999999993</c:v>
                </c:pt>
                <c:pt idx="17">
                  <c:v>1.3209999999999986</c:v>
                </c:pt>
                <c:pt idx="18">
                  <c:v>1.2610000000000008</c:v>
                </c:pt>
                <c:pt idx="19">
                  <c:v>1.2059999999999969</c:v>
                </c:pt>
                <c:pt idx="20">
                  <c:v>1.1580000000000024</c:v>
                </c:pt>
                <c:pt idx="21">
                  <c:v>1.109</c:v>
                </c:pt>
                <c:pt idx="22">
                  <c:v>1.0639999999999989</c:v>
                </c:pt>
                <c:pt idx="23">
                  <c:v>1.0230000000000004</c:v>
                </c:pt>
                <c:pt idx="24" formatCode="#,##0.00">
                  <c:v>0.98499999999999899</c:v>
                </c:pt>
                <c:pt idx="25">
                  <c:v>0.95100000000000096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3.0510000000000068</c:v>
                </c:pt>
                <c:pt idx="1">
                  <c:v>3.0009999999999977</c:v>
                </c:pt>
                <c:pt idx="2">
                  <c:v>3.0119999999999996</c:v>
                </c:pt>
                <c:pt idx="3">
                  <c:v>2.9569999999999959</c:v>
                </c:pt>
                <c:pt idx="4">
                  <c:v>2.8629999999999991</c:v>
                </c:pt>
                <c:pt idx="5">
                  <c:v>3.1259999999999977</c:v>
                </c:pt>
                <c:pt idx="6">
                  <c:v>3.3209999999999895</c:v>
                </c:pt>
                <c:pt idx="7">
                  <c:v>3.661</c:v>
                </c:pt>
                <c:pt idx="8">
                  <c:v>3.3409999999999958</c:v>
                </c:pt>
                <c:pt idx="9">
                  <c:v>3.6499999999999941</c:v>
                </c:pt>
                <c:pt idx="10">
                  <c:v>2.9729999999999932</c:v>
                </c:pt>
                <c:pt idx="11">
                  <c:v>2.8980000000000059</c:v>
                </c:pt>
                <c:pt idx="12">
                  <c:v>2.835999999999999</c:v>
                </c:pt>
                <c:pt idx="13">
                  <c:v>2.8159999999999936</c:v>
                </c:pt>
                <c:pt idx="14">
                  <c:v>2.8020000000000054</c:v>
                </c:pt>
                <c:pt idx="15">
                  <c:v>2.7909999999999999</c:v>
                </c:pt>
                <c:pt idx="16">
                  <c:v>2.7789999999999981</c:v>
                </c:pt>
                <c:pt idx="17">
                  <c:v>2.7669999999999972</c:v>
                </c:pt>
                <c:pt idx="18">
                  <c:v>2.7540000000000018</c:v>
                </c:pt>
                <c:pt idx="19">
                  <c:v>2.7420000000000062</c:v>
                </c:pt>
                <c:pt idx="20">
                  <c:v>2.7299999999999995</c:v>
                </c:pt>
                <c:pt idx="21">
                  <c:v>2.7179999999999911</c:v>
                </c:pt>
                <c:pt idx="22">
                  <c:v>2.7059999999999969</c:v>
                </c:pt>
                <c:pt idx="23">
                  <c:v>2.6940000000000057</c:v>
                </c:pt>
                <c:pt idx="24" formatCode="#,##0.00">
                  <c:v>2.6820000000000008</c:v>
                </c:pt>
                <c:pt idx="25">
                  <c:v>2.67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5.2070000000000096</c:v>
                </c:pt>
                <c:pt idx="1">
                  <c:v>4.8960000000000106</c:v>
                </c:pt>
                <c:pt idx="2">
                  <c:v>6.2079999999999975</c:v>
                </c:pt>
                <c:pt idx="3">
                  <c:v>5.8180000000000005</c:v>
                </c:pt>
                <c:pt idx="4">
                  <c:v>4.7830000000000048</c:v>
                </c:pt>
                <c:pt idx="5">
                  <c:v>5.0629999999999864</c:v>
                </c:pt>
                <c:pt idx="6">
                  <c:v>5.1810000000000063</c:v>
                </c:pt>
                <c:pt idx="7">
                  <c:v>4.3550000000000058</c:v>
                </c:pt>
                <c:pt idx="8">
                  <c:v>6.8750000000000062</c:v>
                </c:pt>
                <c:pt idx="9">
                  <c:v>5.8959999999999946</c:v>
                </c:pt>
                <c:pt idx="10">
                  <c:v>4.8510000000000026</c:v>
                </c:pt>
                <c:pt idx="11">
                  <c:v>4.750000000000008</c:v>
                </c:pt>
                <c:pt idx="12">
                  <c:v>4.720000000000014</c:v>
                </c:pt>
                <c:pt idx="13">
                  <c:v>4.8119999999999994</c:v>
                </c:pt>
                <c:pt idx="14">
                  <c:v>5.0520000000000014</c:v>
                </c:pt>
                <c:pt idx="15">
                  <c:v>5.1890000000000036</c:v>
                </c:pt>
                <c:pt idx="16">
                  <c:v>5.2899999999999938</c:v>
                </c:pt>
                <c:pt idx="17">
                  <c:v>5.3680000000000021</c:v>
                </c:pt>
                <c:pt idx="18">
                  <c:v>5.4310000000000018</c:v>
                </c:pt>
                <c:pt idx="19">
                  <c:v>5.4850000000000074</c:v>
                </c:pt>
                <c:pt idx="20">
                  <c:v>5.5340000000000131</c:v>
                </c:pt>
                <c:pt idx="21">
                  <c:v>5.5789999999999962</c:v>
                </c:pt>
                <c:pt idx="22">
                  <c:v>5.6220000000000061</c:v>
                </c:pt>
                <c:pt idx="23">
                  <c:v>5.6639999999999944</c:v>
                </c:pt>
                <c:pt idx="24" formatCode="#,##0.00">
                  <c:v>5.7050000000000027</c:v>
                </c:pt>
                <c:pt idx="25">
                  <c:v>5.7450000000000063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16.392999999999947</c:v>
                </c:pt>
                <c:pt idx="1">
                  <c:v>17.047999999999995</c:v>
                </c:pt>
                <c:pt idx="2">
                  <c:v>15.93099999999998</c:v>
                </c:pt>
                <c:pt idx="3">
                  <c:v>14.661000000000023</c:v>
                </c:pt>
                <c:pt idx="4">
                  <c:v>17.775999999999996</c:v>
                </c:pt>
                <c:pt idx="5">
                  <c:v>16.488000000000014</c:v>
                </c:pt>
                <c:pt idx="6">
                  <c:v>16.200000000000021</c:v>
                </c:pt>
                <c:pt idx="7">
                  <c:v>17.698000000000008</c:v>
                </c:pt>
                <c:pt idx="8">
                  <c:v>18.280999999999935</c:v>
                </c:pt>
                <c:pt idx="9">
                  <c:v>18.268999999999984</c:v>
                </c:pt>
                <c:pt idx="10">
                  <c:v>17.563000000000024</c:v>
                </c:pt>
                <c:pt idx="11">
                  <c:v>17.950000000000021</c:v>
                </c:pt>
                <c:pt idx="12">
                  <c:v>18.403000000000031</c:v>
                </c:pt>
                <c:pt idx="13">
                  <c:v>18.639999999999997</c:v>
                </c:pt>
                <c:pt idx="14">
                  <c:v>18.84499999999997</c:v>
                </c:pt>
                <c:pt idx="15">
                  <c:v>19.026000000000028</c:v>
                </c:pt>
                <c:pt idx="16">
                  <c:v>19.154999999999944</c:v>
                </c:pt>
                <c:pt idx="17">
                  <c:v>19.283000000000044</c:v>
                </c:pt>
                <c:pt idx="18">
                  <c:v>19.415000000000006</c:v>
                </c:pt>
                <c:pt idx="19">
                  <c:v>19.54200000000003</c:v>
                </c:pt>
                <c:pt idx="20">
                  <c:v>19.685999999999961</c:v>
                </c:pt>
                <c:pt idx="21">
                  <c:v>19.829000000000022</c:v>
                </c:pt>
                <c:pt idx="22">
                  <c:v>19.968000000000014</c:v>
                </c:pt>
                <c:pt idx="23">
                  <c:v>20.099999999999969</c:v>
                </c:pt>
                <c:pt idx="24" formatCode="#,##0.00">
                  <c:v>20.225000000000023</c:v>
                </c:pt>
                <c:pt idx="25">
                  <c:v>20.344999999999999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13.537999999999998</c:v>
                </c:pt>
                <c:pt idx="1">
                  <c:v>12.505000000000022</c:v>
                </c:pt>
                <c:pt idx="2">
                  <c:v>12.941000000000015</c:v>
                </c:pt>
                <c:pt idx="3">
                  <c:v>12.561000000000011</c:v>
                </c:pt>
                <c:pt idx="4">
                  <c:v>11.810999999999993</c:v>
                </c:pt>
                <c:pt idx="5">
                  <c:v>11.028999999999984</c:v>
                </c:pt>
                <c:pt idx="6">
                  <c:v>12.894000000000005</c:v>
                </c:pt>
                <c:pt idx="7">
                  <c:v>12.946999999999985</c:v>
                </c:pt>
                <c:pt idx="8">
                  <c:v>12.449000000000009</c:v>
                </c:pt>
                <c:pt idx="9">
                  <c:v>11.632999999999996</c:v>
                </c:pt>
                <c:pt idx="10">
                  <c:v>10.823000000000006</c:v>
                </c:pt>
                <c:pt idx="11">
                  <c:v>11.096000000000016</c:v>
                </c:pt>
                <c:pt idx="12">
                  <c:v>10.966000000000014</c:v>
                </c:pt>
                <c:pt idx="13">
                  <c:v>10.935999999999975</c:v>
                </c:pt>
                <c:pt idx="14">
                  <c:v>10.852999999999989</c:v>
                </c:pt>
                <c:pt idx="15">
                  <c:v>10.761000000000012</c:v>
                </c:pt>
                <c:pt idx="16">
                  <c:v>10.59600000000002</c:v>
                </c:pt>
                <c:pt idx="17">
                  <c:v>10.429000000000009</c:v>
                </c:pt>
                <c:pt idx="18">
                  <c:v>10.263999999999989</c:v>
                </c:pt>
                <c:pt idx="19">
                  <c:v>10.100999999999971</c:v>
                </c:pt>
                <c:pt idx="20">
                  <c:v>9.9500000000000135</c:v>
                </c:pt>
                <c:pt idx="21">
                  <c:v>9.795000000000007</c:v>
                </c:pt>
                <c:pt idx="22">
                  <c:v>9.6400000000000219</c:v>
                </c:pt>
                <c:pt idx="23">
                  <c:v>9.485000000000003</c:v>
                </c:pt>
                <c:pt idx="24" formatCode="#,##0.00">
                  <c:v>9.3309999999999889</c:v>
                </c:pt>
                <c:pt idx="25">
                  <c:v>9.1780000000000292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41.128999999999827</c:v>
                </c:pt>
                <c:pt idx="1">
                  <c:v>43.540000000000134</c:v>
                </c:pt>
                <c:pt idx="2">
                  <c:v>44.338000000000122</c:v>
                </c:pt>
                <c:pt idx="3">
                  <c:v>40.774000000000022</c:v>
                </c:pt>
                <c:pt idx="4">
                  <c:v>40.008000000000109</c:v>
                </c:pt>
                <c:pt idx="5">
                  <c:v>40.654999999999866</c:v>
                </c:pt>
                <c:pt idx="6">
                  <c:v>41.969000000000001</c:v>
                </c:pt>
                <c:pt idx="7">
                  <c:v>41.085000000000008</c:v>
                </c:pt>
                <c:pt idx="8">
                  <c:v>40.918000000000035</c:v>
                </c:pt>
                <c:pt idx="9">
                  <c:v>39.557000000000016</c:v>
                </c:pt>
                <c:pt idx="10">
                  <c:v>38.763000000000005</c:v>
                </c:pt>
                <c:pt idx="11">
                  <c:v>38.416000000000068</c:v>
                </c:pt>
                <c:pt idx="12">
                  <c:v>37.798000000000023</c:v>
                </c:pt>
                <c:pt idx="13">
                  <c:v>37.137000000000107</c:v>
                </c:pt>
                <c:pt idx="14">
                  <c:v>36.707999999999963</c:v>
                </c:pt>
                <c:pt idx="15">
                  <c:v>36.232000000000156</c:v>
                </c:pt>
                <c:pt idx="16">
                  <c:v>35.819999999999908</c:v>
                </c:pt>
                <c:pt idx="17">
                  <c:v>35.413000000000039</c:v>
                </c:pt>
                <c:pt idx="18">
                  <c:v>35.024999999999963</c:v>
                </c:pt>
                <c:pt idx="19">
                  <c:v>34.65400000000006</c:v>
                </c:pt>
                <c:pt idx="20">
                  <c:v>34.313999999999915</c:v>
                </c:pt>
                <c:pt idx="21">
                  <c:v>33.971000000000075</c:v>
                </c:pt>
                <c:pt idx="22">
                  <c:v>33.641999999999932</c:v>
                </c:pt>
                <c:pt idx="23">
                  <c:v>33.326999999999956</c:v>
                </c:pt>
                <c:pt idx="24" formatCode="#,##0.00">
                  <c:v>33.025000000000041</c:v>
                </c:pt>
                <c:pt idx="25">
                  <c:v>32.739000000000026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59.221000000000039</c:v>
                </c:pt>
                <c:pt idx="1">
                  <c:v>58.515999999999977</c:v>
                </c:pt>
                <c:pt idx="2">
                  <c:v>53.839999999999904</c:v>
                </c:pt>
                <c:pt idx="3">
                  <c:v>52.806999999999896</c:v>
                </c:pt>
                <c:pt idx="4">
                  <c:v>55.124999999999986</c:v>
                </c:pt>
                <c:pt idx="5">
                  <c:v>60.977000000000046</c:v>
                </c:pt>
                <c:pt idx="6">
                  <c:v>57.173999999999978</c:v>
                </c:pt>
                <c:pt idx="7">
                  <c:v>61.159999999999904</c:v>
                </c:pt>
                <c:pt idx="8">
                  <c:v>60.071000000000069</c:v>
                </c:pt>
                <c:pt idx="9">
                  <c:v>56.516999999999825</c:v>
                </c:pt>
                <c:pt idx="10">
                  <c:v>62.071000000000019</c:v>
                </c:pt>
                <c:pt idx="11">
                  <c:v>61.708999999999946</c:v>
                </c:pt>
                <c:pt idx="12">
                  <c:v>62.55699999999996</c:v>
                </c:pt>
                <c:pt idx="13">
                  <c:v>64.39999999999992</c:v>
                </c:pt>
                <c:pt idx="14">
                  <c:v>65.813000000000073</c:v>
                </c:pt>
                <c:pt idx="15">
                  <c:v>66.448999999999842</c:v>
                </c:pt>
                <c:pt idx="16">
                  <c:v>67.02900000000021</c:v>
                </c:pt>
                <c:pt idx="17">
                  <c:v>67.490000000000123</c:v>
                </c:pt>
                <c:pt idx="18">
                  <c:v>68.017000000000152</c:v>
                </c:pt>
                <c:pt idx="19">
                  <c:v>68.517999999999986</c:v>
                </c:pt>
                <c:pt idx="20">
                  <c:v>69.089000000000226</c:v>
                </c:pt>
                <c:pt idx="21">
                  <c:v>69.674000000000049</c:v>
                </c:pt>
                <c:pt idx="22">
                  <c:v>70.275000000000119</c:v>
                </c:pt>
                <c:pt idx="23">
                  <c:v>70.8900000000002</c:v>
                </c:pt>
                <c:pt idx="24" formatCode="#,##0.00">
                  <c:v>71.513999999999839</c:v>
                </c:pt>
                <c:pt idx="25">
                  <c:v>72.145999999999958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124.76600000000001</c:v>
                </c:pt>
                <c:pt idx="1">
                  <c:v>125.57600000000019</c:v>
                </c:pt>
                <c:pt idx="2">
                  <c:v>121.37299999999999</c:v>
                </c:pt>
                <c:pt idx="3">
                  <c:v>121.3960000000003</c:v>
                </c:pt>
                <c:pt idx="4">
                  <c:v>122.98700000000012</c:v>
                </c:pt>
                <c:pt idx="5">
                  <c:v>127.52599999999993</c:v>
                </c:pt>
                <c:pt idx="6">
                  <c:v>120.16900000000003</c:v>
                </c:pt>
                <c:pt idx="7">
                  <c:v>124.08299999999993</c:v>
                </c:pt>
                <c:pt idx="8">
                  <c:v>128.02799999999993</c:v>
                </c:pt>
                <c:pt idx="9">
                  <c:v>119.06099999999982</c:v>
                </c:pt>
                <c:pt idx="10">
                  <c:v>116.30800000000009</c:v>
                </c:pt>
                <c:pt idx="11">
                  <c:v>116.99700000000009</c:v>
                </c:pt>
                <c:pt idx="12">
                  <c:v>117.2919999999999</c:v>
                </c:pt>
                <c:pt idx="13">
                  <c:v>117.3539999999998</c:v>
                </c:pt>
                <c:pt idx="14">
                  <c:v>117.593</c:v>
                </c:pt>
                <c:pt idx="15">
                  <c:v>117.90600000000022</c:v>
                </c:pt>
                <c:pt idx="16">
                  <c:v>118.10399999999987</c:v>
                </c:pt>
                <c:pt idx="17">
                  <c:v>118.26699999999995</c:v>
                </c:pt>
                <c:pt idx="18">
                  <c:v>118.41399999999989</c:v>
                </c:pt>
                <c:pt idx="19">
                  <c:v>118.54899999999986</c:v>
                </c:pt>
                <c:pt idx="20">
                  <c:v>118.70500000000001</c:v>
                </c:pt>
                <c:pt idx="21">
                  <c:v>118.87599999999998</c:v>
                </c:pt>
                <c:pt idx="22">
                  <c:v>119.04499999999985</c:v>
                </c:pt>
                <c:pt idx="23">
                  <c:v>119.2619999999998</c:v>
                </c:pt>
                <c:pt idx="24" formatCode="#,##0.00">
                  <c:v>119.47399999999995</c:v>
                </c:pt>
                <c:pt idx="25">
                  <c:v>119.68899999999987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38.587000000000032</c:v>
                </c:pt>
                <c:pt idx="1">
                  <c:v>39.192999999999941</c:v>
                </c:pt>
                <c:pt idx="2">
                  <c:v>38.810000000000059</c:v>
                </c:pt>
                <c:pt idx="3">
                  <c:v>38.507000000000041</c:v>
                </c:pt>
                <c:pt idx="4">
                  <c:v>37.514999999999837</c:v>
                </c:pt>
                <c:pt idx="5">
                  <c:v>37.608999999999938</c:v>
                </c:pt>
                <c:pt idx="6">
                  <c:v>42.243000000000109</c:v>
                </c:pt>
                <c:pt idx="7">
                  <c:v>40.14899999999998</c:v>
                </c:pt>
                <c:pt idx="8">
                  <c:v>41.657000000000046</c:v>
                </c:pt>
                <c:pt idx="9">
                  <c:v>40.562000000000083</c:v>
                </c:pt>
                <c:pt idx="10">
                  <c:v>39.127000000000052</c:v>
                </c:pt>
                <c:pt idx="11">
                  <c:v>40.534000000000013</c:v>
                </c:pt>
                <c:pt idx="12">
                  <c:v>40.851000000000056</c:v>
                </c:pt>
                <c:pt idx="13">
                  <c:v>41.020999999999837</c:v>
                </c:pt>
                <c:pt idx="14">
                  <c:v>41.225999999999999</c:v>
                </c:pt>
                <c:pt idx="15">
                  <c:v>41.362999999999928</c:v>
                </c:pt>
                <c:pt idx="16">
                  <c:v>41.444999999999901</c:v>
                </c:pt>
                <c:pt idx="17">
                  <c:v>41.522999999999982</c:v>
                </c:pt>
                <c:pt idx="18">
                  <c:v>41.60000000000008</c:v>
                </c:pt>
                <c:pt idx="19">
                  <c:v>41.678000000000061</c:v>
                </c:pt>
                <c:pt idx="20">
                  <c:v>41.763000000000019</c:v>
                </c:pt>
                <c:pt idx="21">
                  <c:v>41.839000000000077</c:v>
                </c:pt>
                <c:pt idx="22">
                  <c:v>41.912000000000042</c:v>
                </c:pt>
                <c:pt idx="23">
                  <c:v>41.979999999999933</c:v>
                </c:pt>
                <c:pt idx="24" formatCode="#,##0.00">
                  <c:v>42.04599999999995</c:v>
                </c:pt>
                <c:pt idx="25">
                  <c:v>42.109999999999985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47.402000000000044</c:v>
                </c:pt>
                <c:pt idx="1">
                  <c:v>46.108000000000004</c:v>
                </c:pt>
                <c:pt idx="2">
                  <c:v>51.146000000000022</c:v>
                </c:pt>
                <c:pt idx="3">
                  <c:v>51.990000000000045</c:v>
                </c:pt>
                <c:pt idx="4">
                  <c:v>59.148000000000039</c:v>
                </c:pt>
                <c:pt idx="5">
                  <c:v>55.118000000000002</c:v>
                </c:pt>
                <c:pt idx="6">
                  <c:v>56.592999999999911</c:v>
                </c:pt>
                <c:pt idx="7">
                  <c:v>58.518999999999878</c:v>
                </c:pt>
                <c:pt idx="8">
                  <c:v>57.662999999999975</c:v>
                </c:pt>
                <c:pt idx="9">
                  <c:v>57.090999999999909</c:v>
                </c:pt>
                <c:pt idx="10">
                  <c:v>57.60599999999986</c:v>
                </c:pt>
                <c:pt idx="11">
                  <c:v>54.990000000000066</c:v>
                </c:pt>
                <c:pt idx="12">
                  <c:v>56.075999999999922</c:v>
                </c:pt>
                <c:pt idx="13">
                  <c:v>57.460999999999892</c:v>
                </c:pt>
                <c:pt idx="14">
                  <c:v>58.817000000000078</c:v>
                </c:pt>
                <c:pt idx="15">
                  <c:v>59.735999999999969</c:v>
                </c:pt>
                <c:pt idx="16">
                  <c:v>60.519999999999996</c:v>
                </c:pt>
                <c:pt idx="17">
                  <c:v>61.227000000000103</c:v>
                </c:pt>
                <c:pt idx="18">
                  <c:v>61.891000000000091</c:v>
                </c:pt>
                <c:pt idx="19">
                  <c:v>62.519000000000048</c:v>
                </c:pt>
                <c:pt idx="20">
                  <c:v>63.131999999999948</c:v>
                </c:pt>
                <c:pt idx="21">
                  <c:v>63.718000000000082</c:v>
                </c:pt>
                <c:pt idx="22">
                  <c:v>64.28200000000011</c:v>
                </c:pt>
                <c:pt idx="23">
                  <c:v>64.823999999999955</c:v>
                </c:pt>
                <c:pt idx="24" formatCode="#,##0.00">
                  <c:v>65.342999999999975</c:v>
                </c:pt>
                <c:pt idx="25">
                  <c:v>65.843999999999951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4.9400000000000084</c:v>
                </c:pt>
                <c:pt idx="1">
                  <c:v>5.4170000000000051</c:v>
                </c:pt>
                <c:pt idx="2">
                  <c:v>5.9420000000000019</c:v>
                </c:pt>
                <c:pt idx="3">
                  <c:v>4.9410000000000167</c:v>
                </c:pt>
                <c:pt idx="4">
                  <c:v>5.4050000000000002</c:v>
                </c:pt>
                <c:pt idx="5">
                  <c:v>7.3120000000000065</c:v>
                </c:pt>
                <c:pt idx="6">
                  <c:v>6.5079999999999929</c:v>
                </c:pt>
                <c:pt idx="7">
                  <c:v>6.4169999999999936</c:v>
                </c:pt>
                <c:pt idx="8">
                  <c:v>5.5770000000000133</c:v>
                </c:pt>
                <c:pt idx="9">
                  <c:v>5.5649999999999951</c:v>
                </c:pt>
                <c:pt idx="10">
                  <c:v>5.9100000000000055</c:v>
                </c:pt>
                <c:pt idx="11">
                  <c:v>5.828999999999998</c:v>
                </c:pt>
                <c:pt idx="12">
                  <c:v>5.8000000000000034</c:v>
                </c:pt>
                <c:pt idx="13">
                  <c:v>5.7670000000000012</c:v>
                </c:pt>
                <c:pt idx="14">
                  <c:v>5.7449999999999974</c:v>
                </c:pt>
                <c:pt idx="15">
                  <c:v>5.7459999999999987</c:v>
                </c:pt>
                <c:pt idx="16">
                  <c:v>5.7410000000000077</c:v>
                </c:pt>
                <c:pt idx="17">
                  <c:v>5.7360000000000069</c:v>
                </c:pt>
                <c:pt idx="18">
                  <c:v>5.7299999999999978</c:v>
                </c:pt>
                <c:pt idx="19">
                  <c:v>5.725000000000005</c:v>
                </c:pt>
                <c:pt idx="20">
                  <c:v>5.7179999999999955</c:v>
                </c:pt>
                <c:pt idx="21">
                  <c:v>5.7109999999999994</c:v>
                </c:pt>
                <c:pt idx="22">
                  <c:v>5.7039999999999997</c:v>
                </c:pt>
                <c:pt idx="23">
                  <c:v>5.6979999999999942</c:v>
                </c:pt>
                <c:pt idx="24" formatCode="#,##0.00">
                  <c:v>5.6909999999999945</c:v>
                </c:pt>
                <c:pt idx="25">
                  <c:v>5.6850000000000041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12.675000000000031</c:v>
                </c:pt>
                <c:pt idx="1">
                  <c:v>12.08499999999998</c:v>
                </c:pt>
                <c:pt idx="2">
                  <c:v>14.047999999999977</c:v>
                </c:pt>
                <c:pt idx="3">
                  <c:v>13.934000000000012</c:v>
                </c:pt>
                <c:pt idx="4">
                  <c:v>16.316999999999958</c:v>
                </c:pt>
                <c:pt idx="5">
                  <c:v>13.881999999999971</c:v>
                </c:pt>
                <c:pt idx="6">
                  <c:v>14.408999999999976</c:v>
                </c:pt>
                <c:pt idx="7">
                  <c:v>17.397999999999993</c:v>
                </c:pt>
                <c:pt idx="8">
                  <c:v>13.403999999999952</c:v>
                </c:pt>
                <c:pt idx="9">
                  <c:v>13.030000000000028</c:v>
                </c:pt>
                <c:pt idx="10">
                  <c:v>12.94400000000004</c:v>
                </c:pt>
                <c:pt idx="11">
                  <c:v>13.052000000000065</c:v>
                </c:pt>
                <c:pt idx="12">
                  <c:v>13.10700000000003</c:v>
                </c:pt>
                <c:pt idx="13">
                  <c:v>13.234000000000018</c:v>
                </c:pt>
                <c:pt idx="14">
                  <c:v>13.335000000000015</c:v>
                </c:pt>
                <c:pt idx="15">
                  <c:v>13.419000000000008</c:v>
                </c:pt>
                <c:pt idx="16">
                  <c:v>13.493000000000022</c:v>
                </c:pt>
                <c:pt idx="17">
                  <c:v>13.554000000000036</c:v>
                </c:pt>
                <c:pt idx="18">
                  <c:v>13.610000000000008</c:v>
                </c:pt>
                <c:pt idx="19">
                  <c:v>13.665999999999984</c:v>
                </c:pt>
                <c:pt idx="20">
                  <c:v>13.725000000000003</c:v>
                </c:pt>
                <c:pt idx="21">
                  <c:v>13.783000000000001</c:v>
                </c:pt>
                <c:pt idx="22">
                  <c:v>13.838999999999981</c:v>
                </c:pt>
                <c:pt idx="23">
                  <c:v>13.891999999999989</c:v>
                </c:pt>
                <c:pt idx="24" formatCode="#,##0.00">
                  <c:v>13.940000000000007</c:v>
                </c:pt>
                <c:pt idx="25">
                  <c:v>13.983999999999986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23.707999999999984</c:v>
                </c:pt>
                <c:pt idx="1">
                  <c:v>24.634999999999945</c:v>
                </c:pt>
                <c:pt idx="2">
                  <c:v>24.654000000000032</c:v>
                </c:pt>
                <c:pt idx="3">
                  <c:v>24.704000000000057</c:v>
                </c:pt>
                <c:pt idx="4">
                  <c:v>25.501999999999992</c:v>
                </c:pt>
                <c:pt idx="5">
                  <c:v>23.159000000000052</c:v>
                </c:pt>
                <c:pt idx="6">
                  <c:v>22.513000000000005</c:v>
                </c:pt>
                <c:pt idx="7">
                  <c:v>22.341000000000015</c:v>
                </c:pt>
                <c:pt idx="8">
                  <c:v>23.157999999999962</c:v>
                </c:pt>
                <c:pt idx="9">
                  <c:v>23.675999999999952</c:v>
                </c:pt>
                <c:pt idx="10">
                  <c:v>24.294000000000029</c:v>
                </c:pt>
                <c:pt idx="11">
                  <c:v>24.683000000000025</c:v>
                </c:pt>
                <c:pt idx="12">
                  <c:v>24.512999999999984</c:v>
                </c:pt>
                <c:pt idx="13">
                  <c:v>24.293999999999986</c:v>
                </c:pt>
                <c:pt idx="14">
                  <c:v>24.041000000000029</c:v>
                </c:pt>
                <c:pt idx="15">
                  <c:v>23.858000000000018</c:v>
                </c:pt>
                <c:pt idx="16">
                  <c:v>23.705000000000013</c:v>
                </c:pt>
                <c:pt idx="17">
                  <c:v>23.548999999999943</c:v>
                </c:pt>
                <c:pt idx="18">
                  <c:v>23.392999999999958</c:v>
                </c:pt>
                <c:pt idx="19">
                  <c:v>23.234999999999985</c:v>
                </c:pt>
                <c:pt idx="20">
                  <c:v>23.081000000000074</c:v>
                </c:pt>
                <c:pt idx="21">
                  <c:v>22.913000000000004</c:v>
                </c:pt>
                <c:pt idx="22">
                  <c:v>22.746999999999975</c:v>
                </c:pt>
                <c:pt idx="23">
                  <c:v>22.581000000000017</c:v>
                </c:pt>
                <c:pt idx="24" formatCode="#,##0.00">
                  <c:v>22.415000000000042</c:v>
                </c:pt>
                <c:pt idx="25">
                  <c:v>22.24999999999994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14.218000000000012</c:v>
                </c:pt>
                <c:pt idx="1">
                  <c:v>9.8329999999999984</c:v>
                </c:pt>
                <c:pt idx="2">
                  <c:v>9.6450000000000351</c:v>
                </c:pt>
                <c:pt idx="3">
                  <c:v>11.309999999999997</c:v>
                </c:pt>
                <c:pt idx="4">
                  <c:v>9.1259999999999852</c:v>
                </c:pt>
                <c:pt idx="5">
                  <c:v>10.98000000000002</c:v>
                </c:pt>
                <c:pt idx="6">
                  <c:v>9.9129999999999932</c:v>
                </c:pt>
                <c:pt idx="7">
                  <c:v>10.006999999999975</c:v>
                </c:pt>
                <c:pt idx="8">
                  <c:v>11.965000000000014</c:v>
                </c:pt>
                <c:pt idx="9">
                  <c:v>11.338000000000013</c:v>
                </c:pt>
                <c:pt idx="10">
                  <c:v>11.588999999999997</c:v>
                </c:pt>
                <c:pt idx="11">
                  <c:v>11.603999999999978</c:v>
                </c:pt>
                <c:pt idx="12">
                  <c:v>11.572000000000047</c:v>
                </c:pt>
                <c:pt idx="13">
                  <c:v>11.615999999999987</c:v>
                </c:pt>
                <c:pt idx="14">
                  <c:v>11.74100000000003</c:v>
                </c:pt>
                <c:pt idx="15">
                  <c:v>11.860000000000007</c:v>
                </c:pt>
                <c:pt idx="16">
                  <c:v>12.00500000000002</c:v>
                </c:pt>
                <c:pt idx="17">
                  <c:v>12.163000000000023</c:v>
                </c:pt>
                <c:pt idx="18">
                  <c:v>12.326999999999979</c:v>
                </c:pt>
                <c:pt idx="19">
                  <c:v>12.496000000000029</c:v>
                </c:pt>
                <c:pt idx="20">
                  <c:v>12.664999999999971</c:v>
                </c:pt>
                <c:pt idx="21">
                  <c:v>12.836999999999998</c:v>
                </c:pt>
                <c:pt idx="22">
                  <c:v>13.007999999999988</c:v>
                </c:pt>
                <c:pt idx="23">
                  <c:v>13.178999999999984</c:v>
                </c:pt>
                <c:pt idx="24" formatCode="#,##0.00">
                  <c:v>13.348000000000015</c:v>
                </c:pt>
                <c:pt idx="25">
                  <c:v>13.514999999999997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47.799000000000063</c:v>
                </c:pt>
                <c:pt idx="1">
                  <c:v>43.233000000000082</c:v>
                </c:pt>
                <c:pt idx="2">
                  <c:v>50.034999999999926</c:v>
                </c:pt>
                <c:pt idx="3">
                  <c:v>46.283000000000065</c:v>
                </c:pt>
                <c:pt idx="4">
                  <c:v>51.507000000000019</c:v>
                </c:pt>
                <c:pt idx="5">
                  <c:v>49.270000000000046</c:v>
                </c:pt>
                <c:pt idx="6">
                  <c:v>46.315999999999896</c:v>
                </c:pt>
                <c:pt idx="7">
                  <c:v>52.269000000000027</c:v>
                </c:pt>
                <c:pt idx="8">
                  <c:v>52.438000000000038</c:v>
                </c:pt>
                <c:pt idx="9">
                  <c:v>57.92599999999986</c:v>
                </c:pt>
                <c:pt idx="10">
                  <c:v>54.008000000000095</c:v>
                </c:pt>
                <c:pt idx="11">
                  <c:v>54.85500000000021</c:v>
                </c:pt>
                <c:pt idx="12">
                  <c:v>55.271999999999878</c:v>
                </c:pt>
                <c:pt idx="13">
                  <c:v>55.792999999999914</c:v>
                </c:pt>
                <c:pt idx="14">
                  <c:v>56.352000000000018</c:v>
                </c:pt>
                <c:pt idx="15">
                  <c:v>56.814</c:v>
                </c:pt>
                <c:pt idx="16">
                  <c:v>57.253000000000092</c:v>
                </c:pt>
                <c:pt idx="17">
                  <c:v>57.702999999999861</c:v>
                </c:pt>
                <c:pt idx="18">
                  <c:v>58.161999999999942</c:v>
                </c:pt>
                <c:pt idx="19">
                  <c:v>58.633999999999922</c:v>
                </c:pt>
                <c:pt idx="20">
                  <c:v>59.087000000000018</c:v>
                </c:pt>
                <c:pt idx="21">
                  <c:v>59.529999999999816</c:v>
                </c:pt>
                <c:pt idx="22">
                  <c:v>59.974999999999966</c:v>
                </c:pt>
                <c:pt idx="23">
                  <c:v>60.418000000000085</c:v>
                </c:pt>
                <c:pt idx="24" formatCode="#,##0.00">
                  <c:v>60.860999999999862</c:v>
                </c:pt>
                <c:pt idx="25">
                  <c:v>61.304000000000059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47.934000000000054</c:v>
                </c:pt>
                <c:pt idx="1">
                  <c:v>45.656000000000027</c:v>
                </c:pt>
                <c:pt idx="2">
                  <c:v>58.559999999999974</c:v>
                </c:pt>
                <c:pt idx="3">
                  <c:v>60.783999999999935</c:v>
                </c:pt>
                <c:pt idx="4">
                  <c:v>64.504000000000147</c:v>
                </c:pt>
                <c:pt idx="5">
                  <c:v>69.044999999999931</c:v>
                </c:pt>
                <c:pt idx="6">
                  <c:v>65.609999999999928</c:v>
                </c:pt>
                <c:pt idx="7">
                  <c:v>62.259000000000185</c:v>
                </c:pt>
                <c:pt idx="8">
                  <c:v>66.655999999999892</c:v>
                </c:pt>
                <c:pt idx="9">
                  <c:v>66.514999999999858</c:v>
                </c:pt>
                <c:pt idx="10">
                  <c:v>62.144000000000098</c:v>
                </c:pt>
                <c:pt idx="11">
                  <c:v>63.206000000000145</c:v>
                </c:pt>
                <c:pt idx="12">
                  <c:v>64.524000000000129</c:v>
                </c:pt>
                <c:pt idx="13">
                  <c:v>65.267999999999972</c:v>
                </c:pt>
                <c:pt idx="14">
                  <c:v>65.893999999999991</c:v>
                </c:pt>
                <c:pt idx="15">
                  <c:v>66.397999999999968</c:v>
                </c:pt>
                <c:pt idx="16">
                  <c:v>66.958999999999932</c:v>
                </c:pt>
                <c:pt idx="17">
                  <c:v>67.513999999999854</c:v>
                </c:pt>
                <c:pt idx="18">
                  <c:v>68.064999999999927</c:v>
                </c:pt>
                <c:pt idx="19">
                  <c:v>68.617000000000019</c:v>
                </c:pt>
                <c:pt idx="20">
                  <c:v>69.184000000000054</c:v>
                </c:pt>
                <c:pt idx="21">
                  <c:v>69.732999999999976</c:v>
                </c:pt>
                <c:pt idx="22">
                  <c:v>70.284999999999982</c:v>
                </c:pt>
                <c:pt idx="23">
                  <c:v>70.836999999999975</c:v>
                </c:pt>
                <c:pt idx="24" formatCode="#,##0.00">
                  <c:v>71.391000000000005</c:v>
                </c:pt>
                <c:pt idx="25">
                  <c:v>71.947999999999936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21.437000000000026</c:v>
                </c:pt>
                <c:pt idx="1">
                  <c:v>21.317000000000036</c:v>
                </c:pt>
                <c:pt idx="2">
                  <c:v>23.053999999999974</c:v>
                </c:pt>
                <c:pt idx="3">
                  <c:v>20.925000000000068</c:v>
                </c:pt>
                <c:pt idx="4">
                  <c:v>24.391999999999982</c:v>
                </c:pt>
                <c:pt idx="5">
                  <c:v>22.307000000000052</c:v>
                </c:pt>
                <c:pt idx="6">
                  <c:v>26.729999999999997</c:v>
                </c:pt>
                <c:pt idx="7">
                  <c:v>25.774999999999995</c:v>
                </c:pt>
                <c:pt idx="8">
                  <c:v>25.292000000000037</c:v>
                </c:pt>
                <c:pt idx="9">
                  <c:v>24.715999999999958</c:v>
                </c:pt>
                <c:pt idx="10">
                  <c:v>27.990999999999982</c:v>
                </c:pt>
                <c:pt idx="11">
                  <c:v>27.755999999999958</c:v>
                </c:pt>
                <c:pt idx="12">
                  <c:v>26.854999999999958</c:v>
                </c:pt>
                <c:pt idx="13">
                  <c:v>26.626000000000019</c:v>
                </c:pt>
                <c:pt idx="14">
                  <c:v>26.85500000000005</c:v>
                </c:pt>
                <c:pt idx="15">
                  <c:v>26.946999999999996</c:v>
                </c:pt>
                <c:pt idx="16">
                  <c:v>27.067000000000014</c:v>
                </c:pt>
                <c:pt idx="17">
                  <c:v>27.170000000000062</c:v>
                </c:pt>
                <c:pt idx="18">
                  <c:v>27.250999999999969</c:v>
                </c:pt>
                <c:pt idx="19">
                  <c:v>27.317999999999934</c:v>
                </c:pt>
                <c:pt idx="20">
                  <c:v>27.394000000000013</c:v>
                </c:pt>
                <c:pt idx="21">
                  <c:v>27.478999999999981</c:v>
                </c:pt>
                <c:pt idx="22">
                  <c:v>27.567999999999987</c:v>
                </c:pt>
                <c:pt idx="23">
                  <c:v>27.655999999999988</c:v>
                </c:pt>
                <c:pt idx="24" formatCode="#,##0.00">
                  <c:v>27.741999999999994</c:v>
                </c:pt>
                <c:pt idx="25">
                  <c:v>27.824999999999974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22.413000000000011</c:v>
                </c:pt>
                <c:pt idx="1">
                  <c:v>22.654000000000007</c:v>
                </c:pt>
                <c:pt idx="2">
                  <c:v>23.103000000000002</c:v>
                </c:pt>
                <c:pt idx="3">
                  <c:v>18.485000000000039</c:v>
                </c:pt>
                <c:pt idx="4">
                  <c:v>20.615000000000038</c:v>
                </c:pt>
                <c:pt idx="5">
                  <c:v>23.624000000000013</c:v>
                </c:pt>
                <c:pt idx="6">
                  <c:v>22.921999999999986</c:v>
                </c:pt>
                <c:pt idx="7">
                  <c:v>21.187999999999999</c:v>
                </c:pt>
                <c:pt idx="8">
                  <c:v>20.362999999999953</c:v>
                </c:pt>
                <c:pt idx="9">
                  <c:v>19.813000000000006</c:v>
                </c:pt>
                <c:pt idx="10">
                  <c:v>21.585000000000026</c:v>
                </c:pt>
                <c:pt idx="11">
                  <c:v>21.55100000000002</c:v>
                </c:pt>
                <c:pt idx="12">
                  <c:v>21.496999999999993</c:v>
                </c:pt>
                <c:pt idx="13">
                  <c:v>21.532999999999987</c:v>
                </c:pt>
                <c:pt idx="14">
                  <c:v>21.581000000000017</c:v>
                </c:pt>
                <c:pt idx="15">
                  <c:v>21.570999999999991</c:v>
                </c:pt>
                <c:pt idx="16">
                  <c:v>21.551999999999978</c:v>
                </c:pt>
                <c:pt idx="17">
                  <c:v>21.536999999999978</c:v>
                </c:pt>
                <c:pt idx="18">
                  <c:v>21.527000000000037</c:v>
                </c:pt>
                <c:pt idx="19">
                  <c:v>21.525999999999996</c:v>
                </c:pt>
                <c:pt idx="20">
                  <c:v>21.536000000000016</c:v>
                </c:pt>
                <c:pt idx="21">
                  <c:v>21.553000000000001</c:v>
                </c:pt>
                <c:pt idx="22">
                  <c:v>21.576000000000004</c:v>
                </c:pt>
                <c:pt idx="23">
                  <c:v>21.603000000000005</c:v>
                </c:pt>
                <c:pt idx="24" formatCode="#,##0.00">
                  <c:v>21.634999999999987</c:v>
                </c:pt>
                <c:pt idx="25">
                  <c:v>21.671999999999986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41.359999999999971</c:v>
                </c:pt>
                <c:pt idx="1">
                  <c:v>37.143000000000036</c:v>
                </c:pt>
                <c:pt idx="2">
                  <c:v>34.552999999999955</c:v>
                </c:pt>
                <c:pt idx="3">
                  <c:v>33.867000000000068</c:v>
                </c:pt>
                <c:pt idx="4">
                  <c:v>35.157000000000011</c:v>
                </c:pt>
                <c:pt idx="5">
                  <c:v>34.151000000000003</c:v>
                </c:pt>
                <c:pt idx="6">
                  <c:v>32.56900000000001</c:v>
                </c:pt>
                <c:pt idx="7">
                  <c:v>34.190000000000026</c:v>
                </c:pt>
                <c:pt idx="8">
                  <c:v>34.186999999999884</c:v>
                </c:pt>
                <c:pt idx="9">
                  <c:v>34.416000000000089</c:v>
                </c:pt>
                <c:pt idx="10">
                  <c:v>35.151000000000032</c:v>
                </c:pt>
                <c:pt idx="11">
                  <c:v>36.324999999999982</c:v>
                </c:pt>
                <c:pt idx="12">
                  <c:v>36.861000000000004</c:v>
                </c:pt>
                <c:pt idx="13">
                  <c:v>37.262000000000036</c:v>
                </c:pt>
                <c:pt idx="14">
                  <c:v>37.772000000000105</c:v>
                </c:pt>
                <c:pt idx="15">
                  <c:v>37.991000000000007</c:v>
                </c:pt>
                <c:pt idx="16">
                  <c:v>38.171000000000014</c:v>
                </c:pt>
                <c:pt idx="17">
                  <c:v>38.354000000000021</c:v>
                </c:pt>
                <c:pt idx="18">
                  <c:v>38.535999999999959</c:v>
                </c:pt>
                <c:pt idx="19">
                  <c:v>38.716000000000044</c:v>
                </c:pt>
                <c:pt idx="20">
                  <c:v>38.894999999999975</c:v>
                </c:pt>
                <c:pt idx="21">
                  <c:v>39.065999999999967</c:v>
                </c:pt>
                <c:pt idx="22">
                  <c:v>39.237000000000016</c:v>
                </c:pt>
                <c:pt idx="23">
                  <c:v>39.40899999999997</c:v>
                </c:pt>
                <c:pt idx="24" formatCode="#,##0.00">
                  <c:v>39.583000000000034</c:v>
                </c:pt>
                <c:pt idx="25">
                  <c:v>39.761000000000017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59.078000000000031</c:v>
                </c:pt>
                <c:pt idx="1">
                  <c:v>60.715999999999987</c:v>
                </c:pt>
                <c:pt idx="2">
                  <c:v>60.215000000000089</c:v>
                </c:pt>
                <c:pt idx="3">
                  <c:v>63.390000000000015</c:v>
                </c:pt>
                <c:pt idx="4">
                  <c:v>63.396999999999963</c:v>
                </c:pt>
                <c:pt idx="5">
                  <c:v>62.641000000000147</c:v>
                </c:pt>
                <c:pt idx="6">
                  <c:v>62.93499999999986</c:v>
                </c:pt>
                <c:pt idx="7">
                  <c:v>61.664000000000044</c:v>
                </c:pt>
                <c:pt idx="8">
                  <c:v>65.982000000000141</c:v>
                </c:pt>
                <c:pt idx="9">
                  <c:v>65.989999999999966</c:v>
                </c:pt>
                <c:pt idx="10">
                  <c:v>66.459999999999923</c:v>
                </c:pt>
                <c:pt idx="11">
                  <c:v>65.804999999999851</c:v>
                </c:pt>
                <c:pt idx="12">
                  <c:v>65.245999999999867</c:v>
                </c:pt>
                <c:pt idx="13">
                  <c:v>65.170999999999992</c:v>
                </c:pt>
                <c:pt idx="14">
                  <c:v>65.231000000000151</c:v>
                </c:pt>
                <c:pt idx="15">
                  <c:v>65.420000000000044</c:v>
                </c:pt>
                <c:pt idx="16">
                  <c:v>65.498000000000076</c:v>
                </c:pt>
                <c:pt idx="17">
                  <c:v>65.575999999999894</c:v>
                </c:pt>
                <c:pt idx="18">
                  <c:v>65.659999999999982</c:v>
                </c:pt>
                <c:pt idx="19">
                  <c:v>65.753000000000029</c:v>
                </c:pt>
                <c:pt idx="20">
                  <c:v>65.894999999999925</c:v>
                </c:pt>
                <c:pt idx="21">
                  <c:v>66.038999999999987</c:v>
                </c:pt>
                <c:pt idx="22">
                  <c:v>66.180000000000135</c:v>
                </c:pt>
                <c:pt idx="23">
                  <c:v>66.31800000000004</c:v>
                </c:pt>
                <c:pt idx="24" formatCode="#,##0.00">
                  <c:v>66.455000000000013</c:v>
                </c:pt>
                <c:pt idx="25">
                  <c:v>66.594000000000037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87.551999999999836</c:v>
                </c:pt>
                <c:pt idx="1">
                  <c:v>93.881999999999948</c:v>
                </c:pt>
                <c:pt idx="2">
                  <c:v>94.318000000000069</c:v>
                </c:pt>
                <c:pt idx="3">
                  <c:v>100.48199999999989</c:v>
                </c:pt>
                <c:pt idx="4">
                  <c:v>101.59999999999988</c:v>
                </c:pt>
                <c:pt idx="5">
                  <c:v>99.993999999999986</c:v>
                </c:pt>
                <c:pt idx="6">
                  <c:v>102.49800000000022</c:v>
                </c:pt>
                <c:pt idx="7">
                  <c:v>105.34999999999981</c:v>
                </c:pt>
                <c:pt idx="8">
                  <c:v>102.55699999999977</c:v>
                </c:pt>
                <c:pt idx="9">
                  <c:v>107.60799999999996</c:v>
                </c:pt>
                <c:pt idx="10">
                  <c:v>103.95500000000007</c:v>
                </c:pt>
                <c:pt idx="11">
                  <c:v>105.71499999999992</c:v>
                </c:pt>
                <c:pt idx="12">
                  <c:v>107.26200000000027</c:v>
                </c:pt>
                <c:pt idx="13">
                  <c:v>108.65200000000011</c:v>
                </c:pt>
                <c:pt idx="14">
                  <c:v>110.23599999999986</c:v>
                </c:pt>
                <c:pt idx="15">
                  <c:v>111.56099999999989</c:v>
                </c:pt>
                <c:pt idx="16">
                  <c:v>112.6849999999999</c:v>
                </c:pt>
                <c:pt idx="17">
                  <c:v>113.74600000000004</c:v>
                </c:pt>
                <c:pt idx="18">
                  <c:v>114.78699999999989</c:v>
                </c:pt>
                <c:pt idx="19">
                  <c:v>115.81800000000023</c:v>
                </c:pt>
                <c:pt idx="20">
                  <c:v>116.84</c:v>
                </c:pt>
                <c:pt idx="21">
                  <c:v>117.8600000000002</c:v>
                </c:pt>
                <c:pt idx="22">
                  <c:v>118.87800000000014</c:v>
                </c:pt>
                <c:pt idx="23">
                  <c:v>119.90300000000006</c:v>
                </c:pt>
                <c:pt idx="24" formatCode="#,##0.00">
                  <c:v>120.93999999999991</c:v>
                </c:pt>
                <c:pt idx="25">
                  <c:v>121.99299999999992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27.403000000000041</c:v>
                </c:pt>
                <c:pt idx="1">
                  <c:v>25.173999999999964</c:v>
                </c:pt>
                <c:pt idx="2">
                  <c:v>29.454999999999956</c:v>
                </c:pt>
                <c:pt idx="3">
                  <c:v>24.807999999999971</c:v>
                </c:pt>
                <c:pt idx="4">
                  <c:v>28.705999999999978</c:v>
                </c:pt>
                <c:pt idx="5">
                  <c:v>28.916000000000103</c:v>
                </c:pt>
                <c:pt idx="6">
                  <c:v>25.103999999999907</c:v>
                </c:pt>
                <c:pt idx="7">
                  <c:v>24.009000000000029</c:v>
                </c:pt>
                <c:pt idx="8">
                  <c:v>27.781999999999989</c:v>
                </c:pt>
                <c:pt idx="9">
                  <c:v>28.814999999999952</c:v>
                </c:pt>
                <c:pt idx="10">
                  <c:v>20.319999999999986</c:v>
                </c:pt>
                <c:pt idx="11">
                  <c:v>20.143000000000008</c:v>
                </c:pt>
                <c:pt idx="12">
                  <c:v>20.14599999999999</c:v>
                </c:pt>
                <c:pt idx="13">
                  <c:v>20.231000000000005</c:v>
                </c:pt>
                <c:pt idx="14">
                  <c:v>20.467999999999989</c:v>
                </c:pt>
                <c:pt idx="15">
                  <c:v>20.476000000000024</c:v>
                </c:pt>
                <c:pt idx="16">
                  <c:v>20.471999999999984</c:v>
                </c:pt>
                <c:pt idx="17">
                  <c:v>20.447999999999961</c:v>
                </c:pt>
                <c:pt idx="18">
                  <c:v>20.412999999999982</c:v>
                </c:pt>
                <c:pt idx="19">
                  <c:v>20.376000000000019</c:v>
                </c:pt>
                <c:pt idx="20">
                  <c:v>20.343000000000025</c:v>
                </c:pt>
                <c:pt idx="21">
                  <c:v>20.304999999999978</c:v>
                </c:pt>
                <c:pt idx="22">
                  <c:v>20.269000000000016</c:v>
                </c:pt>
                <c:pt idx="23">
                  <c:v>20.236999999999988</c:v>
                </c:pt>
                <c:pt idx="24">
                  <c:v>20.205999999999975</c:v>
                </c:pt>
                <c:pt idx="25">
                  <c:v>20.177999999999962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71.059999999999775</c:v>
                </c:pt>
                <c:pt idx="1">
                  <c:v>73.09300000000016</c:v>
                </c:pt>
                <c:pt idx="2">
                  <c:v>73.210000000000122</c:v>
                </c:pt>
                <c:pt idx="3">
                  <c:v>67.996000000000052</c:v>
                </c:pt>
                <c:pt idx="4">
                  <c:v>69.595000000000098</c:v>
                </c:pt>
                <c:pt idx="5">
                  <c:v>68.171999999999855</c:v>
                </c:pt>
                <c:pt idx="6">
                  <c:v>71.063000000000031</c:v>
                </c:pt>
                <c:pt idx="7">
                  <c:v>71.73</c:v>
                </c:pt>
                <c:pt idx="8">
                  <c:v>71.647999999999982</c:v>
                </c:pt>
                <c:pt idx="9">
                  <c:v>69.459000000000003</c:v>
                </c:pt>
                <c:pt idx="10">
                  <c:v>67.149000000000029</c:v>
                </c:pt>
                <c:pt idx="11">
                  <c:v>67.462000000000103</c:v>
                </c:pt>
                <c:pt idx="12">
                  <c:v>67.167000000000058</c:v>
                </c:pt>
                <c:pt idx="13">
                  <c:v>66.713000000000079</c:v>
                </c:pt>
                <c:pt idx="14">
                  <c:v>66.405999999999921</c:v>
                </c:pt>
                <c:pt idx="15">
                  <c:v>66.019000000000204</c:v>
                </c:pt>
                <c:pt idx="16">
                  <c:v>65.57099999999987</c:v>
                </c:pt>
                <c:pt idx="17">
                  <c:v>65.125000000000085</c:v>
                </c:pt>
                <c:pt idx="18">
                  <c:v>64.703999999999951</c:v>
                </c:pt>
                <c:pt idx="19">
                  <c:v>64.297000000000054</c:v>
                </c:pt>
                <c:pt idx="20">
                  <c:v>63.949999999999889</c:v>
                </c:pt>
                <c:pt idx="21">
                  <c:v>63.595000000000105</c:v>
                </c:pt>
                <c:pt idx="22">
                  <c:v>63.249999999999972</c:v>
                </c:pt>
                <c:pt idx="23">
                  <c:v>62.911999999999928</c:v>
                </c:pt>
                <c:pt idx="24">
                  <c:v>62.581000000000053</c:v>
                </c:pt>
                <c:pt idx="25">
                  <c:v>62.262000000000057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59.221000000000039</c:v>
                </c:pt>
                <c:pt idx="1">
                  <c:v>58.515999999999977</c:v>
                </c:pt>
                <c:pt idx="2">
                  <c:v>53.839999999999904</c:v>
                </c:pt>
                <c:pt idx="3">
                  <c:v>52.806999999999896</c:v>
                </c:pt>
                <c:pt idx="4">
                  <c:v>55.124999999999986</c:v>
                </c:pt>
                <c:pt idx="5">
                  <c:v>60.977000000000046</c:v>
                </c:pt>
                <c:pt idx="6">
                  <c:v>57.173999999999978</c:v>
                </c:pt>
                <c:pt idx="7">
                  <c:v>61.159999999999904</c:v>
                </c:pt>
                <c:pt idx="8">
                  <c:v>60.071000000000069</c:v>
                </c:pt>
                <c:pt idx="9">
                  <c:v>56.516999999999825</c:v>
                </c:pt>
                <c:pt idx="10">
                  <c:v>62.071000000000019</c:v>
                </c:pt>
                <c:pt idx="11">
                  <c:v>61.708999999999946</c:v>
                </c:pt>
                <c:pt idx="12">
                  <c:v>62.55699999999996</c:v>
                </c:pt>
                <c:pt idx="13">
                  <c:v>64.39999999999992</c:v>
                </c:pt>
                <c:pt idx="14">
                  <c:v>65.813000000000073</c:v>
                </c:pt>
                <c:pt idx="15">
                  <c:v>66.448999999999842</c:v>
                </c:pt>
                <c:pt idx="16">
                  <c:v>67.02900000000021</c:v>
                </c:pt>
                <c:pt idx="17">
                  <c:v>67.490000000000123</c:v>
                </c:pt>
                <c:pt idx="18">
                  <c:v>68.017000000000152</c:v>
                </c:pt>
                <c:pt idx="19">
                  <c:v>68.517999999999986</c:v>
                </c:pt>
                <c:pt idx="20">
                  <c:v>69.089000000000226</c:v>
                </c:pt>
                <c:pt idx="21">
                  <c:v>69.674000000000049</c:v>
                </c:pt>
                <c:pt idx="22">
                  <c:v>70.275000000000119</c:v>
                </c:pt>
                <c:pt idx="23">
                  <c:v>70.8900000000002</c:v>
                </c:pt>
                <c:pt idx="24" formatCode="#,##0.00">
                  <c:v>71.513999999999839</c:v>
                </c:pt>
                <c:pt idx="25">
                  <c:v>72.145999999999958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210.75500000000008</c:v>
                </c:pt>
                <c:pt idx="1">
                  <c:v>210.87700000000012</c:v>
                </c:pt>
                <c:pt idx="2">
                  <c:v>211.32900000000006</c:v>
                </c:pt>
                <c:pt idx="3">
                  <c:v>211.89300000000037</c:v>
                </c:pt>
                <c:pt idx="4">
                  <c:v>219.64999999999998</c:v>
                </c:pt>
                <c:pt idx="5">
                  <c:v>220.25299999999987</c:v>
                </c:pt>
                <c:pt idx="6">
                  <c:v>219.00500000000005</c:v>
                </c:pt>
                <c:pt idx="7">
                  <c:v>222.75099999999981</c:v>
                </c:pt>
                <c:pt idx="8">
                  <c:v>227.34799999999996</c:v>
                </c:pt>
                <c:pt idx="9">
                  <c:v>216.71399999999983</c:v>
                </c:pt>
                <c:pt idx="10">
                  <c:v>213.041</c:v>
                </c:pt>
                <c:pt idx="11">
                  <c:v>212.52100000000016</c:v>
                </c:pt>
                <c:pt idx="12">
                  <c:v>214.21899999999988</c:v>
                </c:pt>
                <c:pt idx="13">
                  <c:v>215.83599999999953</c:v>
                </c:pt>
                <c:pt idx="14">
                  <c:v>217.63600000000008</c:v>
                </c:pt>
                <c:pt idx="15">
                  <c:v>219.00500000000011</c:v>
                </c:pt>
                <c:pt idx="16">
                  <c:v>220.06899999999979</c:v>
                </c:pt>
                <c:pt idx="17">
                  <c:v>221.01700000000005</c:v>
                </c:pt>
                <c:pt idx="18">
                  <c:v>221.90500000000003</c:v>
                </c:pt>
                <c:pt idx="19">
                  <c:v>222.74599999999998</c:v>
                </c:pt>
                <c:pt idx="20">
                  <c:v>223.59999999999997</c:v>
                </c:pt>
                <c:pt idx="21">
                  <c:v>224.43300000000013</c:v>
                </c:pt>
                <c:pt idx="22">
                  <c:v>225.23899999999998</c:v>
                </c:pt>
                <c:pt idx="23">
                  <c:v>226.06599999999969</c:v>
                </c:pt>
                <c:pt idx="24">
                  <c:v>226.86299999999989</c:v>
                </c:pt>
                <c:pt idx="25">
                  <c:v>227.6429999999998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195.12400000000019</c:v>
                </c:pt>
                <c:pt idx="1">
                  <c:v>184.83000000000007</c:v>
                </c:pt>
                <c:pt idx="2">
                  <c:v>209.04099999999994</c:v>
                </c:pt>
                <c:pt idx="3">
                  <c:v>201.36600000000018</c:v>
                </c:pt>
                <c:pt idx="4">
                  <c:v>217.36800000000014</c:v>
                </c:pt>
                <c:pt idx="5">
                  <c:v>219.57900000000009</c:v>
                </c:pt>
                <c:pt idx="6">
                  <c:v>214.92099999999979</c:v>
                </c:pt>
                <c:pt idx="7">
                  <c:v>217.6540000000002</c:v>
                </c:pt>
                <c:pt idx="8">
                  <c:v>218.85299999999984</c:v>
                </c:pt>
                <c:pt idx="9">
                  <c:v>222.5789999999997</c:v>
                </c:pt>
                <c:pt idx="10">
                  <c:v>220.46500000000029</c:v>
                </c:pt>
                <c:pt idx="11">
                  <c:v>222.53600000000043</c:v>
                </c:pt>
                <c:pt idx="12">
                  <c:v>223.14000000000001</c:v>
                </c:pt>
                <c:pt idx="13">
                  <c:v>224.13099999999989</c:v>
                </c:pt>
                <c:pt idx="14">
                  <c:v>225.54400000000012</c:v>
                </c:pt>
                <c:pt idx="15">
                  <c:v>226.613</c:v>
                </c:pt>
                <c:pt idx="16">
                  <c:v>227.77500000000003</c:v>
                </c:pt>
                <c:pt idx="17">
                  <c:v>228.92599999999976</c:v>
                </c:pt>
                <c:pt idx="18">
                  <c:v>230.06499999999983</c:v>
                </c:pt>
                <c:pt idx="19">
                  <c:v>231.21699999999987</c:v>
                </c:pt>
                <c:pt idx="20">
                  <c:v>232.39000000000016</c:v>
                </c:pt>
                <c:pt idx="21">
                  <c:v>233.53899999999976</c:v>
                </c:pt>
                <c:pt idx="22">
                  <c:v>234.70199999999986</c:v>
                </c:pt>
                <c:pt idx="23">
                  <c:v>235.864</c:v>
                </c:pt>
                <c:pt idx="24">
                  <c:v>237.02299999999988</c:v>
                </c:pt>
                <c:pt idx="25">
                  <c:v>238.18299999999991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187.98999999999984</c:v>
                </c:pt>
                <c:pt idx="1">
                  <c:v>191.74099999999999</c:v>
                </c:pt>
                <c:pt idx="2">
                  <c:v>189.08600000000013</c:v>
                </c:pt>
                <c:pt idx="3">
                  <c:v>197.73899999999998</c:v>
                </c:pt>
                <c:pt idx="4">
                  <c:v>200.15399999999985</c:v>
                </c:pt>
                <c:pt idx="5">
                  <c:v>196.78600000000012</c:v>
                </c:pt>
                <c:pt idx="6">
                  <c:v>198.00200000000009</c:v>
                </c:pt>
                <c:pt idx="7">
                  <c:v>201.20399999999989</c:v>
                </c:pt>
                <c:pt idx="8">
                  <c:v>202.7259999999998</c:v>
                </c:pt>
                <c:pt idx="9">
                  <c:v>208.01400000000001</c:v>
                </c:pt>
                <c:pt idx="10">
                  <c:v>205.56600000000003</c:v>
                </c:pt>
                <c:pt idx="11">
                  <c:v>207.84499999999974</c:v>
                </c:pt>
                <c:pt idx="12">
                  <c:v>209.36900000000014</c:v>
                </c:pt>
                <c:pt idx="13">
                  <c:v>211.08500000000015</c:v>
                </c:pt>
                <c:pt idx="14">
                  <c:v>213.23900000000012</c:v>
                </c:pt>
                <c:pt idx="15">
                  <c:v>214.97199999999995</c:v>
                </c:pt>
                <c:pt idx="16">
                  <c:v>216.35399999999998</c:v>
                </c:pt>
                <c:pt idx="17">
                  <c:v>217.67599999999996</c:v>
                </c:pt>
                <c:pt idx="18">
                  <c:v>218.98299999999983</c:v>
                </c:pt>
                <c:pt idx="19">
                  <c:v>220.28700000000032</c:v>
                </c:pt>
                <c:pt idx="20">
                  <c:v>221.62999999999991</c:v>
                </c:pt>
                <c:pt idx="21">
                  <c:v>222.96500000000015</c:v>
                </c:pt>
                <c:pt idx="22">
                  <c:v>224.2950000000003</c:v>
                </c:pt>
                <c:pt idx="23">
                  <c:v>225.63000000000005</c:v>
                </c:pt>
                <c:pt idx="24">
                  <c:v>226.97799999999995</c:v>
                </c:pt>
                <c:pt idx="25">
                  <c:v>228.34799999999996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24.762829958612443</c:v>
                </c:pt>
                <c:pt idx="1">
                  <c:v>26.066811055373229</c:v>
                </c:pt>
                <c:pt idx="2">
                  <c:v>26.903718365615724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27.631017651063395</c:v>
                </c:pt>
                <c:pt idx="1">
                  <c:v>27.956079795894585</c:v>
                </c:pt>
                <c:pt idx="2">
                  <c:v>28.06246759979264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27.715831344070512</c:v>
                </c:pt>
                <c:pt idx="1">
                  <c:v>27.014678954923323</c:v>
                </c:pt>
                <c:pt idx="2">
                  <c:v>26.820656015834853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7.6731224903515045</c:v>
                </c:pt>
                <c:pt idx="1">
                  <c:v>7.8709175107657501</c:v>
                </c:pt>
                <c:pt idx="2">
                  <c:v>8.5001649465102016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8.5785149550197826</c:v>
                </c:pt>
                <c:pt idx="1">
                  <c:v>8.5148336571089462</c:v>
                </c:pt>
                <c:pt idx="2">
                  <c:v>7.3356425844761874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3.6386836008823775</c:v>
                </c:pt>
                <c:pt idx="1">
                  <c:v>2.5766790259341703</c:v>
                </c:pt>
                <c:pt idx="2">
                  <c:v>2.377350487770391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8.7799999999999159</c:v>
                </c:pt>
                <c:pt idx="1">
                  <c:v>0.88600000000019463</c:v>
                </c:pt>
                <c:pt idx="2">
                  <c:v>-7.2119999999998754</c:v>
                </c:pt>
                <c:pt idx="3">
                  <c:v>1.0939999999999728</c:v>
                </c:pt>
                <c:pt idx="4">
                  <c:v>-1.0229999999998256</c:v>
                </c:pt>
                <c:pt idx="5">
                  <c:v>-8.5960000000001173</c:v>
                </c:pt>
                <c:pt idx="7">
                  <c:v>-6.0709999999996853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22.781999999999925</c:v>
                </c:pt>
                <c:pt idx="1">
                  <c:v>17.71799999999962</c:v>
                </c:pt>
                <c:pt idx="2">
                  <c:v>14.601999999999805</c:v>
                </c:pt>
                <c:pt idx="3">
                  <c:v>10.074999999999939</c:v>
                </c:pt>
                <c:pt idx="4">
                  <c:v>-4.886999999999972</c:v>
                </c:pt>
                <c:pt idx="5">
                  <c:v>-0.14200000000002433</c:v>
                </c:pt>
                <c:pt idx="7">
                  <c:v>60.147999999999286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0.49121601391242109</c:v>
                </c:pt>
                <c:pt idx="2">
                  <c:v>-0.13143086257809689</c:v>
                </c:pt>
                <c:pt idx="3">
                  <c:v>-1.1874573125306487</c:v>
                </c:pt>
                <c:pt idx="4">
                  <c:v>-0.25920507527241732</c:v>
                </c:pt>
                <c:pt idx="6">
                  <c:v>0.80110720916506395</c:v>
                </c:pt>
                <c:pt idx="7">
                  <c:v>1.2724311620405659</c:v>
                </c:pt>
                <c:pt idx="8">
                  <c:v>0.99292982018543974</c:v>
                </c:pt>
                <c:pt idx="10">
                  <c:v>2.571028771271977</c:v>
                </c:pt>
                <c:pt idx="11">
                  <c:v>-0.82598616524142132</c:v>
                </c:pt>
                <c:pt idx="12">
                  <c:v>3.8626004810193848E-3</c:v>
                </c:pt>
                <c:pt idx="14">
                  <c:v>-0.62946372859669086</c:v>
                </c:pt>
                <c:pt idx="15">
                  <c:v>0.27252639540067403</c:v>
                </c:pt>
                <c:pt idx="16">
                  <c:v>1.3202393218610275</c:v>
                </c:pt>
                <c:pt idx="17">
                  <c:v>1.0765123769492124</c:v>
                </c:pt>
                <c:pt idx="19">
                  <c:v>0.15526520577497926</c:v>
                </c:pt>
                <c:pt idx="20">
                  <c:v>-0.38043150039482887</c:v>
                </c:pt>
                <c:pt idx="21">
                  <c:v>-0.16575395260370884</c:v>
                </c:pt>
                <c:pt idx="22">
                  <c:v>1.1925971243632594</c:v>
                </c:pt>
                <c:pt idx="23">
                  <c:v>3.2798967170410975E-2</c:v>
                </c:pt>
                <c:pt idx="25">
                  <c:v>-1.6854876094769211</c:v>
                </c:pt>
                <c:pt idx="26">
                  <c:v>-1.0184079162128046</c:v>
                </c:pt>
                <c:pt idx="27">
                  <c:v>-1.1494153471114377</c:v>
                </c:pt>
                <c:pt idx="29">
                  <c:v>0.15506378541041421</c:v>
                </c:pt>
                <c:pt idx="30">
                  <c:v>0.28924399242262755</c:v>
                </c:pt>
                <c:pt idx="31">
                  <c:v>2.5609127376983176</c:v>
                </c:pt>
                <c:pt idx="32">
                  <c:v>0.86548022456818252</c:v>
                </c:pt>
                <c:pt idx="33">
                  <c:v>-0.32635423833499155</c:v>
                </c:pt>
                <c:pt idx="34">
                  <c:v>0.47244696297035205</c:v>
                </c:pt>
                <c:pt idx="36">
                  <c:v>1.6810820049992792</c:v>
                </c:pt>
                <c:pt idx="37">
                  <c:v>0.7688724842147554</c:v>
                </c:pt>
                <c:pt idx="38">
                  <c:v>1.2419873683239269</c:v>
                </c:pt>
                <c:pt idx="39">
                  <c:v>1.0680489435566987</c:v>
                </c:pt>
                <c:pt idx="40">
                  <c:v>1.2306550923976589</c:v>
                </c:pt>
                <c:pt idx="42">
                  <c:v>2.4835170193603151</c:v>
                </c:pt>
                <c:pt idx="43">
                  <c:v>0.24586759344629172</c:v>
                </c:pt>
                <c:pt idx="44">
                  <c:v>0.99981961243742479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-0.15325953403279025</c:v>
                </c:pt>
                <c:pt idx="2">
                  <c:v>-2.2506787244500059</c:v>
                </c:pt>
                <c:pt idx="3">
                  <c:v>-5.9214753971109317</c:v>
                </c:pt>
                <c:pt idx="4">
                  <c:v>-2.7742770815888385</c:v>
                </c:pt>
                <c:pt idx="6">
                  <c:v>-1.4033464666598161</c:v>
                </c:pt>
                <c:pt idx="7">
                  <c:v>-3.5342636541876526</c:v>
                </c:pt>
                <c:pt idx="8">
                  <c:v>-2.2875930729653327</c:v>
                </c:pt>
                <c:pt idx="10">
                  <c:v>1.2175723726166376</c:v>
                </c:pt>
                <c:pt idx="11">
                  <c:v>-3.2098996022062898</c:v>
                </c:pt>
                <c:pt idx="12">
                  <c:v>-2.4044163640471905</c:v>
                </c:pt>
                <c:pt idx="14">
                  <c:v>1.1271392587170359</c:v>
                </c:pt>
                <c:pt idx="15">
                  <c:v>0.56634978202909636</c:v>
                </c:pt>
                <c:pt idx="16">
                  <c:v>0.41695743065246482</c:v>
                </c:pt>
                <c:pt idx="17">
                  <c:v>0.45895463540011061</c:v>
                </c:pt>
                <c:pt idx="19">
                  <c:v>-3.9212128411927338</c:v>
                </c:pt>
                <c:pt idx="20">
                  <c:v>-4.6437712564342926</c:v>
                </c:pt>
                <c:pt idx="21">
                  <c:v>-4.010632750056919</c:v>
                </c:pt>
                <c:pt idx="22">
                  <c:v>-10.301025656877238</c:v>
                </c:pt>
                <c:pt idx="23">
                  <c:v>-5.074602922671545</c:v>
                </c:pt>
                <c:pt idx="25">
                  <c:v>-2.4672321004546083</c:v>
                </c:pt>
                <c:pt idx="26">
                  <c:v>-0.51335540516055378</c:v>
                </c:pt>
                <c:pt idx="27">
                  <c:v>-0.93108206538436988</c:v>
                </c:pt>
                <c:pt idx="29">
                  <c:v>1.3680221723231689</c:v>
                </c:pt>
                <c:pt idx="30">
                  <c:v>3.0690609930216883</c:v>
                </c:pt>
                <c:pt idx="31">
                  <c:v>1.8126029694302659</c:v>
                </c:pt>
                <c:pt idx="32">
                  <c:v>3.0176199450171248</c:v>
                </c:pt>
                <c:pt idx="33">
                  <c:v>4.561648865178447</c:v>
                </c:pt>
                <c:pt idx="34">
                  <c:v>2.331485984435866</c:v>
                </c:pt>
                <c:pt idx="36">
                  <c:v>4.3259343424242092</c:v>
                </c:pt>
                <c:pt idx="37">
                  <c:v>2.8714164732162706</c:v>
                </c:pt>
                <c:pt idx="38">
                  <c:v>2.587807810450804</c:v>
                </c:pt>
                <c:pt idx="39">
                  <c:v>2.640706093647216</c:v>
                </c:pt>
                <c:pt idx="40">
                  <c:v>3.1719651163067075</c:v>
                </c:pt>
                <c:pt idx="42">
                  <c:v>0.28519655567489366</c:v>
                </c:pt>
                <c:pt idx="43">
                  <c:v>2.7558642167587744</c:v>
                </c:pt>
                <c:pt idx="44">
                  <c:v>1.9684479421034684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7.8260997557582357</c:v>
                </c:pt>
                <c:pt idx="1">
                  <c:v>0.37850814123856225</c:v>
                </c:pt>
                <c:pt idx="2">
                  <c:v>5.9385645170767702</c:v>
                </c:pt>
                <c:pt idx="3">
                  <c:v>3.8627729331150675</c:v>
                </c:pt>
                <c:pt idx="4">
                  <c:v>4.7013249470467571</c:v>
                </c:pt>
                <c:pt idx="5">
                  <c:v>9.6017689658428793</c:v>
                </c:pt>
                <c:pt idx="6">
                  <c:v>3.0998344592900473</c:v>
                </c:pt>
                <c:pt idx="7">
                  <c:v>1.9420097886709407</c:v>
                </c:pt>
                <c:pt idx="8">
                  <c:v>0.86927424312110269</c:v>
                </c:pt>
                <c:pt idx="9">
                  <c:v>2.4180132250827846</c:v>
                </c:pt>
                <c:pt idx="10">
                  <c:v>3.2465135803539127</c:v>
                </c:pt>
                <c:pt idx="11">
                  <c:v>-1.7425502745876429</c:v>
                </c:pt>
                <c:pt idx="12">
                  <c:v>-2.2782263726540357</c:v>
                </c:pt>
                <c:pt idx="13">
                  <c:v>-6.0643422817697878</c:v>
                </c:pt>
                <c:pt idx="14">
                  <c:v>-5.6171320091475856</c:v>
                </c:pt>
                <c:pt idx="15">
                  <c:v>-5.2022406422655365</c:v>
                </c:pt>
                <c:pt idx="16">
                  <c:v>-3.6809794651170726</c:v>
                </c:pt>
                <c:pt idx="17">
                  <c:v>1.2105833802965407</c:v>
                </c:pt>
                <c:pt idx="18">
                  <c:v>0.48037097700287745</c:v>
                </c:pt>
                <c:pt idx="19">
                  <c:v>5.2032407387789803E-2</c:v>
                </c:pt>
                <c:pt idx="20">
                  <c:v>-8.5618451135590021</c:v>
                </c:pt>
                <c:pt idx="21">
                  <c:v>0.72066736729069802</c:v>
                </c:pt>
                <c:pt idx="22">
                  <c:v>-3.7143496403594121</c:v>
                </c:pt>
                <c:pt idx="23">
                  <c:v>-2.0772464171381024</c:v>
                </c:pt>
                <c:pt idx="24">
                  <c:v>-4.1102785381180436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2.3104620097282975</c:v>
                </c:pt>
                <c:pt idx="1">
                  <c:v>11.908061832673795</c:v>
                </c:pt>
                <c:pt idx="2">
                  <c:v>8.3963839270999685</c:v>
                </c:pt>
                <c:pt idx="3">
                  <c:v>6.5516611464971675</c:v>
                </c:pt>
                <c:pt idx="4">
                  <c:v>4.3366900068649059</c:v>
                </c:pt>
                <c:pt idx="5">
                  <c:v>14.295086685054656</c:v>
                </c:pt>
                <c:pt idx="6">
                  <c:v>-0.74197006275401733</c:v>
                </c:pt>
                <c:pt idx="7">
                  <c:v>1.9400589531999053</c:v>
                </c:pt>
                <c:pt idx="8">
                  <c:v>4.6676308131755508</c:v>
                </c:pt>
                <c:pt idx="9">
                  <c:v>0.76320507629408851</c:v>
                </c:pt>
                <c:pt idx="10">
                  <c:v>1.1622473934985678</c:v>
                </c:pt>
                <c:pt idx="11">
                  <c:v>-9.5147795491775042</c:v>
                </c:pt>
                <c:pt idx="12">
                  <c:v>-3.8539700789203319</c:v>
                </c:pt>
                <c:pt idx="13">
                  <c:v>1.634451374025474</c:v>
                </c:pt>
                <c:pt idx="14">
                  <c:v>-0.60785057129862707</c:v>
                </c:pt>
                <c:pt idx="15">
                  <c:v>-1.0770963198146219</c:v>
                </c:pt>
                <c:pt idx="16">
                  <c:v>0.39142853216732121</c:v>
                </c:pt>
                <c:pt idx="17">
                  <c:v>12.783833148597964</c:v>
                </c:pt>
                <c:pt idx="18">
                  <c:v>0.7189021498956798</c:v>
                </c:pt>
                <c:pt idx="19">
                  <c:v>-8.6278375984215727E-2</c:v>
                </c:pt>
                <c:pt idx="20">
                  <c:v>-5.6528133658672814</c:v>
                </c:pt>
                <c:pt idx="21">
                  <c:v>5.6879308487545632</c:v>
                </c:pt>
                <c:pt idx="22">
                  <c:v>3.9353465961434893</c:v>
                </c:pt>
                <c:pt idx="23">
                  <c:v>3.6070315878618118</c:v>
                </c:pt>
                <c:pt idx="24">
                  <c:v>-1.8892873531263721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8.204607896996805</c:v>
                </c:pt>
                <c:pt idx="1">
                  <c:v>24.10443136308146</c:v>
                </c:pt>
                <c:pt idx="2">
                  <c:v>11.575645296518786</c:v>
                </c:pt>
                <c:pt idx="3">
                  <c:v>-4.0207766472416893</c:v>
                </c:pt>
                <c:pt idx="4">
                  <c:v>-20.564694398299977</c:v>
                </c:pt>
                <c:pt idx="5">
                  <c:v>1.7429867646872026</c:v>
                </c:pt>
                <c:pt idx="6">
                  <c:v>-7.8411777462683006</c:v>
                </c:pt>
                <c:pt idx="7">
                  <c:v>-5.7915960574975145</c:v>
                </c:pt>
                <c:pt idx="8">
                  <c:v>-13.480426471977395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14.218523842402092</c:v>
                </c:pt>
                <c:pt idx="1">
                  <c:v>33.579821765516726</c:v>
                </c:pt>
                <c:pt idx="2">
                  <c:v>7.7911721734141111</c:v>
                </c:pt>
                <c:pt idx="3">
                  <c:v>-13.368749628097831</c:v>
                </c:pt>
                <c:pt idx="4">
                  <c:v>0.34093301507954266</c:v>
                </c:pt>
                <c:pt idx="5">
                  <c:v>13.416456922509425</c:v>
                </c:pt>
                <c:pt idx="6">
                  <c:v>3.511748288728711E-2</c:v>
                </c:pt>
                <c:pt idx="7">
                  <c:v>7.542378184005301</c:v>
                </c:pt>
                <c:pt idx="8">
                  <c:v>-3.4076537577165595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45.325524620795598</c:v>
                </c:pt>
                <c:pt idx="1">
                  <c:v>49.365883477371689</c:v>
                </c:pt>
                <c:pt idx="2">
                  <c:v>51.246144349348484</c:v>
                </c:pt>
                <c:pt idx="3">
                  <c:v>51.726593095606873</c:v>
                </c:pt>
                <c:pt idx="4">
                  <c:v>50.647596632995317</c:v>
                </c:pt>
                <c:pt idx="5">
                  <c:v>53.750611159059225</c:v>
                </c:pt>
                <c:pt idx="6">
                  <c:v>55.288889333633819</c:v>
                </c:pt>
                <c:pt idx="7">
                  <c:v>59.415558763322146</c:v>
                </c:pt>
                <c:pt idx="8">
                  <c:v>59.822196257341133</c:v>
                </c:pt>
                <c:pt idx="9">
                  <c:v>60.480603106819338</c:v>
                </c:pt>
                <c:pt idx="10">
                  <c:v>61.576710914817461</c:v>
                </c:pt>
                <c:pt idx="11">
                  <c:v>55.122010056471908</c:v>
                </c:pt>
                <c:pt idx="12">
                  <c:v>55.759513674628259</c:v>
                </c:pt>
                <c:pt idx="13">
                  <c:v>56.50223335001251</c:v>
                </c:pt>
                <c:pt idx="14">
                  <c:v>57.30763868017344</c:v>
                </c:pt>
                <c:pt idx="15">
                  <c:v>57.947700198640035</c:v>
                </c:pt>
                <c:pt idx="16">
                  <c:v>58.540714620505788</c:v>
                </c:pt>
                <c:pt idx="17">
                  <c:v>59.123429593265591</c:v>
                </c:pt>
                <c:pt idx="18">
                  <c:v>59.696257825393381</c:v>
                </c:pt>
                <c:pt idx="19">
                  <c:v>60.265767228894859</c:v>
                </c:pt>
                <c:pt idx="20">
                  <c:v>60.844060035485874</c:v>
                </c:pt>
                <c:pt idx="21">
                  <c:v>61.426586937031111</c:v>
                </c:pt>
                <c:pt idx="22">
                  <c:v>62.013186032600444</c:v>
                </c:pt>
                <c:pt idx="23">
                  <c:v>62.617949254497844</c:v>
                </c:pt>
                <c:pt idx="24">
                  <c:v>63.251341849229441</c:v>
                </c:pt>
                <c:pt idx="25">
                  <c:v>63.887172924545759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20.648552127770881</c:v>
                </c:pt>
                <c:pt idx="1">
                  <c:v>22.785536413905081</c:v>
                </c:pt>
                <c:pt idx="2">
                  <c:v>25.126757527070502</c:v>
                </c:pt>
                <c:pt idx="3">
                  <c:v>24.265732756751213</c:v>
                </c:pt>
                <c:pt idx="4">
                  <c:v>27.096368989609122</c:v>
                </c:pt>
                <c:pt idx="5">
                  <c:v>26.392696401836986</c:v>
                </c:pt>
                <c:pt idx="6">
                  <c:v>23.600352067780165</c:v>
                </c:pt>
                <c:pt idx="7">
                  <c:v>26.269496250324686</c:v>
                </c:pt>
                <c:pt idx="8">
                  <c:v>26.529434699471143</c:v>
                </c:pt>
                <c:pt idx="9">
                  <c:v>26.725344952732279</c:v>
                </c:pt>
                <c:pt idx="10">
                  <c:v>26.771204543075548</c:v>
                </c:pt>
                <c:pt idx="11">
                  <c:v>31.015250813190672</c:v>
                </c:pt>
                <c:pt idx="12">
                  <c:v>31.563209856725429</c:v>
                </c:pt>
                <c:pt idx="13">
                  <c:v>32.160593854242514</c:v>
                </c:pt>
                <c:pt idx="14">
                  <c:v>32.823466801164344</c:v>
                </c:pt>
                <c:pt idx="15">
                  <c:v>33.378952123309517</c:v>
                </c:pt>
                <c:pt idx="16">
                  <c:v>33.909724938671708</c:v>
                </c:pt>
                <c:pt idx="17">
                  <c:v>34.424592551013568</c:v>
                </c:pt>
                <c:pt idx="18">
                  <c:v>34.947423566223875</c:v>
                </c:pt>
                <c:pt idx="19">
                  <c:v>35.459945197851276</c:v>
                </c:pt>
                <c:pt idx="20">
                  <c:v>35.976705479202607</c:v>
                </c:pt>
                <c:pt idx="21">
                  <c:v>36.486909708667</c:v>
                </c:pt>
                <c:pt idx="22">
                  <c:v>37.006232857549612</c:v>
                </c:pt>
                <c:pt idx="23">
                  <c:v>37.556006310954821</c:v>
                </c:pt>
                <c:pt idx="24">
                  <c:v>38.106659116258577</c:v>
                </c:pt>
                <c:pt idx="25">
                  <c:v>38.679266375749343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39.735692247059319</c:v>
                </c:pt>
                <c:pt idx="1">
                  <c:v>37.359659728506863</c:v>
                </c:pt>
                <c:pt idx="2">
                  <c:v>39.930118100440353</c:v>
                </c:pt>
                <c:pt idx="3">
                  <c:v>39.099777067746032</c:v>
                </c:pt>
                <c:pt idx="4">
                  <c:v>42.333585329585212</c:v>
                </c:pt>
                <c:pt idx="5">
                  <c:v>42.66356562283508</c:v>
                </c:pt>
                <c:pt idx="6">
                  <c:v>42.827043484525845</c:v>
                </c:pt>
                <c:pt idx="7">
                  <c:v>43.974677844360144</c:v>
                </c:pt>
                <c:pt idx="8">
                  <c:v>45.062217618316133</c:v>
                </c:pt>
                <c:pt idx="9">
                  <c:v>46.628472855671312</c:v>
                </c:pt>
                <c:pt idx="10">
                  <c:v>48.60213013991185</c:v>
                </c:pt>
                <c:pt idx="11">
                  <c:v>48.875198624483602</c:v>
                </c:pt>
                <c:pt idx="12">
                  <c:v>49.410366440882683</c:v>
                </c:pt>
                <c:pt idx="13">
                  <c:v>50.04140787922595</c:v>
                </c:pt>
                <c:pt idx="14">
                  <c:v>50.752469314163207</c:v>
                </c:pt>
                <c:pt idx="15">
                  <c:v>51.324576804370231</c:v>
                </c:pt>
                <c:pt idx="16">
                  <c:v>51.883752846784617</c:v>
                </c:pt>
                <c:pt idx="17">
                  <c:v>52.438142533003415</c:v>
                </c:pt>
                <c:pt idx="18">
                  <c:v>52.99819261558924</c:v>
                </c:pt>
                <c:pt idx="19">
                  <c:v>53.544581807086495</c:v>
                </c:pt>
                <c:pt idx="20">
                  <c:v>54.099565288666241</c:v>
                </c:pt>
                <c:pt idx="21">
                  <c:v>54.658050680354137</c:v>
                </c:pt>
                <c:pt idx="22">
                  <c:v>55.235955339100194</c:v>
                </c:pt>
                <c:pt idx="23">
                  <c:v>55.800618980050693</c:v>
                </c:pt>
                <c:pt idx="24">
                  <c:v>56.408519958065192</c:v>
                </c:pt>
                <c:pt idx="25">
                  <c:v>56.998514067011818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24.802690385767072</c:v>
                </c:pt>
                <c:pt idx="1">
                  <c:v>26.923647624191833</c:v>
                </c:pt>
                <c:pt idx="2">
                  <c:v>27.697682058540476</c:v>
                </c:pt>
                <c:pt idx="3">
                  <c:v>28.8027370056476</c:v>
                </c:pt>
                <c:pt idx="4">
                  <c:v>29.522753855090439</c:v>
                </c:pt>
                <c:pt idx="5">
                  <c:v>28.347986203383599</c:v>
                </c:pt>
                <c:pt idx="6">
                  <c:v>29.3819124570112</c:v>
                </c:pt>
                <c:pt idx="7">
                  <c:v>31.998278252290717</c:v>
                </c:pt>
                <c:pt idx="8">
                  <c:v>31.453696261787805</c:v>
                </c:pt>
                <c:pt idx="9">
                  <c:v>33.220183794367834</c:v>
                </c:pt>
                <c:pt idx="10">
                  <c:v>32.210759136498666</c:v>
                </c:pt>
                <c:pt idx="11">
                  <c:v>33.226574848713426</c:v>
                </c:pt>
                <c:pt idx="12">
                  <c:v>33.524052311163985</c:v>
                </c:pt>
                <c:pt idx="13">
                  <c:v>33.944876787850859</c:v>
                </c:pt>
                <c:pt idx="14">
                  <c:v>34.397989962672717</c:v>
                </c:pt>
                <c:pt idx="15">
                  <c:v>34.802909358873173</c:v>
                </c:pt>
                <c:pt idx="16">
                  <c:v>35.207863424335962</c:v>
                </c:pt>
                <c:pt idx="17">
                  <c:v>35.631424084609705</c:v>
                </c:pt>
                <c:pt idx="18">
                  <c:v>36.061254799516909</c:v>
                </c:pt>
                <c:pt idx="19">
                  <c:v>36.430207801164606</c:v>
                </c:pt>
                <c:pt idx="20">
                  <c:v>36.818489207806039</c:v>
                </c:pt>
                <c:pt idx="21">
                  <c:v>37.194866308574511</c:v>
                </c:pt>
                <c:pt idx="22">
                  <c:v>37.582724184233037</c:v>
                </c:pt>
                <c:pt idx="23">
                  <c:v>37.979815187076582</c:v>
                </c:pt>
                <c:pt idx="24">
                  <c:v>38.377464981398624</c:v>
                </c:pt>
                <c:pt idx="25">
                  <c:v>38.762420282995834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30.266428770202602</c:v>
                </c:pt>
                <c:pt idx="1">
                  <c:v>30.844979178309455</c:v>
                </c:pt>
                <c:pt idx="2">
                  <c:v>30.691792076266651</c:v>
                </c:pt>
                <c:pt idx="3">
                  <c:v>31.708887413133365</c:v>
                </c:pt>
                <c:pt idx="4">
                  <c:v>31.369074490980399</c:v>
                </c:pt>
                <c:pt idx="5">
                  <c:v>30.918373527944688</c:v>
                </c:pt>
                <c:pt idx="6">
                  <c:v>31.623481692670126</c:v>
                </c:pt>
                <c:pt idx="7">
                  <c:v>30.714854781425437</c:v>
                </c:pt>
                <c:pt idx="8">
                  <c:v>32.754976044497042</c:v>
                </c:pt>
                <c:pt idx="9">
                  <c:v>34.257018583680996</c:v>
                </c:pt>
                <c:pt idx="10">
                  <c:v>35.619698474991445</c:v>
                </c:pt>
                <c:pt idx="11">
                  <c:v>35.700038509965971</c:v>
                </c:pt>
                <c:pt idx="12">
                  <c:v>35.725950827407111</c:v>
                </c:pt>
                <c:pt idx="13">
                  <c:v>36.036341024930508</c:v>
                </c:pt>
                <c:pt idx="14">
                  <c:v>36.42324994970712</c:v>
                </c:pt>
                <c:pt idx="15">
                  <c:v>36.773664298476518</c:v>
                </c:pt>
                <c:pt idx="16">
                  <c:v>37.100008295667266</c:v>
                </c:pt>
                <c:pt idx="17">
                  <c:v>37.427846961585658</c:v>
                </c:pt>
                <c:pt idx="18">
                  <c:v>37.752846881084338</c:v>
                </c:pt>
                <c:pt idx="19">
                  <c:v>38.04226120067365</c:v>
                </c:pt>
                <c:pt idx="20">
                  <c:v>38.342203552998789</c:v>
                </c:pt>
                <c:pt idx="21">
                  <c:v>38.655676143829538</c:v>
                </c:pt>
                <c:pt idx="22">
                  <c:v>38.978290740695513</c:v>
                </c:pt>
                <c:pt idx="23">
                  <c:v>39.303465920876363</c:v>
                </c:pt>
                <c:pt idx="24">
                  <c:v>39.628920639680103</c:v>
                </c:pt>
                <c:pt idx="25">
                  <c:v>39.956388481856351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43.316751598283382</c:v>
                </c:pt>
                <c:pt idx="1">
                  <c:v>40.499964316902947</c:v>
                </c:pt>
                <c:pt idx="2">
                  <c:v>41.580113896481549</c:v>
                </c:pt>
                <c:pt idx="3">
                  <c:v>41.414786259055532</c:v>
                </c:pt>
                <c:pt idx="4">
                  <c:v>42.101624781085079</c:v>
                </c:pt>
                <c:pt idx="5">
                  <c:v>40.713473035388091</c:v>
                </c:pt>
                <c:pt idx="6">
                  <c:v>42.045963338079169</c:v>
                </c:pt>
                <c:pt idx="7">
                  <c:v>43.615496083639989</c:v>
                </c:pt>
                <c:pt idx="8">
                  <c:v>45.553895271224583</c:v>
                </c:pt>
                <c:pt idx="9">
                  <c:v>46.600959361948362</c:v>
                </c:pt>
                <c:pt idx="10">
                  <c:v>50.31524200123097</c:v>
                </c:pt>
                <c:pt idx="11">
                  <c:v>53.318999995448742</c:v>
                </c:pt>
                <c:pt idx="12">
                  <c:v>54.007684007612518</c:v>
                </c:pt>
                <c:pt idx="13">
                  <c:v>54.851557282438186</c:v>
                </c:pt>
                <c:pt idx="14">
                  <c:v>55.789359657465887</c:v>
                </c:pt>
                <c:pt idx="15">
                  <c:v>56.58999168516543</c:v>
                </c:pt>
                <c:pt idx="16">
                  <c:v>57.383463785957389</c:v>
                </c:pt>
                <c:pt idx="17">
                  <c:v>58.171144021437442</c:v>
                </c:pt>
                <c:pt idx="18">
                  <c:v>58.95134532937022</c:v>
                </c:pt>
                <c:pt idx="19">
                  <c:v>59.724168043540558</c:v>
                </c:pt>
                <c:pt idx="20">
                  <c:v>60.487232132935084</c:v>
                </c:pt>
                <c:pt idx="21">
                  <c:v>61.277050150239127</c:v>
                </c:pt>
                <c:pt idx="22">
                  <c:v>62.146001315367336</c:v>
                </c:pt>
                <c:pt idx="23">
                  <c:v>62.951899048864789</c:v>
                </c:pt>
                <c:pt idx="24">
                  <c:v>63.773994372569504</c:v>
                </c:pt>
                <c:pt idx="25">
                  <c:v>64.610328686285627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13.084495145221974</c:v>
                </c:pt>
                <c:pt idx="1">
                  <c:v>12.560457341319825</c:v>
                </c:pt>
                <c:pt idx="2">
                  <c:v>13.456418900878669</c:v>
                </c:pt>
                <c:pt idx="3">
                  <c:v>13.183512769541091</c:v>
                </c:pt>
                <c:pt idx="4">
                  <c:v>12.609650800118775</c:v>
                </c:pt>
                <c:pt idx="5">
                  <c:v>12.406178691914709</c:v>
                </c:pt>
                <c:pt idx="6">
                  <c:v>12.649969668316645</c:v>
                </c:pt>
                <c:pt idx="7">
                  <c:v>14.596507330809937</c:v>
                </c:pt>
                <c:pt idx="8">
                  <c:v>14.600596702622465</c:v>
                </c:pt>
                <c:pt idx="9">
                  <c:v>14.15573430828973</c:v>
                </c:pt>
                <c:pt idx="10">
                  <c:v>15.506013151204757</c:v>
                </c:pt>
                <c:pt idx="11">
                  <c:v>13.220645304573601</c:v>
                </c:pt>
                <c:pt idx="12">
                  <c:v>13.332359486757795</c:v>
                </c:pt>
                <c:pt idx="13">
                  <c:v>13.464627657344833</c:v>
                </c:pt>
                <c:pt idx="14">
                  <c:v>13.611267761504921</c:v>
                </c:pt>
                <c:pt idx="15">
                  <c:v>13.719375509713952</c:v>
                </c:pt>
                <c:pt idx="16">
                  <c:v>13.818686703616338</c:v>
                </c:pt>
                <c:pt idx="17">
                  <c:v>13.912753658903139</c:v>
                </c:pt>
                <c:pt idx="18">
                  <c:v>14.00149003362896</c:v>
                </c:pt>
                <c:pt idx="19">
                  <c:v>14.085044363037214</c:v>
                </c:pt>
                <c:pt idx="20">
                  <c:v>14.194450872262433</c:v>
                </c:pt>
                <c:pt idx="21">
                  <c:v>14.301620852955756</c:v>
                </c:pt>
                <c:pt idx="22">
                  <c:v>14.415476001369688</c:v>
                </c:pt>
                <c:pt idx="23">
                  <c:v>14.531137781450131</c:v>
                </c:pt>
                <c:pt idx="24">
                  <c:v>14.648821666536467</c:v>
                </c:pt>
                <c:pt idx="25">
                  <c:v>14.764043088450739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9.3295696975719888</c:v>
                </c:pt>
                <c:pt idx="1">
                  <c:v>12.078719629675529</c:v>
                </c:pt>
                <c:pt idx="2">
                  <c:v>12.041482389884818</c:v>
                </c:pt>
                <c:pt idx="3">
                  <c:v>12.030377284772761</c:v>
                </c:pt>
                <c:pt idx="4">
                  <c:v>12.131599481198295</c:v>
                </c:pt>
                <c:pt idx="5">
                  <c:v>12.117417201787887</c:v>
                </c:pt>
                <c:pt idx="6">
                  <c:v>12.629074093332713</c:v>
                </c:pt>
                <c:pt idx="7">
                  <c:v>12.665941397401035</c:v>
                </c:pt>
                <c:pt idx="8">
                  <c:v>13.562594480137472</c:v>
                </c:pt>
                <c:pt idx="9">
                  <c:v>13.960427649955506</c:v>
                </c:pt>
                <c:pt idx="10">
                  <c:v>14.059426990458828</c:v>
                </c:pt>
                <c:pt idx="11">
                  <c:v>13.63290157422043</c:v>
                </c:pt>
                <c:pt idx="12">
                  <c:v>13.752303868168191</c:v>
                </c:pt>
                <c:pt idx="13">
                  <c:v>13.924544172969142</c:v>
                </c:pt>
                <c:pt idx="14">
                  <c:v>14.11478239816776</c:v>
                </c:pt>
                <c:pt idx="15">
                  <c:v>14.287720568989181</c:v>
                </c:pt>
                <c:pt idx="16">
                  <c:v>14.456754016557939</c:v>
                </c:pt>
                <c:pt idx="17">
                  <c:v>14.631066324629948</c:v>
                </c:pt>
                <c:pt idx="18">
                  <c:v>14.786804433072758</c:v>
                </c:pt>
                <c:pt idx="19">
                  <c:v>14.949831651289099</c:v>
                </c:pt>
                <c:pt idx="20">
                  <c:v>15.111821336092564</c:v>
                </c:pt>
                <c:pt idx="21">
                  <c:v>15.300100662327768</c:v>
                </c:pt>
                <c:pt idx="22">
                  <c:v>15.469603560303835</c:v>
                </c:pt>
                <c:pt idx="23">
                  <c:v>15.637787830280999</c:v>
                </c:pt>
                <c:pt idx="24">
                  <c:v>15.813128501047247</c:v>
                </c:pt>
                <c:pt idx="25">
                  <c:v>15.999485943658733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8.8385595940892898</c:v>
                </c:pt>
                <c:pt idx="1">
                  <c:v>9.7656742960885801</c:v>
                </c:pt>
                <c:pt idx="2">
                  <c:v>9.5897714835088479</c:v>
                </c:pt>
                <c:pt idx="3">
                  <c:v>8.7966538854348748</c:v>
                </c:pt>
                <c:pt idx="4">
                  <c:v>9.0550297021836261</c:v>
                </c:pt>
                <c:pt idx="5">
                  <c:v>9.2499823374967125</c:v>
                </c:pt>
                <c:pt idx="6">
                  <c:v>9.6182837812504083</c:v>
                </c:pt>
                <c:pt idx="7">
                  <c:v>9.3769287478552368</c:v>
                </c:pt>
                <c:pt idx="8">
                  <c:v>9.4022142641983368</c:v>
                </c:pt>
                <c:pt idx="9">
                  <c:v>9.3776839291994776</c:v>
                </c:pt>
                <c:pt idx="10">
                  <c:v>10.119256580617815</c:v>
                </c:pt>
                <c:pt idx="11">
                  <c:v>11.506468959848034</c:v>
                </c:pt>
                <c:pt idx="12">
                  <c:v>11.758545861202494</c:v>
                </c:pt>
                <c:pt idx="13">
                  <c:v>12.007307940437304</c:v>
                </c:pt>
                <c:pt idx="14">
                  <c:v>12.286448272879323</c:v>
                </c:pt>
                <c:pt idx="15">
                  <c:v>12.506668351792143</c:v>
                </c:pt>
                <c:pt idx="16">
                  <c:v>12.722823184841008</c:v>
                </c:pt>
                <c:pt idx="17">
                  <c:v>12.933125039485221</c:v>
                </c:pt>
                <c:pt idx="18">
                  <c:v>13.137683770869298</c:v>
                </c:pt>
                <c:pt idx="19">
                  <c:v>13.356437585371909</c:v>
                </c:pt>
                <c:pt idx="20">
                  <c:v>13.565293279638571</c:v>
                </c:pt>
                <c:pt idx="21">
                  <c:v>13.806356749879178</c:v>
                </c:pt>
                <c:pt idx="22">
                  <c:v>14.043854853198944</c:v>
                </c:pt>
                <c:pt idx="23">
                  <c:v>14.300035006765478</c:v>
                </c:pt>
                <c:pt idx="24">
                  <c:v>14.52987118773749</c:v>
                </c:pt>
                <c:pt idx="25">
                  <c:v>14.786887393793366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11.277224516453206</c:v>
                </c:pt>
                <c:pt idx="1">
                  <c:v>12.285974859051944</c:v>
                </c:pt>
                <c:pt idx="2">
                  <c:v>14.836703840026843</c:v>
                </c:pt>
                <c:pt idx="3">
                  <c:v>12.794111831050079</c:v>
                </c:pt>
                <c:pt idx="4">
                  <c:v>15.454327582101149</c:v>
                </c:pt>
                <c:pt idx="5">
                  <c:v>14.819369640176966</c:v>
                </c:pt>
                <c:pt idx="6">
                  <c:v>16.790000206565875</c:v>
                </c:pt>
                <c:pt idx="7">
                  <c:v>15.746834013670398</c:v>
                </c:pt>
                <c:pt idx="8">
                  <c:v>15.229528401995832</c:v>
                </c:pt>
                <c:pt idx="9">
                  <c:v>14.161565903825025</c:v>
                </c:pt>
                <c:pt idx="10">
                  <c:v>17.23738286525975</c:v>
                </c:pt>
                <c:pt idx="11">
                  <c:v>16.090302068513974</c:v>
                </c:pt>
                <c:pt idx="12">
                  <c:v>15.95024520244025</c:v>
                </c:pt>
                <c:pt idx="13">
                  <c:v>16.013784713650342</c:v>
                </c:pt>
                <c:pt idx="14">
                  <c:v>16.20582388442174</c:v>
                </c:pt>
                <c:pt idx="15">
                  <c:v>16.376148696619246</c:v>
                </c:pt>
                <c:pt idx="16">
                  <c:v>16.525911026073651</c:v>
                </c:pt>
                <c:pt idx="17">
                  <c:v>16.674522577316107</c:v>
                </c:pt>
                <c:pt idx="18">
                  <c:v>16.818790201085196</c:v>
                </c:pt>
                <c:pt idx="19">
                  <c:v>16.963461753138471</c:v>
                </c:pt>
                <c:pt idx="20">
                  <c:v>17.112965126546317</c:v>
                </c:pt>
                <c:pt idx="21">
                  <c:v>17.30261204502191</c:v>
                </c:pt>
                <c:pt idx="22">
                  <c:v>17.504708862837894</c:v>
                </c:pt>
                <c:pt idx="23">
                  <c:v>17.661500072880045</c:v>
                </c:pt>
                <c:pt idx="24">
                  <c:v>17.842158676906472</c:v>
                </c:pt>
                <c:pt idx="25">
                  <c:v>18.000587941553839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45.902666723367247</c:v>
                </c:pt>
                <c:pt idx="1">
                  <c:v>42.157105301864526</c:v>
                </c:pt>
                <c:pt idx="2">
                  <c:v>44.459627182425471</c:v>
                </c:pt>
                <c:pt idx="3">
                  <c:v>44.297583996459906</c:v>
                </c:pt>
                <c:pt idx="4">
                  <c:v>46.383853737072613</c:v>
                </c:pt>
                <c:pt idx="5">
                  <c:v>46.18191751252057</c:v>
                </c:pt>
                <c:pt idx="6">
                  <c:v>45.784225924056393</c:v>
                </c:pt>
                <c:pt idx="7">
                  <c:v>47.931664317389163</c:v>
                </c:pt>
                <c:pt idx="8">
                  <c:v>48.278227958024338</c:v>
                </c:pt>
                <c:pt idx="9">
                  <c:v>48.103785000029028</c:v>
                </c:pt>
                <c:pt idx="10">
                  <c:v>49.428431092874483</c:v>
                </c:pt>
                <c:pt idx="11">
                  <c:v>46.578789369906396</c:v>
                </c:pt>
                <c:pt idx="12">
                  <c:v>46.904233182405235</c:v>
                </c:pt>
                <c:pt idx="13">
                  <c:v>47.276364968142303</c:v>
                </c:pt>
                <c:pt idx="14">
                  <c:v>47.702467285483152</c:v>
                </c:pt>
                <c:pt idx="15">
                  <c:v>48.007887496737474</c:v>
                </c:pt>
                <c:pt idx="16">
                  <c:v>48.280496470859674</c:v>
                </c:pt>
                <c:pt idx="17">
                  <c:v>48.528924634232297</c:v>
                </c:pt>
                <c:pt idx="18">
                  <c:v>48.76478083533641</c:v>
                </c:pt>
                <c:pt idx="19">
                  <c:v>48.993650103587498</c:v>
                </c:pt>
                <c:pt idx="20">
                  <c:v>49.216244689129404</c:v>
                </c:pt>
                <c:pt idx="21">
                  <c:v>49.448445647384439</c:v>
                </c:pt>
                <c:pt idx="22">
                  <c:v>49.728976857552112</c:v>
                </c:pt>
                <c:pt idx="23">
                  <c:v>50.006929927143808</c:v>
                </c:pt>
                <c:pt idx="24">
                  <c:v>50.298497788421813</c:v>
                </c:pt>
                <c:pt idx="25">
                  <c:v>50.590678486373051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67.715477011001781</c:v>
                </c:pt>
                <c:pt idx="1">
                  <c:v>65.533858952331656</c:v>
                </c:pt>
                <c:pt idx="2">
                  <c:v>67.003628017307094</c:v>
                </c:pt>
                <c:pt idx="3">
                  <c:v>63.730083000808676</c:v>
                </c:pt>
                <c:pt idx="4">
                  <c:v>66.523365175906036</c:v>
                </c:pt>
                <c:pt idx="5">
                  <c:v>68.589257602043844</c:v>
                </c:pt>
                <c:pt idx="6">
                  <c:v>65.122289291551738</c:v>
                </c:pt>
                <c:pt idx="7">
                  <c:v>67.661951719483113</c:v>
                </c:pt>
                <c:pt idx="8">
                  <c:v>67.418824400063713</c:v>
                </c:pt>
                <c:pt idx="9">
                  <c:v>65.539986125693162</c:v>
                </c:pt>
                <c:pt idx="10">
                  <c:v>66.846707327456201</c:v>
                </c:pt>
                <c:pt idx="11">
                  <c:v>62.05204586876097</c:v>
                </c:pt>
                <c:pt idx="12">
                  <c:v>61.923517348900695</c:v>
                </c:pt>
                <c:pt idx="13">
                  <c:v>61.829867543862434</c:v>
                </c:pt>
                <c:pt idx="14">
                  <c:v>61.796728937678012</c:v>
                </c:pt>
                <c:pt idx="15">
                  <c:v>61.549031663405017</c:v>
                </c:pt>
                <c:pt idx="16">
                  <c:v>61.214150368640396</c:v>
                </c:pt>
                <c:pt idx="17">
                  <c:v>60.827764831420737</c:v>
                </c:pt>
                <c:pt idx="18">
                  <c:v>60.41477693772935</c:v>
                </c:pt>
                <c:pt idx="19">
                  <c:v>59.995893851956417</c:v>
                </c:pt>
                <c:pt idx="20">
                  <c:v>59.598452623387551</c:v>
                </c:pt>
                <c:pt idx="21">
                  <c:v>59.175643836083147</c:v>
                </c:pt>
                <c:pt idx="22">
                  <c:v>58.728287264662612</c:v>
                </c:pt>
                <c:pt idx="23">
                  <c:v>58.298467903776462</c:v>
                </c:pt>
                <c:pt idx="24">
                  <c:v>57.833148484225745</c:v>
                </c:pt>
                <c:pt idx="25">
                  <c:v>57.331927778278697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23.07749343502114</c:v>
                </c:pt>
                <c:pt idx="1">
                  <c:v>20.207933997897243</c:v>
                </c:pt>
                <c:pt idx="2">
                  <c:v>20.05233090873708</c:v>
                </c:pt>
                <c:pt idx="3">
                  <c:v>20.372819477064795</c:v>
                </c:pt>
                <c:pt idx="4">
                  <c:v>20.911898900228245</c:v>
                </c:pt>
                <c:pt idx="5">
                  <c:v>19.401922393201922</c:v>
                </c:pt>
                <c:pt idx="6">
                  <c:v>18.303022961355673</c:v>
                </c:pt>
                <c:pt idx="7">
                  <c:v>18.715407150362314</c:v>
                </c:pt>
                <c:pt idx="8">
                  <c:v>19.635206901466773</c:v>
                </c:pt>
                <c:pt idx="9">
                  <c:v>17.772030077417519</c:v>
                </c:pt>
                <c:pt idx="10">
                  <c:v>17.123696020547886</c:v>
                </c:pt>
                <c:pt idx="11">
                  <c:v>19.070785536361356</c:v>
                </c:pt>
                <c:pt idx="12">
                  <c:v>18.821604477214539</c:v>
                </c:pt>
                <c:pt idx="13">
                  <c:v>18.551503821533633</c:v>
                </c:pt>
                <c:pt idx="14">
                  <c:v>18.271269796257535</c:v>
                </c:pt>
                <c:pt idx="15">
                  <c:v>17.872086718719661</c:v>
                </c:pt>
                <c:pt idx="16">
                  <c:v>17.385046284538813</c:v>
                </c:pt>
                <c:pt idx="17">
                  <c:v>16.848115285629113</c:v>
                </c:pt>
                <c:pt idx="18">
                  <c:v>16.513541527930702</c:v>
                </c:pt>
                <c:pt idx="19">
                  <c:v>16.193959164457507</c:v>
                </c:pt>
                <c:pt idx="20">
                  <c:v>15.941043952566696</c:v>
                </c:pt>
                <c:pt idx="21">
                  <c:v>15.564079947089159</c:v>
                </c:pt>
                <c:pt idx="22">
                  <c:v>14.961690979592653</c:v>
                </c:pt>
                <c:pt idx="23">
                  <c:v>14.420779576681381</c:v>
                </c:pt>
                <c:pt idx="24">
                  <c:v>13.829528087840023</c:v>
                </c:pt>
                <c:pt idx="25">
                  <c:v>13.269725941627554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13.363815616493108</c:v>
                </c:pt>
                <c:pt idx="1">
                  <c:v>11.17981794027293</c:v>
                </c:pt>
                <c:pt idx="2">
                  <c:v>13.437557418838827</c:v>
                </c:pt>
                <c:pt idx="3">
                  <c:v>11.227468325305905</c:v>
                </c:pt>
                <c:pt idx="4">
                  <c:v>13.968342926881384</c:v>
                </c:pt>
                <c:pt idx="5">
                  <c:v>14.462349259875166</c:v>
                </c:pt>
                <c:pt idx="6">
                  <c:v>14.457510519780293</c:v>
                </c:pt>
                <c:pt idx="7">
                  <c:v>11.037234515989802</c:v>
                </c:pt>
                <c:pt idx="8">
                  <c:v>11.572312198418008</c:v>
                </c:pt>
                <c:pt idx="9">
                  <c:v>14.454182878567805</c:v>
                </c:pt>
                <c:pt idx="10">
                  <c:v>8.3980069781053786</c:v>
                </c:pt>
                <c:pt idx="11">
                  <c:v>8.2161926035329564</c:v>
                </c:pt>
                <c:pt idx="12">
                  <c:v>8.3608178271893578</c:v>
                </c:pt>
                <c:pt idx="13">
                  <c:v>8.5242822759542989</c:v>
                </c:pt>
                <c:pt idx="14">
                  <c:v>8.7182018530044694</c:v>
                </c:pt>
                <c:pt idx="15">
                  <c:v>8.851581628522263</c:v>
                </c:pt>
                <c:pt idx="16">
                  <c:v>8.9737993679505852</c:v>
                </c:pt>
                <c:pt idx="17">
                  <c:v>9.0860407070509979</c:v>
                </c:pt>
                <c:pt idx="18">
                  <c:v>9.1990076334044542</c:v>
                </c:pt>
                <c:pt idx="19">
                  <c:v>9.3084359873607401</c:v>
                </c:pt>
                <c:pt idx="20">
                  <c:v>9.4251212776681772</c:v>
                </c:pt>
                <c:pt idx="21">
                  <c:v>9.5448395188926742</c:v>
                </c:pt>
                <c:pt idx="22">
                  <c:v>9.6651510826335905</c:v>
                </c:pt>
                <c:pt idx="23">
                  <c:v>9.7836035154456624</c:v>
                </c:pt>
                <c:pt idx="24">
                  <c:v>9.9014527529539613</c:v>
                </c:pt>
                <c:pt idx="25">
                  <c:v>10.032458352130853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26.800837071613014</c:v>
                </c:pt>
                <c:pt idx="1">
                  <c:v>27.734437205935883</c:v>
                </c:pt>
                <c:pt idx="2">
                  <c:v>27.285977213453837</c:v>
                </c:pt>
                <c:pt idx="3">
                  <c:v>26.853652812897458</c:v>
                </c:pt>
                <c:pt idx="4">
                  <c:v>29.049809329783187</c:v>
                </c:pt>
                <c:pt idx="5">
                  <c:v>30.3499569999728</c:v>
                </c:pt>
                <c:pt idx="6">
                  <c:v>29.290091309941715</c:v>
                </c:pt>
                <c:pt idx="7">
                  <c:v>27.962794156314594</c:v>
                </c:pt>
                <c:pt idx="8">
                  <c:v>28.358463729120576</c:v>
                </c:pt>
                <c:pt idx="9">
                  <c:v>28.364462153759938</c:v>
                </c:pt>
                <c:pt idx="10">
                  <c:v>24.732824990825215</c:v>
                </c:pt>
                <c:pt idx="11">
                  <c:v>25.138279235837871</c:v>
                </c:pt>
                <c:pt idx="12">
                  <c:v>25.138380811803742</c:v>
                </c:pt>
                <c:pt idx="13">
                  <c:v>25.152070771658096</c:v>
                </c:pt>
                <c:pt idx="14">
                  <c:v>25.179953108321147</c:v>
                </c:pt>
                <c:pt idx="15">
                  <c:v>25.117461498764818</c:v>
                </c:pt>
                <c:pt idx="16">
                  <c:v>25.029129947468871</c:v>
                </c:pt>
                <c:pt idx="17">
                  <c:v>24.939138821389182</c:v>
                </c:pt>
                <c:pt idx="18">
                  <c:v>24.845588172401843</c:v>
                </c:pt>
                <c:pt idx="19">
                  <c:v>24.741635656768338</c:v>
                </c:pt>
                <c:pt idx="20">
                  <c:v>24.638961250459797</c:v>
                </c:pt>
                <c:pt idx="21">
                  <c:v>24.537662944220035</c:v>
                </c:pt>
                <c:pt idx="22">
                  <c:v>24.445499370542645</c:v>
                </c:pt>
                <c:pt idx="23">
                  <c:v>24.342027736515345</c:v>
                </c:pt>
                <c:pt idx="24">
                  <c:v>24.236089094400803</c:v>
                </c:pt>
                <c:pt idx="25">
                  <c:v>24.124974419526588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27.888802652412608</c:v>
                </c:pt>
                <c:pt idx="1">
                  <c:v>25.879082630657617</c:v>
                </c:pt>
                <c:pt idx="2">
                  <c:v>22.852573531715649</c:v>
                </c:pt>
                <c:pt idx="3">
                  <c:v>23.311247576570846</c:v>
                </c:pt>
                <c:pt idx="4">
                  <c:v>23.150558052559145</c:v>
                </c:pt>
                <c:pt idx="5">
                  <c:v>24.584987880672056</c:v>
                </c:pt>
                <c:pt idx="6">
                  <c:v>20.860277062314101</c:v>
                </c:pt>
                <c:pt idx="7">
                  <c:v>23.514550461746598</c:v>
                </c:pt>
                <c:pt idx="8">
                  <c:v>22.028392961436715</c:v>
                </c:pt>
                <c:pt idx="9">
                  <c:v>20.296231427920073</c:v>
                </c:pt>
                <c:pt idx="10">
                  <c:v>19.38274723840652</c:v>
                </c:pt>
                <c:pt idx="11">
                  <c:v>20.887359552275061</c:v>
                </c:pt>
                <c:pt idx="12">
                  <c:v>20.693791723790628</c:v>
                </c:pt>
                <c:pt idx="13">
                  <c:v>20.627097135057628</c:v>
                </c:pt>
                <c:pt idx="14">
                  <c:v>20.528585550668346</c:v>
                </c:pt>
                <c:pt idx="15">
                  <c:v>20.329277288541984</c:v>
                </c:pt>
                <c:pt idx="16">
                  <c:v>20.114241922849558</c:v>
                </c:pt>
                <c:pt idx="17">
                  <c:v>19.90752393704317</c:v>
                </c:pt>
                <c:pt idx="18">
                  <c:v>19.701485714635993</c:v>
                </c:pt>
                <c:pt idx="19">
                  <c:v>19.50606121451154</c:v>
                </c:pt>
                <c:pt idx="20">
                  <c:v>19.312513139404942</c:v>
                </c:pt>
                <c:pt idx="21">
                  <c:v>19.119086082535567</c:v>
                </c:pt>
                <c:pt idx="22">
                  <c:v>18.92197067632539</c:v>
                </c:pt>
                <c:pt idx="23">
                  <c:v>18.720558481609874</c:v>
                </c:pt>
                <c:pt idx="24">
                  <c:v>18.513026806003303</c:v>
                </c:pt>
                <c:pt idx="25">
                  <c:v>18.305650918591898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17.529726684098996</c:v>
                </c:pt>
                <c:pt idx="1">
                  <c:v>17.185179249977764</c:v>
                </c:pt>
                <c:pt idx="2">
                  <c:v>19.247287493059588</c:v>
                </c:pt>
                <c:pt idx="3">
                  <c:v>19.01441693120303</c:v>
                </c:pt>
                <c:pt idx="4">
                  <c:v>20.522438591525638</c:v>
                </c:pt>
                <c:pt idx="5">
                  <c:v>20.305947675281526</c:v>
                </c:pt>
                <c:pt idx="6">
                  <c:v>19.97215149551797</c:v>
                </c:pt>
                <c:pt idx="7">
                  <c:v>20.779811331398246</c:v>
                </c:pt>
                <c:pt idx="8">
                  <c:v>18.729244406967137</c:v>
                </c:pt>
                <c:pt idx="9">
                  <c:v>17.257101845342106</c:v>
                </c:pt>
                <c:pt idx="10">
                  <c:v>16.624968210164454</c:v>
                </c:pt>
                <c:pt idx="11">
                  <c:v>16.465495323980726</c:v>
                </c:pt>
                <c:pt idx="12">
                  <c:v>16.547839569329277</c:v>
                </c:pt>
                <c:pt idx="13">
                  <c:v>16.629698721973973</c:v>
                </c:pt>
                <c:pt idx="14">
                  <c:v>16.720582710520233</c:v>
                </c:pt>
                <c:pt idx="15">
                  <c:v>16.772166444374253</c:v>
                </c:pt>
                <c:pt idx="16">
                  <c:v>16.764797453293756</c:v>
                </c:pt>
                <c:pt idx="17">
                  <c:v>16.739304055299257</c:v>
                </c:pt>
                <c:pt idx="18">
                  <c:v>16.7270806106607</c:v>
                </c:pt>
                <c:pt idx="19">
                  <c:v>16.759317520717211</c:v>
                </c:pt>
                <c:pt idx="20">
                  <c:v>16.796968910512224</c:v>
                </c:pt>
                <c:pt idx="21">
                  <c:v>16.82585142959887</c:v>
                </c:pt>
                <c:pt idx="22">
                  <c:v>16.860323281921119</c:v>
                </c:pt>
                <c:pt idx="23">
                  <c:v>16.921580753564744</c:v>
                </c:pt>
                <c:pt idx="24">
                  <c:v>16.982346638775386</c:v>
                </c:pt>
                <c:pt idx="25">
                  <c:v>17.016396742331775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50.973064143003569</c:v>
                </c:pt>
                <c:pt idx="1">
                  <c:v>50.422361600133684</c:v>
                </c:pt>
                <c:pt idx="2">
                  <c:v>51.949217673018815</c:v>
                </c:pt>
                <c:pt idx="3">
                  <c:v>54.583025762875344</c:v>
                </c:pt>
                <c:pt idx="4">
                  <c:v>57.274425714686522</c:v>
                </c:pt>
                <c:pt idx="5">
                  <c:v>57.585262299123002</c:v>
                </c:pt>
                <c:pt idx="6">
                  <c:v>60.062601726057053</c:v>
                </c:pt>
                <c:pt idx="7">
                  <c:v>59.731932136385318</c:v>
                </c:pt>
                <c:pt idx="8">
                  <c:v>58.605845529880199</c:v>
                </c:pt>
                <c:pt idx="9">
                  <c:v>60.922097086766648</c:v>
                </c:pt>
                <c:pt idx="10">
                  <c:v>58.795845679419543</c:v>
                </c:pt>
                <c:pt idx="11">
                  <c:v>61.057820413706054</c:v>
                </c:pt>
                <c:pt idx="12">
                  <c:v>61.633819458452962</c:v>
                </c:pt>
                <c:pt idx="13">
                  <c:v>62.385213679136982</c:v>
                </c:pt>
                <c:pt idx="14">
                  <c:v>63.225859302544627</c:v>
                </c:pt>
                <c:pt idx="15">
                  <c:v>63.984193748864001</c:v>
                </c:pt>
                <c:pt idx="16">
                  <c:v>64.743970681634408</c:v>
                </c:pt>
                <c:pt idx="17">
                  <c:v>65.500300297441441</c:v>
                </c:pt>
                <c:pt idx="18">
                  <c:v>66.159667070811921</c:v>
                </c:pt>
                <c:pt idx="19">
                  <c:v>66.842920522447869</c:v>
                </c:pt>
                <c:pt idx="20">
                  <c:v>67.542411595116334</c:v>
                </c:pt>
                <c:pt idx="21">
                  <c:v>68.25844622450019</c:v>
                </c:pt>
                <c:pt idx="22">
                  <c:v>69.042102111966358</c:v>
                </c:pt>
                <c:pt idx="23">
                  <c:v>69.850000204305147</c:v>
                </c:pt>
                <c:pt idx="24">
                  <c:v>70.693092593590848</c:v>
                </c:pt>
                <c:pt idx="25">
                  <c:v>71.579678828017506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16.46010789368534</c:v>
                </c:pt>
                <c:pt idx="1">
                  <c:v>16.551495416922734</c:v>
                </c:pt>
                <c:pt idx="2">
                  <c:v>17.830888705425426</c:v>
                </c:pt>
                <c:pt idx="3">
                  <c:v>16.250053619171894</c:v>
                </c:pt>
                <c:pt idx="4">
                  <c:v>16.29898530515694</c:v>
                </c:pt>
                <c:pt idx="5">
                  <c:v>16.772692803964336</c:v>
                </c:pt>
                <c:pt idx="6">
                  <c:v>17.646166838919559</c:v>
                </c:pt>
                <c:pt idx="7">
                  <c:v>17.498041640789136</c:v>
                </c:pt>
                <c:pt idx="8">
                  <c:v>16.880475781927828</c:v>
                </c:pt>
                <c:pt idx="9">
                  <c:v>17.584003561457173</c:v>
                </c:pt>
                <c:pt idx="10">
                  <c:v>17.253063780967214</c:v>
                </c:pt>
                <c:pt idx="11">
                  <c:v>17.264913227173246</c:v>
                </c:pt>
                <c:pt idx="12">
                  <c:v>17.37741599417927</c:v>
                </c:pt>
                <c:pt idx="13">
                  <c:v>17.470860385957256</c:v>
                </c:pt>
                <c:pt idx="14">
                  <c:v>17.581764030265653</c:v>
                </c:pt>
                <c:pt idx="15">
                  <c:v>17.639094264534087</c:v>
                </c:pt>
                <c:pt idx="16">
                  <c:v>17.68172708643613</c:v>
                </c:pt>
                <c:pt idx="17">
                  <c:v>17.717094482378531</c:v>
                </c:pt>
                <c:pt idx="18">
                  <c:v>17.745496805643889</c:v>
                </c:pt>
                <c:pt idx="19">
                  <c:v>17.778270573269502</c:v>
                </c:pt>
                <c:pt idx="20">
                  <c:v>17.81311693776783</c:v>
                </c:pt>
                <c:pt idx="21">
                  <c:v>17.852320274383899</c:v>
                </c:pt>
                <c:pt idx="22">
                  <c:v>17.894135356768107</c:v>
                </c:pt>
                <c:pt idx="23">
                  <c:v>17.920766285182079</c:v>
                </c:pt>
                <c:pt idx="24">
                  <c:v>17.94121397126192</c:v>
                </c:pt>
                <c:pt idx="25">
                  <c:v>17.971965930862893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1.2997809895220167</c:v>
                </c:pt>
                <c:pt idx="1">
                  <c:v>0.9575167124459173</c:v>
                </c:pt>
                <c:pt idx="2">
                  <c:v>0.9048078161187918</c:v>
                </c:pt>
                <c:pt idx="3">
                  <c:v>0.82470806958678988</c:v>
                </c:pt>
                <c:pt idx="4">
                  <c:v>0.95905296421736208</c:v>
                </c:pt>
                <c:pt idx="5">
                  <c:v>0.90268523226398667</c:v>
                </c:pt>
                <c:pt idx="6">
                  <c:v>0.75663857461735229</c:v>
                </c:pt>
                <c:pt idx="7">
                  <c:v>0.78622221063946351</c:v>
                </c:pt>
                <c:pt idx="8">
                  <c:v>0.83531413923935693</c:v>
                </c:pt>
                <c:pt idx="9">
                  <c:v>0.7616114422594904</c:v>
                </c:pt>
                <c:pt idx="10">
                  <c:v>0.95471763965177647</c:v>
                </c:pt>
                <c:pt idx="11">
                  <c:v>0.77714421933026556</c:v>
                </c:pt>
                <c:pt idx="12">
                  <c:v>0.78716570843252365</c:v>
                </c:pt>
                <c:pt idx="13">
                  <c:v>0.79673816813922393</c:v>
                </c:pt>
                <c:pt idx="14">
                  <c:v>0.80766174175868288</c:v>
                </c:pt>
                <c:pt idx="15">
                  <c:v>0.81511490696910904</c:v>
                </c:pt>
                <c:pt idx="16">
                  <c:v>0.82145194197681215</c:v>
                </c:pt>
                <c:pt idx="17">
                  <c:v>0.82745281991376307</c:v>
                </c:pt>
                <c:pt idx="18">
                  <c:v>0.83259606207995507</c:v>
                </c:pt>
                <c:pt idx="19">
                  <c:v>0.83872658330334016</c:v>
                </c:pt>
                <c:pt idx="20">
                  <c:v>0.84321550959338099</c:v>
                </c:pt>
                <c:pt idx="21">
                  <c:v>0.84840125179965797</c:v>
                </c:pt>
                <c:pt idx="22">
                  <c:v>0.85286813928516303</c:v>
                </c:pt>
                <c:pt idx="23">
                  <c:v>0.85879360090003098</c:v>
                </c:pt>
                <c:pt idx="24">
                  <c:v>0.86288040420193768</c:v>
                </c:pt>
                <c:pt idx="25">
                  <c:v>0.86843926366756075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53.643481183581912</c:v>
                </c:pt>
                <c:pt idx="1">
                  <c:v>57.449436289344938</c:v>
                </c:pt>
                <c:pt idx="2">
                  <c:v>57.684677506747633</c:v>
                </c:pt>
                <c:pt idx="3">
                  <c:v>56.726227383381591</c:v>
                </c:pt>
                <c:pt idx="4">
                  <c:v>56.872688974064111</c:v>
                </c:pt>
                <c:pt idx="5">
                  <c:v>56.8829180776887</c:v>
                </c:pt>
                <c:pt idx="6">
                  <c:v>54.747927579161271</c:v>
                </c:pt>
                <c:pt idx="7">
                  <c:v>52.469125101698999</c:v>
                </c:pt>
                <c:pt idx="8">
                  <c:v>54.022438080465356</c:v>
                </c:pt>
                <c:pt idx="9">
                  <c:v>48.911590324215481</c:v>
                </c:pt>
                <c:pt idx="10">
                  <c:v>48.321072964129698</c:v>
                </c:pt>
                <c:pt idx="11">
                  <c:v>45.301084541174248</c:v>
                </c:pt>
                <c:pt idx="12">
                  <c:v>45.231480900194548</c:v>
                </c:pt>
                <c:pt idx="13">
                  <c:v>45.177456320884254</c:v>
                </c:pt>
                <c:pt idx="14">
                  <c:v>45.161107976250605</c:v>
                </c:pt>
                <c:pt idx="15">
                  <c:v>45.025915103616668</c:v>
                </c:pt>
                <c:pt idx="16">
                  <c:v>44.84236313989701</c:v>
                </c:pt>
                <c:pt idx="17">
                  <c:v>44.601427597807863</c:v>
                </c:pt>
                <c:pt idx="18">
                  <c:v>44.348139234782209</c:v>
                </c:pt>
                <c:pt idx="19">
                  <c:v>44.09309969573161</c:v>
                </c:pt>
                <c:pt idx="20">
                  <c:v>43.884487759624569</c:v>
                </c:pt>
                <c:pt idx="21">
                  <c:v>43.623497703621254</c:v>
                </c:pt>
                <c:pt idx="22">
                  <c:v>43.415544200541753</c:v>
                </c:pt>
                <c:pt idx="23">
                  <c:v>43.174853074996022</c:v>
                </c:pt>
                <c:pt idx="24">
                  <c:v>42.914265158161349</c:v>
                </c:pt>
                <c:pt idx="25">
                  <c:v>42.668259598262416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11.170429363905235</c:v>
                </c:pt>
                <c:pt idx="1">
                  <c:v>10.66968391097234</c:v>
                </c:pt>
                <c:pt idx="2">
                  <c:v>11.116971383613365</c:v>
                </c:pt>
                <c:pt idx="3">
                  <c:v>10.835504658932491</c:v>
                </c:pt>
                <c:pt idx="4">
                  <c:v>10.473035265871019</c:v>
                </c:pt>
                <c:pt idx="5">
                  <c:v>11.552996127248056</c:v>
                </c:pt>
                <c:pt idx="6">
                  <c:v>11.121103386385419</c:v>
                </c:pt>
                <c:pt idx="7">
                  <c:v>12.18048974119572</c:v>
                </c:pt>
                <c:pt idx="8">
                  <c:v>12.815466461000879</c:v>
                </c:pt>
                <c:pt idx="9">
                  <c:v>12.180692203703874</c:v>
                </c:pt>
                <c:pt idx="10">
                  <c:v>12.273663494538754</c:v>
                </c:pt>
                <c:pt idx="11">
                  <c:v>14.706509879942017</c:v>
                </c:pt>
                <c:pt idx="12">
                  <c:v>14.932598668952348</c:v>
                </c:pt>
                <c:pt idx="13">
                  <c:v>15.187156509570325</c:v>
                </c:pt>
                <c:pt idx="14">
                  <c:v>15.457453906719696</c:v>
                </c:pt>
                <c:pt idx="15">
                  <c:v>15.690662576893475</c:v>
                </c:pt>
                <c:pt idx="16">
                  <c:v>15.912882305770669</c:v>
                </c:pt>
                <c:pt idx="17">
                  <c:v>16.129163360007336</c:v>
                </c:pt>
                <c:pt idx="18">
                  <c:v>16.346895302794465</c:v>
                </c:pt>
                <c:pt idx="19">
                  <c:v>16.570695644142045</c:v>
                </c:pt>
                <c:pt idx="20">
                  <c:v>16.793964591313696</c:v>
                </c:pt>
                <c:pt idx="21">
                  <c:v>17.021943363450177</c:v>
                </c:pt>
                <c:pt idx="22">
                  <c:v>17.250069851938957</c:v>
                </c:pt>
                <c:pt idx="23">
                  <c:v>17.483175315331895</c:v>
                </c:pt>
                <c:pt idx="24">
                  <c:v>17.722808297872948</c:v>
                </c:pt>
                <c:pt idx="25">
                  <c:v>17.961594343293317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21.809726439152207</c:v>
                </c:pt>
                <c:pt idx="1">
                  <c:v>21.477869754011547</c:v>
                </c:pt>
                <c:pt idx="2">
                  <c:v>21.451328338749637</c:v>
                </c:pt>
                <c:pt idx="3">
                  <c:v>21.169089551055741</c:v>
                </c:pt>
                <c:pt idx="4">
                  <c:v>22.72706937384616</c:v>
                </c:pt>
                <c:pt idx="5">
                  <c:v>22.558256544275608</c:v>
                </c:pt>
                <c:pt idx="6">
                  <c:v>21.015184184030957</c:v>
                </c:pt>
                <c:pt idx="7">
                  <c:v>23.052747384617643</c:v>
                </c:pt>
                <c:pt idx="8">
                  <c:v>23.115322885945254</c:v>
                </c:pt>
                <c:pt idx="9">
                  <c:v>21.462708953475662</c:v>
                </c:pt>
                <c:pt idx="10">
                  <c:v>18.843906903916196</c:v>
                </c:pt>
                <c:pt idx="11">
                  <c:v>22.704836539979787</c:v>
                </c:pt>
                <c:pt idx="12">
                  <c:v>22.860828970269726</c:v>
                </c:pt>
                <c:pt idx="13">
                  <c:v>23.00194953129196</c:v>
                </c:pt>
                <c:pt idx="14">
                  <c:v>23.11816008375672</c:v>
                </c:pt>
                <c:pt idx="15">
                  <c:v>23.162570452168147</c:v>
                </c:pt>
                <c:pt idx="16">
                  <c:v>23.154941056064914</c:v>
                </c:pt>
                <c:pt idx="17">
                  <c:v>23.136323476304188</c:v>
                </c:pt>
                <c:pt idx="18">
                  <c:v>23.114582037905482</c:v>
                </c:pt>
                <c:pt idx="19">
                  <c:v>23.091545584076062</c:v>
                </c:pt>
                <c:pt idx="20">
                  <c:v>23.059016229861367</c:v>
                </c:pt>
                <c:pt idx="21">
                  <c:v>23.019038526873054</c:v>
                </c:pt>
                <c:pt idx="22">
                  <c:v>22.957098883302688</c:v>
                </c:pt>
                <c:pt idx="23">
                  <c:v>22.918376951094501</c:v>
                </c:pt>
                <c:pt idx="24">
                  <c:v>22.849442505442685</c:v>
                </c:pt>
                <c:pt idx="25">
                  <c:v>22.779253500059685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29.853801999465603</c:v>
                </c:pt>
                <c:pt idx="1">
                  <c:v>30.76876191813421</c:v>
                </c:pt>
                <c:pt idx="2">
                  <c:v>29.386017477799815</c:v>
                </c:pt>
                <c:pt idx="3">
                  <c:v>29.532801820830372</c:v>
                </c:pt>
                <c:pt idx="4">
                  <c:v>29.92648661161817</c:v>
                </c:pt>
                <c:pt idx="5">
                  <c:v>30.446825473996551</c:v>
                </c:pt>
                <c:pt idx="6">
                  <c:v>32.121841395372456</c:v>
                </c:pt>
                <c:pt idx="7">
                  <c:v>30.1577854504805</c:v>
                </c:pt>
                <c:pt idx="8">
                  <c:v>32.526223732390875</c:v>
                </c:pt>
                <c:pt idx="9">
                  <c:v>31.905915299256357</c:v>
                </c:pt>
                <c:pt idx="10">
                  <c:v>28.369579056858448</c:v>
                </c:pt>
                <c:pt idx="11">
                  <c:v>30.5709064205708</c:v>
                </c:pt>
                <c:pt idx="12">
                  <c:v>30.719740979127728</c:v>
                </c:pt>
                <c:pt idx="13">
                  <c:v>30.892719251050206</c:v>
                </c:pt>
                <c:pt idx="14">
                  <c:v>31.075621647178966</c:v>
                </c:pt>
                <c:pt idx="15">
                  <c:v>31.176652731350472</c:v>
                </c:pt>
                <c:pt idx="16">
                  <c:v>31.247393363649842</c:v>
                </c:pt>
                <c:pt idx="17">
                  <c:v>31.313305914612922</c:v>
                </c:pt>
                <c:pt idx="18">
                  <c:v>31.396309895807068</c:v>
                </c:pt>
                <c:pt idx="19">
                  <c:v>31.467850772816309</c:v>
                </c:pt>
                <c:pt idx="20">
                  <c:v>31.543623707724318</c:v>
                </c:pt>
                <c:pt idx="21">
                  <c:v>31.632196449949589</c:v>
                </c:pt>
                <c:pt idx="22">
                  <c:v>31.716393800881832</c:v>
                </c:pt>
                <c:pt idx="23">
                  <c:v>31.803546415010047</c:v>
                </c:pt>
                <c:pt idx="24">
                  <c:v>31.894112650640768</c:v>
                </c:pt>
                <c:pt idx="25">
                  <c:v>31.97661064472026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14.824830610294926</c:v>
                </c:pt>
                <c:pt idx="1">
                  <c:v>14.617820470806318</c:v>
                </c:pt>
                <c:pt idx="2">
                  <c:v>14.271523294216179</c:v>
                </c:pt>
                <c:pt idx="3">
                  <c:v>13.500216336094768</c:v>
                </c:pt>
                <c:pt idx="4">
                  <c:v>15.343478205438114</c:v>
                </c:pt>
                <c:pt idx="5">
                  <c:v>15.6269232155376</c:v>
                </c:pt>
                <c:pt idx="6">
                  <c:v>14.424077845051281</c:v>
                </c:pt>
                <c:pt idx="7">
                  <c:v>14.53052056277936</c:v>
                </c:pt>
                <c:pt idx="8">
                  <c:v>14.428910017333573</c:v>
                </c:pt>
                <c:pt idx="9">
                  <c:v>12.832670141286137</c:v>
                </c:pt>
                <c:pt idx="10">
                  <c:v>11.516644677419556</c:v>
                </c:pt>
                <c:pt idx="11">
                  <c:v>9.8450810989620656</c:v>
                </c:pt>
                <c:pt idx="12">
                  <c:v>9.8379123951594618</c:v>
                </c:pt>
                <c:pt idx="13">
                  <c:v>9.8527868547433517</c:v>
                </c:pt>
                <c:pt idx="14">
                  <c:v>9.8670681336350459</c:v>
                </c:pt>
                <c:pt idx="15">
                  <c:v>9.8357763519055119</c:v>
                </c:pt>
                <c:pt idx="16">
                  <c:v>9.8064904736837413</c:v>
                </c:pt>
                <c:pt idx="17">
                  <c:v>9.7746161891257888</c:v>
                </c:pt>
                <c:pt idx="18">
                  <c:v>9.7558972106894082</c:v>
                </c:pt>
                <c:pt idx="19">
                  <c:v>9.7378519145028708</c:v>
                </c:pt>
                <c:pt idx="20">
                  <c:v>9.7207531285558293</c:v>
                </c:pt>
                <c:pt idx="21">
                  <c:v>9.7062061580727921</c:v>
                </c:pt>
                <c:pt idx="22">
                  <c:v>9.6927825252087594</c:v>
                </c:pt>
                <c:pt idx="23">
                  <c:v>9.6725687077478071</c:v>
                </c:pt>
                <c:pt idx="24">
                  <c:v>9.6497072371585055</c:v>
                </c:pt>
                <c:pt idx="25">
                  <c:v>9.6273573242931842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82.61346948016579</c:v>
                </c:pt>
                <c:pt idx="1">
                  <c:v>76.968141782966995</c:v>
                </c:pt>
                <c:pt idx="2">
                  <c:v>80.82960141632536</c:v>
                </c:pt>
                <c:pt idx="3">
                  <c:v>80.556931309021323</c:v>
                </c:pt>
                <c:pt idx="4">
                  <c:v>87.890899226198073</c:v>
                </c:pt>
                <c:pt idx="5">
                  <c:v>87.09844708051061</c:v>
                </c:pt>
                <c:pt idx="6">
                  <c:v>83.128919782720587</c:v>
                </c:pt>
                <c:pt idx="7">
                  <c:v>82.123148653630111</c:v>
                </c:pt>
                <c:pt idx="8">
                  <c:v>85.205980814727525</c:v>
                </c:pt>
                <c:pt idx="9">
                  <c:v>84.180937032359608</c:v>
                </c:pt>
                <c:pt idx="10">
                  <c:v>77.728299146651267</c:v>
                </c:pt>
                <c:pt idx="11">
                  <c:v>79.870365413076144</c:v>
                </c:pt>
                <c:pt idx="12">
                  <c:v>80.04262044760938</c:v>
                </c:pt>
                <c:pt idx="13">
                  <c:v>80.092959397941613</c:v>
                </c:pt>
                <c:pt idx="14">
                  <c:v>80.181017253636938</c:v>
                </c:pt>
                <c:pt idx="15">
                  <c:v>79.996819528683858</c:v>
                </c:pt>
                <c:pt idx="16">
                  <c:v>79.747415292273402</c:v>
                </c:pt>
                <c:pt idx="17">
                  <c:v>79.43745624509306</c:v>
                </c:pt>
                <c:pt idx="18">
                  <c:v>79.069065491552124</c:v>
                </c:pt>
                <c:pt idx="19">
                  <c:v>78.699378578303737</c:v>
                </c:pt>
                <c:pt idx="20">
                  <c:v>78.319318385679182</c:v>
                </c:pt>
                <c:pt idx="21">
                  <c:v>77.923510402665485</c:v>
                </c:pt>
                <c:pt idx="22">
                  <c:v>77.501071869620347</c:v>
                </c:pt>
                <c:pt idx="23">
                  <c:v>77.082756156997448</c:v>
                </c:pt>
                <c:pt idx="24">
                  <c:v>76.662506579618878</c:v>
                </c:pt>
                <c:pt idx="25">
                  <c:v>76.209932742061071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65.974076748566475</c:v>
                </c:pt>
                <c:pt idx="1">
                  <c:v>72.151419891276774</c:v>
                </c:pt>
                <c:pt idx="2">
                  <c:v>76.372901876418979</c:v>
                </c:pt>
                <c:pt idx="3">
                  <c:v>75.992325852358078</c:v>
                </c:pt>
                <c:pt idx="4">
                  <c:v>77.743965622604435</c:v>
                </c:pt>
                <c:pt idx="5">
                  <c:v>80.143307560896204</c:v>
                </c:pt>
                <c:pt idx="6">
                  <c:v>78.889241401413983</c:v>
                </c:pt>
                <c:pt idx="7">
                  <c:v>85.685055013646831</c:v>
                </c:pt>
                <c:pt idx="8">
                  <c:v>86.351630956812272</c:v>
                </c:pt>
                <c:pt idx="9">
                  <c:v>87.205948059551616</c:v>
                </c:pt>
                <c:pt idx="10">
                  <c:v>88.347915457893009</c:v>
                </c:pt>
                <c:pt idx="11">
                  <c:v>86.137260869662583</c:v>
                </c:pt>
                <c:pt idx="12">
                  <c:v>87.322723531353688</c:v>
                </c:pt>
                <c:pt idx="13">
                  <c:v>88.662827204255024</c:v>
                </c:pt>
                <c:pt idx="14">
                  <c:v>90.131105481337784</c:v>
                </c:pt>
                <c:pt idx="15">
                  <c:v>91.326652321949553</c:v>
                </c:pt>
                <c:pt idx="16">
                  <c:v>92.450439559177497</c:v>
                </c:pt>
                <c:pt idx="17">
                  <c:v>93.548022144279159</c:v>
                </c:pt>
                <c:pt idx="18">
                  <c:v>94.643681391617264</c:v>
                </c:pt>
                <c:pt idx="19">
                  <c:v>95.725712426746128</c:v>
                </c:pt>
                <c:pt idx="20">
                  <c:v>96.820765514688475</c:v>
                </c:pt>
                <c:pt idx="21">
                  <c:v>97.913496645698103</c:v>
                </c:pt>
                <c:pt idx="22">
                  <c:v>99.019418890150064</c:v>
                </c:pt>
                <c:pt idx="23">
                  <c:v>100.17395556545267</c:v>
                </c:pt>
                <c:pt idx="24">
                  <c:v>101.35800096548802</c:v>
                </c:pt>
                <c:pt idx="25">
                  <c:v>102.5664393002951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138.12156300131238</c:v>
                </c:pt>
                <c:pt idx="1">
                  <c:v>135.62825084791109</c:v>
                </c:pt>
                <c:pt idx="2">
                  <c:v>139.89970613172903</c:v>
                </c:pt>
                <c:pt idx="3">
                  <c:v>141.02618774558255</c:v>
                </c:pt>
                <c:pt idx="4">
                  <c:v>145.32703845674112</c:v>
                </c:pt>
                <c:pt idx="5">
                  <c:v>142.64339838955146</c:v>
                </c:pt>
                <c:pt idx="6">
                  <c:v>145.87840097228633</c:v>
                </c:pt>
                <c:pt idx="7">
                  <c:v>150.30330696171629</c:v>
                </c:pt>
                <c:pt idx="8">
                  <c:v>154.82478519582557</c:v>
                </c:pt>
                <c:pt idx="9">
                  <c:v>160.7066345956685</c:v>
                </c:pt>
                <c:pt idx="10">
                  <c:v>166.74782975263292</c:v>
                </c:pt>
                <c:pt idx="11">
                  <c:v>171.12081197861173</c:v>
                </c:pt>
                <c:pt idx="12">
                  <c:v>172.66805358706628</c:v>
                </c:pt>
                <c:pt idx="13">
                  <c:v>174.87418297444549</c:v>
                </c:pt>
                <c:pt idx="14">
                  <c:v>177.36306888400895</c:v>
                </c:pt>
                <c:pt idx="15">
                  <c:v>179.49114214688535</c:v>
                </c:pt>
                <c:pt idx="16">
                  <c:v>181.57508835274524</c:v>
                </c:pt>
                <c:pt idx="17">
                  <c:v>183.66855760063623</c:v>
                </c:pt>
                <c:pt idx="18">
                  <c:v>185.7636396255607</c:v>
                </c:pt>
                <c:pt idx="19">
                  <c:v>187.74121885246529</c:v>
                </c:pt>
                <c:pt idx="20">
                  <c:v>189.74749018240615</c:v>
                </c:pt>
                <c:pt idx="21">
                  <c:v>191.78564328299731</c:v>
                </c:pt>
                <c:pt idx="22">
                  <c:v>193.94297157939607</c:v>
                </c:pt>
                <c:pt idx="23">
                  <c:v>196.03579913686843</c:v>
                </c:pt>
                <c:pt idx="24">
                  <c:v>198.18889995171344</c:v>
                </c:pt>
                <c:pt idx="25">
                  <c:v>200.32765151814965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88.432515676703702</c:v>
                </c:pt>
                <c:pt idx="1">
                  <c:v>88.847931428000408</c:v>
                </c:pt>
                <c:pt idx="2">
                  <c:v>94.384003796724642</c:v>
                </c:pt>
                <c:pt idx="3">
                  <c:v>91.102239767258709</c:v>
                </c:pt>
                <c:pt idx="4">
                  <c:v>95.634461302674453</c:v>
                </c:pt>
                <c:pt idx="5">
                  <c:v>94.774865383896838</c:v>
                </c:pt>
                <c:pt idx="6">
                  <c:v>97.471553673522038</c:v>
                </c:pt>
                <c:pt idx="7">
                  <c:v>100.31787580712577</c:v>
                </c:pt>
                <c:pt idx="8">
                  <c:v>101.07316180697845</c:v>
                </c:pt>
                <c:pt idx="9">
                  <c:v>99.759196791298763</c:v>
                </c:pt>
                <c:pt idx="10">
                  <c:v>106.35051068041562</c:v>
                </c:pt>
                <c:pt idx="11">
                  <c:v>101.02910727706242</c:v>
                </c:pt>
                <c:pt idx="12">
                  <c:v>101.69768760097396</c:v>
                </c:pt>
                <c:pt idx="13">
                  <c:v>102.68662945254393</c:v>
                </c:pt>
                <c:pt idx="14">
                  <c:v>103.92078960245689</c:v>
                </c:pt>
                <c:pt idx="15">
                  <c:v>104.89780062385199</c:v>
                </c:pt>
                <c:pt idx="16">
                  <c:v>105.80467140194861</c:v>
                </c:pt>
                <c:pt idx="17">
                  <c:v>106.68039223456671</c:v>
                </c:pt>
                <c:pt idx="18">
                  <c:v>107.50954927399262</c:v>
                </c:pt>
                <c:pt idx="19">
                  <c:v>108.3484254564242</c:v>
                </c:pt>
                <c:pt idx="20">
                  <c:v>109.20077530366927</c:v>
                </c:pt>
                <c:pt idx="21">
                  <c:v>110.15913595756905</c:v>
                </c:pt>
                <c:pt idx="22">
                  <c:v>111.16262013526247</c:v>
                </c:pt>
                <c:pt idx="23">
                  <c:v>112.13739061852047</c:v>
                </c:pt>
                <c:pt idx="24">
                  <c:v>113.13247782064948</c:v>
                </c:pt>
                <c:pt idx="25">
                  <c:v>114.14168285382974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90.79297044602292</c:v>
                </c:pt>
                <c:pt idx="1">
                  <c:v>85.741792950228898</c:v>
                </c:pt>
                <c:pt idx="2">
                  <c:v>87.05595892604417</c:v>
                </c:pt>
                <c:pt idx="3">
                  <c:v>84.102902477873471</c:v>
                </c:pt>
                <c:pt idx="4">
                  <c:v>87.435264076134274</c:v>
                </c:pt>
                <c:pt idx="5">
                  <c:v>87.991179995245773</c:v>
                </c:pt>
                <c:pt idx="6">
                  <c:v>83.425312252907418</c:v>
                </c:pt>
                <c:pt idx="7">
                  <c:v>86.377358869845423</c:v>
                </c:pt>
                <c:pt idx="8">
                  <c:v>87.054031301530486</c:v>
                </c:pt>
                <c:pt idx="9">
                  <c:v>83.312016203110687</c:v>
                </c:pt>
                <c:pt idx="10">
                  <c:v>83.970403348004083</c:v>
                </c:pt>
                <c:pt idx="11">
                  <c:v>81.122831405122326</c:v>
                </c:pt>
                <c:pt idx="12">
                  <c:v>80.745121826115238</c:v>
                </c:pt>
                <c:pt idx="13">
                  <c:v>80.381371365396063</c:v>
                </c:pt>
                <c:pt idx="14">
                  <c:v>80.067998733935553</c:v>
                </c:pt>
                <c:pt idx="15">
                  <c:v>79.421118382124675</c:v>
                </c:pt>
                <c:pt idx="16">
                  <c:v>78.599196653179206</c:v>
                </c:pt>
                <c:pt idx="17">
                  <c:v>77.675880117049843</c:v>
                </c:pt>
                <c:pt idx="18">
                  <c:v>76.928318465660055</c:v>
                </c:pt>
                <c:pt idx="19">
                  <c:v>76.18985301641392</c:v>
                </c:pt>
                <c:pt idx="20">
                  <c:v>75.539496575954246</c:v>
                </c:pt>
                <c:pt idx="21">
                  <c:v>74.739723783172309</c:v>
                </c:pt>
                <c:pt idx="22">
                  <c:v>73.689978244255258</c:v>
                </c:pt>
                <c:pt idx="23">
                  <c:v>72.719247480457838</c:v>
                </c:pt>
                <c:pt idx="24">
                  <c:v>71.662676572065763</c:v>
                </c:pt>
                <c:pt idx="25">
                  <c:v>70.601653719906253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85.583182024617713</c:v>
                </c:pt>
                <c:pt idx="1">
                  <c:v>81.978517026844202</c:v>
                </c:pt>
                <c:pt idx="2">
                  <c:v>82.823395657067891</c:v>
                </c:pt>
                <c:pt idx="3">
                  <c:v>80.406785645977237</c:v>
                </c:pt>
                <c:pt idx="4">
                  <c:v>86.691148900749354</c:v>
                </c:pt>
                <c:pt idx="5">
                  <c:v>89.703241815801547</c:v>
                </c:pt>
                <c:pt idx="6">
                  <c:v>84.580030387554075</c:v>
                </c:pt>
                <c:pt idx="7">
                  <c:v>83.29439046544924</c:v>
                </c:pt>
                <c:pt idx="8">
                  <c:v>80.688413295942439</c:v>
                </c:pt>
                <c:pt idx="9">
                  <c:v>80.37197830558992</c:v>
                </c:pt>
                <c:pt idx="10">
                  <c:v>69.13854741750157</c:v>
                </c:pt>
                <c:pt idx="11">
                  <c:v>70.707326715626607</c:v>
                </c:pt>
                <c:pt idx="12">
                  <c:v>70.740829932113002</c:v>
                </c:pt>
                <c:pt idx="13">
                  <c:v>70.933148904643986</c:v>
                </c:pt>
                <c:pt idx="14">
                  <c:v>71.147323222514189</c:v>
                </c:pt>
                <c:pt idx="15">
                  <c:v>71.070486860203317</c:v>
                </c:pt>
                <c:pt idx="16">
                  <c:v>70.881968691562776</c:v>
                </c:pt>
                <c:pt idx="17">
                  <c:v>70.6720075207826</c:v>
                </c:pt>
                <c:pt idx="18">
                  <c:v>70.473162131102981</c:v>
                </c:pt>
                <c:pt idx="19">
                  <c:v>70.315450379357827</c:v>
                </c:pt>
                <c:pt idx="20">
                  <c:v>70.173564578045145</c:v>
                </c:pt>
                <c:pt idx="21">
                  <c:v>70.027439975247148</c:v>
                </c:pt>
                <c:pt idx="22">
                  <c:v>69.892944411422746</c:v>
                </c:pt>
                <c:pt idx="23">
                  <c:v>69.767770487135621</c:v>
                </c:pt>
                <c:pt idx="24">
                  <c:v>69.632915292133461</c:v>
                </c:pt>
                <c:pt idx="25">
                  <c:v>69.479480432581113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68.732953026210936</c:v>
                </c:pt>
                <c:pt idx="1">
                  <c:v>67.93137372950234</c:v>
                </c:pt>
                <c:pt idx="2">
                  <c:v>70.684914194563035</c:v>
                </c:pt>
                <c:pt idx="3">
                  <c:v>71.657787451634022</c:v>
                </c:pt>
                <c:pt idx="4">
                  <c:v>74.532463984060826</c:v>
                </c:pt>
                <c:pt idx="5">
                  <c:v>75.260640335351326</c:v>
                </c:pt>
                <c:pt idx="6">
                  <c:v>78.465407139593964</c:v>
                </c:pt>
                <c:pt idx="7">
                  <c:v>78.016195987813916</c:v>
                </c:pt>
                <c:pt idx="8">
                  <c:v>76.321635451047385</c:v>
                </c:pt>
                <c:pt idx="9">
                  <c:v>79.267712090483315</c:v>
                </c:pt>
                <c:pt idx="10">
                  <c:v>77.003627100038528</c:v>
                </c:pt>
                <c:pt idx="11">
                  <c:v>79.099877860209574</c:v>
                </c:pt>
                <c:pt idx="12">
                  <c:v>79.79840116106476</c:v>
                </c:pt>
                <c:pt idx="13">
                  <c:v>80.652812233233462</c:v>
                </c:pt>
                <c:pt idx="14">
                  <c:v>81.615285074568959</c:v>
                </c:pt>
                <c:pt idx="15">
                  <c:v>82.438402920367196</c:v>
                </c:pt>
                <c:pt idx="16">
                  <c:v>83.247149710047353</c:v>
                </c:pt>
                <c:pt idx="17">
                  <c:v>84.044847599733728</c:v>
                </c:pt>
                <c:pt idx="18">
                  <c:v>84.737759938535774</c:v>
                </c:pt>
                <c:pt idx="19">
                  <c:v>85.459917679020705</c:v>
                </c:pt>
                <c:pt idx="20">
                  <c:v>86.198744042477543</c:v>
                </c:pt>
                <c:pt idx="21">
                  <c:v>86.959167750683747</c:v>
                </c:pt>
                <c:pt idx="22">
                  <c:v>87.789105608019625</c:v>
                </c:pt>
                <c:pt idx="23">
                  <c:v>88.629560090387258</c:v>
                </c:pt>
                <c:pt idx="24">
                  <c:v>89.497186969054695</c:v>
                </c:pt>
                <c:pt idx="25">
                  <c:v>90.420084022547954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64.813910547487154</c:v>
                </c:pt>
                <c:pt idx="1">
                  <c:v>68.119120200317283</c:v>
                </c:pt>
                <c:pt idx="2">
                  <c:v>68.801648890360994</c:v>
                </c:pt>
                <c:pt idx="3">
                  <c:v>67.561732042314077</c:v>
                </c:pt>
                <c:pt idx="4">
                  <c:v>67.345724239935123</c:v>
                </c:pt>
                <c:pt idx="5">
                  <c:v>68.435914204936751</c:v>
                </c:pt>
                <c:pt idx="6">
                  <c:v>65.869030965546685</c:v>
                </c:pt>
                <c:pt idx="7">
                  <c:v>64.649614842894721</c:v>
                </c:pt>
                <c:pt idx="8">
                  <c:v>66.83790454146623</c:v>
                </c:pt>
                <c:pt idx="9">
                  <c:v>61.092282527919352</c:v>
                </c:pt>
                <c:pt idx="10">
                  <c:v>60.59473645866845</c:v>
                </c:pt>
                <c:pt idx="11">
                  <c:v>60.007594421116266</c:v>
                </c:pt>
                <c:pt idx="12">
                  <c:v>60.164079569146892</c:v>
                </c:pt>
                <c:pt idx="13">
                  <c:v>60.364612830454575</c:v>
                </c:pt>
                <c:pt idx="14">
                  <c:v>60.618561882970297</c:v>
                </c:pt>
                <c:pt idx="15">
                  <c:v>60.716577680510142</c:v>
                </c:pt>
                <c:pt idx="16">
                  <c:v>60.755245445667683</c:v>
                </c:pt>
                <c:pt idx="17">
                  <c:v>60.730590957815195</c:v>
                </c:pt>
                <c:pt idx="18">
                  <c:v>60.695034537576674</c:v>
                </c:pt>
                <c:pt idx="19">
                  <c:v>60.663795339873658</c:v>
                </c:pt>
                <c:pt idx="20">
                  <c:v>60.678452350938265</c:v>
                </c:pt>
                <c:pt idx="21">
                  <c:v>60.645441067071431</c:v>
                </c:pt>
                <c:pt idx="22">
                  <c:v>60.665614052480706</c:v>
                </c:pt>
                <c:pt idx="23">
                  <c:v>60.658028390327914</c:v>
                </c:pt>
                <c:pt idx="24">
                  <c:v>60.637073456034301</c:v>
                </c:pt>
                <c:pt idx="25">
                  <c:v>60.629853941555737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51.66352843861781</c:v>
                </c:pt>
                <c:pt idx="1">
                  <c:v>52.246631672145753</c:v>
                </c:pt>
                <c:pt idx="2">
                  <c:v>50.837345816549451</c:v>
                </c:pt>
                <c:pt idx="3">
                  <c:v>50.701891371886113</c:v>
                </c:pt>
                <c:pt idx="4">
                  <c:v>52.65355598546433</c:v>
                </c:pt>
                <c:pt idx="5">
                  <c:v>53.005082018272162</c:v>
                </c:pt>
                <c:pt idx="6">
                  <c:v>53.137025579403414</c:v>
                </c:pt>
                <c:pt idx="7">
                  <c:v>53.210532835098142</c:v>
                </c:pt>
                <c:pt idx="8">
                  <c:v>55.641546618336129</c:v>
                </c:pt>
                <c:pt idx="9">
                  <c:v>53.368624252732019</c:v>
                </c:pt>
                <c:pt idx="10">
                  <c:v>47.213485960774648</c:v>
                </c:pt>
                <c:pt idx="11">
                  <c:v>53.275742960550588</c:v>
                </c:pt>
                <c:pt idx="12">
                  <c:v>53.580569949397457</c:v>
                </c:pt>
                <c:pt idx="13">
                  <c:v>53.894668782342166</c:v>
                </c:pt>
                <c:pt idx="14">
                  <c:v>54.193781730935683</c:v>
                </c:pt>
                <c:pt idx="15">
                  <c:v>54.339223183518619</c:v>
                </c:pt>
                <c:pt idx="16">
                  <c:v>54.402334419714755</c:v>
                </c:pt>
                <c:pt idx="17">
                  <c:v>54.44962939091711</c:v>
                </c:pt>
                <c:pt idx="18">
                  <c:v>54.51089193371255</c:v>
                </c:pt>
                <c:pt idx="19">
                  <c:v>54.559396356892371</c:v>
                </c:pt>
                <c:pt idx="20">
                  <c:v>54.602639937585685</c:v>
                </c:pt>
                <c:pt idx="21">
                  <c:v>54.651234976822643</c:v>
                </c:pt>
                <c:pt idx="22">
                  <c:v>54.673492684184524</c:v>
                </c:pt>
                <c:pt idx="23">
                  <c:v>54.721923366104548</c:v>
                </c:pt>
                <c:pt idx="24">
                  <c:v>54.743555156083453</c:v>
                </c:pt>
                <c:pt idx="25">
                  <c:v>54.755864144779949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97.438300090460714</c:v>
                </c:pt>
                <c:pt idx="1">
                  <c:v>91.585962253773317</c:v>
                </c:pt>
                <c:pt idx="2">
                  <c:v>95.101124710541541</c:v>
                </c:pt>
                <c:pt idx="3">
                  <c:v>94.057147645116089</c:v>
                </c:pt>
                <c:pt idx="4">
                  <c:v>103.23437743163619</c:v>
                </c:pt>
                <c:pt idx="5">
                  <c:v>102.72537029604821</c:v>
                </c:pt>
                <c:pt idx="6">
                  <c:v>97.552997627771873</c:v>
                </c:pt>
                <c:pt idx="7">
                  <c:v>96.653669216409469</c:v>
                </c:pt>
                <c:pt idx="8">
                  <c:v>99.634890832061103</c:v>
                </c:pt>
                <c:pt idx="9">
                  <c:v>97.013607173645738</c:v>
                </c:pt>
                <c:pt idx="10">
                  <c:v>89.244943824070816</c:v>
                </c:pt>
                <c:pt idx="11">
                  <c:v>89.715446512038213</c:v>
                </c:pt>
                <c:pt idx="12">
                  <c:v>89.880532842768844</c:v>
                </c:pt>
                <c:pt idx="13">
                  <c:v>89.94574625268497</c:v>
                </c:pt>
                <c:pt idx="14">
                  <c:v>90.048085387271982</c:v>
                </c:pt>
                <c:pt idx="15">
                  <c:v>89.832595880589366</c:v>
                </c:pt>
                <c:pt idx="16">
                  <c:v>89.55390576595714</c:v>
                </c:pt>
                <c:pt idx="17">
                  <c:v>89.212072434218854</c:v>
                </c:pt>
                <c:pt idx="18">
                  <c:v>88.824962702241535</c:v>
                </c:pt>
                <c:pt idx="19">
                  <c:v>88.437230492806606</c:v>
                </c:pt>
                <c:pt idx="20">
                  <c:v>88.040071514235009</c:v>
                </c:pt>
                <c:pt idx="21">
                  <c:v>87.629716560738274</c:v>
                </c:pt>
                <c:pt idx="22">
                  <c:v>87.193854394829103</c:v>
                </c:pt>
                <c:pt idx="23">
                  <c:v>86.755324864745262</c:v>
                </c:pt>
                <c:pt idx="24">
                  <c:v>86.312213816777387</c:v>
                </c:pt>
                <c:pt idx="25">
                  <c:v>85.837290066354257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65.974076748566475</c:v>
                </c:pt>
                <c:pt idx="1">
                  <c:v>72.151419891276774</c:v>
                </c:pt>
                <c:pt idx="2">
                  <c:v>76.372901876418979</c:v>
                </c:pt>
                <c:pt idx="3">
                  <c:v>75.992325852358078</c:v>
                </c:pt>
                <c:pt idx="4">
                  <c:v>77.743965622604435</c:v>
                </c:pt>
                <c:pt idx="5">
                  <c:v>80.143307560896204</c:v>
                </c:pt>
                <c:pt idx="6">
                  <c:v>78.889241401413983</c:v>
                </c:pt>
                <c:pt idx="7">
                  <c:v>85.685055013646831</c:v>
                </c:pt>
                <c:pt idx="8">
                  <c:v>86.351630956812272</c:v>
                </c:pt>
                <c:pt idx="9">
                  <c:v>87.205948059551616</c:v>
                </c:pt>
                <c:pt idx="10">
                  <c:v>88.347915457893009</c:v>
                </c:pt>
                <c:pt idx="11">
                  <c:v>86.137260869662583</c:v>
                </c:pt>
                <c:pt idx="12">
                  <c:v>87.322723531353688</c:v>
                </c:pt>
                <c:pt idx="13">
                  <c:v>88.662827204255024</c:v>
                </c:pt>
                <c:pt idx="14">
                  <c:v>90.131105481337784</c:v>
                </c:pt>
                <c:pt idx="15">
                  <c:v>91.326652321949553</c:v>
                </c:pt>
                <c:pt idx="16">
                  <c:v>92.450439559177497</c:v>
                </c:pt>
                <c:pt idx="17">
                  <c:v>93.548022144279159</c:v>
                </c:pt>
                <c:pt idx="18">
                  <c:v>94.643681391617264</c:v>
                </c:pt>
                <c:pt idx="19">
                  <c:v>95.725712426746128</c:v>
                </c:pt>
                <c:pt idx="20">
                  <c:v>96.820765514688475</c:v>
                </c:pt>
                <c:pt idx="21">
                  <c:v>97.913496645698103</c:v>
                </c:pt>
                <c:pt idx="22">
                  <c:v>99.019418890150064</c:v>
                </c:pt>
                <c:pt idx="23">
                  <c:v>100.17395556545267</c:v>
                </c:pt>
                <c:pt idx="24">
                  <c:v>101.35800096548802</c:v>
                </c:pt>
                <c:pt idx="25">
                  <c:v>102.5664393002951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138.12156300131238</c:v>
                </c:pt>
                <c:pt idx="1">
                  <c:v>135.62825084791109</c:v>
                </c:pt>
                <c:pt idx="2">
                  <c:v>139.89970613172903</c:v>
                </c:pt>
                <c:pt idx="3">
                  <c:v>141.02618774558255</c:v>
                </c:pt>
                <c:pt idx="4">
                  <c:v>145.32703845674112</c:v>
                </c:pt>
                <c:pt idx="5">
                  <c:v>142.64339838955146</c:v>
                </c:pt>
                <c:pt idx="6">
                  <c:v>145.87840097228633</c:v>
                </c:pt>
                <c:pt idx="7">
                  <c:v>150.30330696171629</c:v>
                </c:pt>
                <c:pt idx="8">
                  <c:v>154.82478519582557</c:v>
                </c:pt>
                <c:pt idx="9">
                  <c:v>160.7066345956685</c:v>
                </c:pt>
                <c:pt idx="10">
                  <c:v>166.74782975263292</c:v>
                </c:pt>
                <c:pt idx="11">
                  <c:v>171.12081197861173</c:v>
                </c:pt>
                <c:pt idx="12">
                  <c:v>172.66805358706628</c:v>
                </c:pt>
                <c:pt idx="13">
                  <c:v>174.87418297444549</c:v>
                </c:pt>
                <c:pt idx="14">
                  <c:v>177.36306888400895</c:v>
                </c:pt>
                <c:pt idx="15">
                  <c:v>179.49114214688535</c:v>
                </c:pt>
                <c:pt idx="16">
                  <c:v>181.57508835274524</c:v>
                </c:pt>
                <c:pt idx="17">
                  <c:v>183.66855760063623</c:v>
                </c:pt>
                <c:pt idx="18">
                  <c:v>185.7636396255607</c:v>
                </c:pt>
                <c:pt idx="19">
                  <c:v>187.74121885246529</c:v>
                </c:pt>
                <c:pt idx="20">
                  <c:v>189.74749018240615</c:v>
                </c:pt>
                <c:pt idx="21">
                  <c:v>191.78564328299731</c:v>
                </c:pt>
                <c:pt idx="22">
                  <c:v>193.94297157939607</c:v>
                </c:pt>
                <c:pt idx="23">
                  <c:v>196.03579913686843</c:v>
                </c:pt>
                <c:pt idx="24">
                  <c:v>198.18889995171344</c:v>
                </c:pt>
                <c:pt idx="25">
                  <c:v>200.32765151814965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88.432515676703702</c:v>
                </c:pt>
                <c:pt idx="1">
                  <c:v>88.847931428000408</c:v>
                </c:pt>
                <c:pt idx="2">
                  <c:v>94.384003796724642</c:v>
                </c:pt>
                <c:pt idx="3">
                  <c:v>91.102239767258709</c:v>
                </c:pt>
                <c:pt idx="4">
                  <c:v>95.634461302674453</c:v>
                </c:pt>
                <c:pt idx="5">
                  <c:v>94.774865383896838</c:v>
                </c:pt>
                <c:pt idx="6">
                  <c:v>97.471553673522038</c:v>
                </c:pt>
                <c:pt idx="7">
                  <c:v>100.31787580712577</c:v>
                </c:pt>
                <c:pt idx="8">
                  <c:v>101.07316180697845</c:v>
                </c:pt>
                <c:pt idx="9">
                  <c:v>99.759196791298763</c:v>
                </c:pt>
                <c:pt idx="10">
                  <c:v>106.35051068041562</c:v>
                </c:pt>
                <c:pt idx="11">
                  <c:v>101.02910727706242</c:v>
                </c:pt>
                <c:pt idx="12">
                  <c:v>101.69768760097396</c:v>
                </c:pt>
                <c:pt idx="13">
                  <c:v>102.68662945254393</c:v>
                </c:pt>
                <c:pt idx="14">
                  <c:v>103.92078960245689</c:v>
                </c:pt>
                <c:pt idx="15">
                  <c:v>104.89780062385199</c:v>
                </c:pt>
                <c:pt idx="16">
                  <c:v>105.80467140194861</c:v>
                </c:pt>
                <c:pt idx="17">
                  <c:v>106.68039223456671</c:v>
                </c:pt>
                <c:pt idx="18">
                  <c:v>107.50954927399262</c:v>
                </c:pt>
                <c:pt idx="19">
                  <c:v>108.3484254564242</c:v>
                </c:pt>
                <c:pt idx="20">
                  <c:v>109.20077530366927</c:v>
                </c:pt>
                <c:pt idx="21">
                  <c:v>110.15913595756905</c:v>
                </c:pt>
                <c:pt idx="22">
                  <c:v>111.16262013526247</c:v>
                </c:pt>
                <c:pt idx="23">
                  <c:v>112.13739061852047</c:v>
                </c:pt>
                <c:pt idx="24">
                  <c:v>113.13247782064948</c:v>
                </c:pt>
                <c:pt idx="25">
                  <c:v>114.14168285382974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90.79297044602292</c:v>
                </c:pt>
                <c:pt idx="1">
                  <c:v>85.741792950228898</c:v>
                </c:pt>
                <c:pt idx="2">
                  <c:v>87.05595892604417</c:v>
                </c:pt>
                <c:pt idx="3">
                  <c:v>84.102902477873471</c:v>
                </c:pt>
                <c:pt idx="4">
                  <c:v>87.435264076134274</c:v>
                </c:pt>
                <c:pt idx="5">
                  <c:v>87.991179995245773</c:v>
                </c:pt>
                <c:pt idx="6">
                  <c:v>83.425312252907418</c:v>
                </c:pt>
                <c:pt idx="7">
                  <c:v>86.377358869845423</c:v>
                </c:pt>
                <c:pt idx="8">
                  <c:v>87.054031301530486</c:v>
                </c:pt>
                <c:pt idx="9">
                  <c:v>83.312016203110687</c:v>
                </c:pt>
                <c:pt idx="10">
                  <c:v>83.970403348004083</c:v>
                </c:pt>
                <c:pt idx="11">
                  <c:v>81.122831405122326</c:v>
                </c:pt>
                <c:pt idx="12">
                  <c:v>80.745121826115238</c:v>
                </c:pt>
                <c:pt idx="13">
                  <c:v>80.381371365396063</c:v>
                </c:pt>
                <c:pt idx="14">
                  <c:v>80.067998733935553</c:v>
                </c:pt>
                <c:pt idx="15">
                  <c:v>79.421118382124675</c:v>
                </c:pt>
                <c:pt idx="16">
                  <c:v>78.599196653179206</c:v>
                </c:pt>
                <c:pt idx="17">
                  <c:v>77.675880117049843</c:v>
                </c:pt>
                <c:pt idx="18">
                  <c:v>76.928318465660055</c:v>
                </c:pt>
                <c:pt idx="19">
                  <c:v>76.18985301641392</c:v>
                </c:pt>
                <c:pt idx="20">
                  <c:v>75.539496575954246</c:v>
                </c:pt>
                <c:pt idx="21">
                  <c:v>74.739723783172309</c:v>
                </c:pt>
                <c:pt idx="22">
                  <c:v>73.689978244255258</c:v>
                </c:pt>
                <c:pt idx="23">
                  <c:v>72.719247480457838</c:v>
                </c:pt>
                <c:pt idx="24">
                  <c:v>71.662676572065763</c:v>
                </c:pt>
                <c:pt idx="25">
                  <c:v>70.601653719906253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85.583182024617713</c:v>
                </c:pt>
                <c:pt idx="1">
                  <c:v>81.978517026844202</c:v>
                </c:pt>
                <c:pt idx="2">
                  <c:v>82.823395657067891</c:v>
                </c:pt>
                <c:pt idx="3">
                  <c:v>80.406785645977237</c:v>
                </c:pt>
                <c:pt idx="4">
                  <c:v>86.691148900749354</c:v>
                </c:pt>
                <c:pt idx="5">
                  <c:v>89.703241815801547</c:v>
                </c:pt>
                <c:pt idx="6">
                  <c:v>84.580030387554075</c:v>
                </c:pt>
                <c:pt idx="7">
                  <c:v>83.29439046544924</c:v>
                </c:pt>
                <c:pt idx="8">
                  <c:v>80.688413295942439</c:v>
                </c:pt>
                <c:pt idx="9">
                  <c:v>80.37197830558992</c:v>
                </c:pt>
                <c:pt idx="10">
                  <c:v>69.13854741750157</c:v>
                </c:pt>
                <c:pt idx="11">
                  <c:v>70.707326715626607</c:v>
                </c:pt>
                <c:pt idx="12">
                  <c:v>70.740829932113002</c:v>
                </c:pt>
                <c:pt idx="13">
                  <c:v>70.933148904643986</c:v>
                </c:pt>
                <c:pt idx="14">
                  <c:v>71.147323222514189</c:v>
                </c:pt>
                <c:pt idx="15">
                  <c:v>71.070486860203317</c:v>
                </c:pt>
                <c:pt idx="16">
                  <c:v>70.881968691562776</c:v>
                </c:pt>
                <c:pt idx="17">
                  <c:v>70.6720075207826</c:v>
                </c:pt>
                <c:pt idx="18">
                  <c:v>70.473162131102981</c:v>
                </c:pt>
                <c:pt idx="19">
                  <c:v>70.315450379357827</c:v>
                </c:pt>
                <c:pt idx="20">
                  <c:v>70.173564578045145</c:v>
                </c:pt>
                <c:pt idx="21">
                  <c:v>70.027439975247148</c:v>
                </c:pt>
                <c:pt idx="22">
                  <c:v>69.892944411422746</c:v>
                </c:pt>
                <c:pt idx="23">
                  <c:v>69.767770487135621</c:v>
                </c:pt>
                <c:pt idx="24">
                  <c:v>69.632915292133461</c:v>
                </c:pt>
                <c:pt idx="25">
                  <c:v>69.479480432581113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68.732953026210936</c:v>
                </c:pt>
                <c:pt idx="1">
                  <c:v>67.93137372950234</c:v>
                </c:pt>
                <c:pt idx="2">
                  <c:v>70.684914194563035</c:v>
                </c:pt>
                <c:pt idx="3">
                  <c:v>71.657787451634022</c:v>
                </c:pt>
                <c:pt idx="4">
                  <c:v>74.532463984060826</c:v>
                </c:pt>
                <c:pt idx="5">
                  <c:v>75.260640335351326</c:v>
                </c:pt>
                <c:pt idx="6">
                  <c:v>78.465407139593964</c:v>
                </c:pt>
                <c:pt idx="7">
                  <c:v>78.016195987813916</c:v>
                </c:pt>
                <c:pt idx="8">
                  <c:v>76.321635451047385</c:v>
                </c:pt>
                <c:pt idx="9">
                  <c:v>79.267712090483315</c:v>
                </c:pt>
                <c:pt idx="10">
                  <c:v>77.003627100038528</c:v>
                </c:pt>
                <c:pt idx="11">
                  <c:v>79.099877860209574</c:v>
                </c:pt>
                <c:pt idx="12">
                  <c:v>79.79840116106476</c:v>
                </c:pt>
                <c:pt idx="13">
                  <c:v>80.652812233233462</c:v>
                </c:pt>
                <c:pt idx="14">
                  <c:v>81.615285074568959</c:v>
                </c:pt>
                <c:pt idx="15">
                  <c:v>82.438402920367196</c:v>
                </c:pt>
                <c:pt idx="16">
                  <c:v>83.247149710047353</c:v>
                </c:pt>
                <c:pt idx="17">
                  <c:v>84.044847599733728</c:v>
                </c:pt>
                <c:pt idx="18">
                  <c:v>84.737759938535774</c:v>
                </c:pt>
                <c:pt idx="19">
                  <c:v>85.459917679020705</c:v>
                </c:pt>
                <c:pt idx="20">
                  <c:v>86.198744042477543</c:v>
                </c:pt>
                <c:pt idx="21">
                  <c:v>86.959167750683747</c:v>
                </c:pt>
                <c:pt idx="22">
                  <c:v>87.789105608019625</c:v>
                </c:pt>
                <c:pt idx="23">
                  <c:v>88.629560090387258</c:v>
                </c:pt>
                <c:pt idx="24">
                  <c:v>89.497186969054695</c:v>
                </c:pt>
                <c:pt idx="25">
                  <c:v>90.420084022547954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64.813910547487154</c:v>
                </c:pt>
                <c:pt idx="1">
                  <c:v>68.119120200317283</c:v>
                </c:pt>
                <c:pt idx="2">
                  <c:v>68.801648890360994</c:v>
                </c:pt>
                <c:pt idx="3">
                  <c:v>67.561732042314077</c:v>
                </c:pt>
                <c:pt idx="4">
                  <c:v>67.345724239935123</c:v>
                </c:pt>
                <c:pt idx="5">
                  <c:v>68.435914204936751</c:v>
                </c:pt>
                <c:pt idx="6">
                  <c:v>65.869030965546685</c:v>
                </c:pt>
                <c:pt idx="7">
                  <c:v>64.649614842894721</c:v>
                </c:pt>
                <c:pt idx="8">
                  <c:v>66.83790454146623</c:v>
                </c:pt>
                <c:pt idx="9">
                  <c:v>61.092282527919352</c:v>
                </c:pt>
                <c:pt idx="10">
                  <c:v>60.59473645866845</c:v>
                </c:pt>
                <c:pt idx="11">
                  <c:v>60.007594421116266</c:v>
                </c:pt>
                <c:pt idx="12">
                  <c:v>60.164079569146892</c:v>
                </c:pt>
                <c:pt idx="13">
                  <c:v>60.364612830454575</c:v>
                </c:pt>
                <c:pt idx="14">
                  <c:v>60.618561882970297</c:v>
                </c:pt>
                <c:pt idx="15">
                  <c:v>60.716577680510142</c:v>
                </c:pt>
                <c:pt idx="16">
                  <c:v>60.755245445667683</c:v>
                </c:pt>
                <c:pt idx="17">
                  <c:v>60.730590957815195</c:v>
                </c:pt>
                <c:pt idx="18">
                  <c:v>60.695034537576674</c:v>
                </c:pt>
                <c:pt idx="19">
                  <c:v>60.663795339873658</c:v>
                </c:pt>
                <c:pt idx="20">
                  <c:v>60.678452350938265</c:v>
                </c:pt>
                <c:pt idx="21">
                  <c:v>60.645441067071431</c:v>
                </c:pt>
                <c:pt idx="22">
                  <c:v>60.665614052480706</c:v>
                </c:pt>
                <c:pt idx="23">
                  <c:v>60.658028390327914</c:v>
                </c:pt>
                <c:pt idx="24">
                  <c:v>60.637073456034301</c:v>
                </c:pt>
                <c:pt idx="25">
                  <c:v>60.629853941555737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51.66352843861781</c:v>
                </c:pt>
                <c:pt idx="1">
                  <c:v>52.246631672145753</c:v>
                </c:pt>
                <c:pt idx="2">
                  <c:v>50.837345816549451</c:v>
                </c:pt>
                <c:pt idx="3">
                  <c:v>50.701891371886113</c:v>
                </c:pt>
                <c:pt idx="4">
                  <c:v>52.65355598546433</c:v>
                </c:pt>
                <c:pt idx="5">
                  <c:v>53.005082018272162</c:v>
                </c:pt>
                <c:pt idx="6">
                  <c:v>53.137025579403414</c:v>
                </c:pt>
                <c:pt idx="7">
                  <c:v>53.210532835098142</c:v>
                </c:pt>
                <c:pt idx="8">
                  <c:v>55.641546618336129</c:v>
                </c:pt>
                <c:pt idx="9">
                  <c:v>53.368624252732019</c:v>
                </c:pt>
                <c:pt idx="10">
                  <c:v>47.213485960774648</c:v>
                </c:pt>
                <c:pt idx="11">
                  <c:v>53.275742960550588</c:v>
                </c:pt>
                <c:pt idx="12">
                  <c:v>53.580569949397457</c:v>
                </c:pt>
                <c:pt idx="13">
                  <c:v>53.894668782342166</c:v>
                </c:pt>
                <c:pt idx="14">
                  <c:v>54.193781730935683</c:v>
                </c:pt>
                <c:pt idx="15">
                  <c:v>54.339223183518619</c:v>
                </c:pt>
                <c:pt idx="16">
                  <c:v>54.402334419714755</c:v>
                </c:pt>
                <c:pt idx="17">
                  <c:v>54.44962939091711</c:v>
                </c:pt>
                <c:pt idx="18">
                  <c:v>54.51089193371255</c:v>
                </c:pt>
                <c:pt idx="19">
                  <c:v>54.559396356892371</c:v>
                </c:pt>
                <c:pt idx="20">
                  <c:v>54.602639937585685</c:v>
                </c:pt>
                <c:pt idx="21">
                  <c:v>54.651234976822643</c:v>
                </c:pt>
                <c:pt idx="22">
                  <c:v>54.673492684184524</c:v>
                </c:pt>
                <c:pt idx="23">
                  <c:v>54.721923366104548</c:v>
                </c:pt>
                <c:pt idx="24">
                  <c:v>54.743555156083453</c:v>
                </c:pt>
                <c:pt idx="25">
                  <c:v>54.755864144779949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97.438300090460714</c:v>
                </c:pt>
                <c:pt idx="1">
                  <c:v>91.585962253773317</c:v>
                </c:pt>
                <c:pt idx="2">
                  <c:v>95.101124710541541</c:v>
                </c:pt>
                <c:pt idx="3">
                  <c:v>94.057147645116089</c:v>
                </c:pt>
                <c:pt idx="4">
                  <c:v>103.23437743163619</c:v>
                </c:pt>
                <c:pt idx="5">
                  <c:v>102.72537029604821</c:v>
                </c:pt>
                <c:pt idx="6">
                  <c:v>97.552997627771873</c:v>
                </c:pt>
                <c:pt idx="7">
                  <c:v>96.653669216409469</c:v>
                </c:pt>
                <c:pt idx="8">
                  <c:v>99.634890832061103</c:v>
                </c:pt>
                <c:pt idx="9">
                  <c:v>97.013607173645738</c:v>
                </c:pt>
                <c:pt idx="10">
                  <c:v>89.244943824070816</c:v>
                </c:pt>
                <c:pt idx="11">
                  <c:v>89.715446512038213</c:v>
                </c:pt>
                <c:pt idx="12">
                  <c:v>89.880532842768844</c:v>
                </c:pt>
                <c:pt idx="13">
                  <c:v>89.94574625268497</c:v>
                </c:pt>
                <c:pt idx="14">
                  <c:v>90.048085387271982</c:v>
                </c:pt>
                <c:pt idx="15">
                  <c:v>89.832595880589366</c:v>
                </c:pt>
                <c:pt idx="16">
                  <c:v>89.55390576595714</c:v>
                </c:pt>
                <c:pt idx="17">
                  <c:v>89.212072434218854</c:v>
                </c:pt>
                <c:pt idx="18">
                  <c:v>88.824962702241535</c:v>
                </c:pt>
                <c:pt idx="19">
                  <c:v>88.437230492806606</c:v>
                </c:pt>
                <c:pt idx="20">
                  <c:v>88.040071514235009</c:v>
                </c:pt>
                <c:pt idx="21">
                  <c:v>87.629716560738274</c:v>
                </c:pt>
                <c:pt idx="22">
                  <c:v>87.193854394829103</c:v>
                </c:pt>
                <c:pt idx="23">
                  <c:v>86.755324864745262</c:v>
                </c:pt>
                <c:pt idx="24">
                  <c:v>86.312213816777387</c:v>
                </c:pt>
                <c:pt idx="25">
                  <c:v>85.837290066354257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102.5664393002951</c:v>
                </c:pt>
                <c:pt idx="1">
                  <c:v>200.32765151814965</c:v>
                </c:pt>
                <c:pt idx="2">
                  <c:v>114.14168285382974</c:v>
                </c:pt>
                <c:pt idx="3">
                  <c:v>70.601653719906253</c:v>
                </c:pt>
                <c:pt idx="4">
                  <c:v>69.479480432581113</c:v>
                </c:pt>
                <c:pt idx="5">
                  <c:v>90.420084022547954</c:v>
                </c:pt>
                <c:pt idx="6">
                  <c:v>60.629853941555737</c:v>
                </c:pt>
                <c:pt idx="7">
                  <c:v>54.755864144779949</c:v>
                </c:pt>
                <c:pt idx="8">
                  <c:v>85.837290066354257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88.347915457893009</c:v>
                </c:pt>
                <c:pt idx="1">
                  <c:v>166.74782975263292</c:v>
                </c:pt>
                <c:pt idx="2">
                  <c:v>106.35051068041562</c:v>
                </c:pt>
                <c:pt idx="3">
                  <c:v>83.970403348004083</c:v>
                </c:pt>
                <c:pt idx="4">
                  <c:v>69.13854741750157</c:v>
                </c:pt>
                <c:pt idx="5">
                  <c:v>77.003627100038528</c:v>
                </c:pt>
                <c:pt idx="6">
                  <c:v>60.59473645866845</c:v>
                </c:pt>
                <c:pt idx="7">
                  <c:v>47.213485960774648</c:v>
                </c:pt>
                <c:pt idx="8">
                  <c:v>89.244943824070816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12.084268733245572</c:v>
                </c:pt>
                <c:pt idx="1">
                  <c:v>23.60239072507537</c:v>
                </c:pt>
                <c:pt idx="2">
                  <c:v>13.448051611036071</c:v>
                </c:pt>
                <c:pt idx="3">
                  <c:v>8.3182117111911822</c:v>
                </c:pt>
                <c:pt idx="4">
                  <c:v>8.1859984486287214</c:v>
                </c:pt>
                <c:pt idx="5">
                  <c:v>10.653198079851546</c:v>
                </c:pt>
                <c:pt idx="6">
                  <c:v>7.1433448727032083</c:v>
                </c:pt>
                <c:pt idx="7">
                  <c:v>6.4512776455982799</c:v>
                </c:pt>
                <c:pt idx="8">
                  <c:v>10.113258172670045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11.202963619358197</c:v>
                </c:pt>
                <c:pt idx="1">
                  <c:v>21.144470253132468</c:v>
                </c:pt>
                <c:pt idx="2">
                  <c:v>13.485783969862961</c:v>
                </c:pt>
                <c:pt idx="3">
                  <c:v>10.64787288907652</c:v>
                </c:pt>
                <c:pt idx="4">
                  <c:v>8.7671183569995907</c:v>
                </c:pt>
                <c:pt idx="5">
                  <c:v>9.7644503380672081</c:v>
                </c:pt>
                <c:pt idx="6">
                  <c:v>7.6837198088119996</c:v>
                </c:pt>
                <c:pt idx="7">
                  <c:v>5.9869094004116956</c:v>
                </c:pt>
                <c:pt idx="8">
                  <c:v>11.316711364279376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10.084940480782421</c:v>
                </c:pt>
                <c:pt idx="1">
                  <c:v>17.949723146154049</c:v>
                </c:pt>
                <c:pt idx="2">
                  <c:v>11.926122162409012</c:v>
                </c:pt>
                <c:pt idx="3">
                  <c:v>11.072488022928102</c:v>
                </c:pt>
                <c:pt idx="4">
                  <c:v>11.287927615892313</c:v>
                </c:pt>
                <c:pt idx="5">
                  <c:v>9.4705235087892028</c:v>
                </c:pt>
                <c:pt idx="6">
                  <c:v>8.6117249525831969</c:v>
                </c:pt>
                <c:pt idx="7">
                  <c:v>6.6699655105585673</c:v>
                </c:pt>
                <c:pt idx="8">
                  <c:v>12.926584599903126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8.7783664955853394E-2</c:v>
                </c:pt>
                <c:pt idx="1">
                  <c:v>9.6947614237080648E-2</c:v>
                </c:pt>
                <c:pt idx="2">
                  <c:v>9.970860380152384E-2</c:v>
                </c:pt>
                <c:pt idx="3">
                  <c:v>0.10043804111814431</c:v>
                </c:pt>
                <c:pt idx="4">
                  <c:v>9.8335646716288722E-2</c:v>
                </c:pt>
                <c:pt idx="5">
                  <c:v>0.10084940480782421</c:v>
                </c:pt>
                <c:pt idx="6">
                  <c:v>0.10046142328477758</c:v>
                </c:pt>
                <c:pt idx="7">
                  <c:v>0.10730644528751979</c:v>
                </c:pt>
                <c:pt idx="8">
                  <c:v>0.10681425056629937</c:v>
                </c:pt>
                <c:pt idx="9">
                  <c:v>0.10872231081432897</c:v>
                </c:pt>
                <c:pt idx="10">
                  <c:v>0.11202963619358197</c:v>
                </c:pt>
                <c:pt idx="11">
                  <c:v>0.10872951426083614</c:v>
                </c:pt>
                <c:pt idx="12">
                  <c:v>0.10961956159989565</c:v>
                </c:pt>
                <c:pt idx="13">
                  <c:v>0.11049759371215094</c:v>
                </c:pt>
                <c:pt idx="14">
                  <c:v>0.11139591781711883</c:v>
                </c:pt>
                <c:pt idx="15">
                  <c:v>0.1122591708790899</c:v>
                </c:pt>
                <c:pt idx="16">
                  <c:v>0.11312104880783275</c:v>
                </c:pt>
                <c:pt idx="17">
                  <c:v>0.11398814905685664</c:v>
                </c:pt>
                <c:pt idx="18">
                  <c:v>0.11484671083467794</c:v>
                </c:pt>
                <c:pt idx="19">
                  <c:v>0.11568886775824022</c:v>
                </c:pt>
                <c:pt idx="20">
                  <c:v>0.1165108694259322</c:v>
                </c:pt>
                <c:pt idx="21">
                  <c:v>0.11733038467521471</c:v>
                </c:pt>
                <c:pt idx="22">
                  <c:v>0.11815736774357719</c:v>
                </c:pt>
                <c:pt idx="23">
                  <c:v>0.11902813045815486</c:v>
                </c:pt>
                <c:pt idx="24">
                  <c:v>0.11992687932591627</c:v>
                </c:pt>
                <c:pt idx="25">
                  <c:v>0.12084268733245573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0.18378153370595607</c:v>
                </c:pt>
                <c:pt idx="1">
                  <c:v>0.18223945367488195</c:v>
                </c:pt>
                <c:pt idx="2">
                  <c:v>0.18264599128640893</c:v>
                </c:pt>
                <c:pt idx="3">
                  <c:v>0.18639242692802024</c:v>
                </c:pt>
                <c:pt idx="4">
                  <c:v>0.18381913242474823</c:v>
                </c:pt>
                <c:pt idx="5">
                  <c:v>0.17949723146154051</c:v>
                </c:pt>
                <c:pt idx="6">
                  <c:v>0.18576869960776035</c:v>
                </c:pt>
                <c:pt idx="7">
                  <c:v>0.18823018299342814</c:v>
                </c:pt>
                <c:pt idx="8">
                  <c:v>0.19151338795270023</c:v>
                </c:pt>
                <c:pt idx="9">
                  <c:v>0.20035785477045018</c:v>
                </c:pt>
                <c:pt idx="10">
                  <c:v>0.21144470253132469</c:v>
                </c:pt>
                <c:pt idx="11">
                  <c:v>0.21600272145300234</c:v>
                </c:pt>
                <c:pt idx="12">
                  <c:v>0.21675682538377736</c:v>
                </c:pt>
                <c:pt idx="13">
                  <c:v>0.21793999842278075</c:v>
                </c:pt>
                <c:pt idx="14">
                  <c:v>0.21920869315517236</c:v>
                </c:pt>
                <c:pt idx="15">
                  <c:v>0.22063139604108162</c:v>
                </c:pt>
                <c:pt idx="16">
                  <c:v>0.22217270712585216</c:v>
                </c:pt>
                <c:pt idx="17">
                  <c:v>0.22379990983186709</c:v>
                </c:pt>
                <c:pt idx="18">
                  <c:v>0.22541751007546612</c:v>
                </c:pt>
                <c:pt idx="19">
                  <c:v>0.22689378318510339</c:v>
                </c:pt>
                <c:pt idx="20">
                  <c:v>0.22833578039812927</c:v>
                </c:pt>
                <c:pt idx="21">
                  <c:v>0.22981799315167484</c:v>
                </c:pt>
                <c:pt idx="22">
                  <c:v>0.23142724195959086</c:v>
                </c:pt>
                <c:pt idx="23">
                  <c:v>0.23293254761099813</c:v>
                </c:pt>
                <c:pt idx="24">
                  <c:v>0.23449728745477327</c:v>
                </c:pt>
                <c:pt idx="25">
                  <c:v>0.2360239072507537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0.11766637306577675</c:v>
                </c:pt>
                <c:pt idx="1">
                  <c:v>0.1193821964255727</c:v>
                </c:pt>
                <c:pt idx="2">
                  <c:v>0.1232229888946365</c:v>
                </c:pt>
                <c:pt idx="3">
                  <c:v>0.12040861233114947</c:v>
                </c:pt>
                <c:pt idx="4">
                  <c:v>0.1209647144347373</c:v>
                </c:pt>
                <c:pt idx="5">
                  <c:v>0.11926122162409011</c:v>
                </c:pt>
                <c:pt idx="6">
                  <c:v>0.12412504972630024</c:v>
                </c:pt>
                <c:pt idx="7">
                  <c:v>0.12563164778202071</c:v>
                </c:pt>
                <c:pt idx="8">
                  <c:v>0.12502432103660244</c:v>
                </c:pt>
                <c:pt idx="9">
                  <c:v>0.1243728282470456</c:v>
                </c:pt>
                <c:pt idx="10">
                  <c:v>0.13485783969862961</c:v>
                </c:pt>
                <c:pt idx="11">
                  <c:v>0.12752722398570895</c:v>
                </c:pt>
                <c:pt idx="12">
                  <c:v>0.12766500493470226</c:v>
                </c:pt>
                <c:pt idx="13">
                  <c:v>0.1279750016856315</c:v>
                </c:pt>
                <c:pt idx="14">
                  <c:v>0.1284390297469761</c:v>
                </c:pt>
                <c:pt idx="15">
                  <c:v>0.12894089321878613</c:v>
                </c:pt>
                <c:pt idx="16">
                  <c:v>0.12946109780360052</c:v>
                </c:pt>
                <c:pt idx="17">
                  <c:v>0.12998992573806514</c:v>
                </c:pt>
                <c:pt idx="18">
                  <c:v>0.13045897978489235</c:v>
                </c:pt>
                <c:pt idx="19">
                  <c:v>0.130943989307303</c:v>
                </c:pt>
                <c:pt idx="20">
                  <c:v>0.13140855894891867</c:v>
                </c:pt>
                <c:pt idx="21">
                  <c:v>0.13200441451049663</c:v>
                </c:pt>
                <c:pt idx="22">
                  <c:v>0.13264754261215278</c:v>
                </c:pt>
                <c:pt idx="23">
                  <c:v>0.13324325553918251</c:v>
                </c:pt>
                <c:pt idx="24">
                  <c:v>0.13385845109611672</c:v>
                </c:pt>
                <c:pt idx="25">
                  <c:v>0.13448051611036071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0.12080714260474369</c:v>
                </c:pt>
                <c:pt idx="1">
                  <c:v>0.11520857495888895</c:v>
                </c:pt>
                <c:pt idx="2">
                  <c:v>0.11365586358319052</c:v>
                </c:pt>
                <c:pt idx="3">
                  <c:v>0.11115768181170647</c:v>
                </c:pt>
                <c:pt idx="4">
                  <c:v>0.11059383413078994</c:v>
                </c:pt>
                <c:pt idx="5">
                  <c:v>0.11072488022928102</c:v>
                </c:pt>
                <c:pt idx="6">
                  <c:v>0.10623787804294763</c:v>
                </c:pt>
                <c:pt idx="7">
                  <c:v>0.10817344205674263</c:v>
                </c:pt>
                <c:pt idx="8">
                  <c:v>0.10768309769272029</c:v>
                </c:pt>
                <c:pt idx="9">
                  <c:v>0.10386762740102919</c:v>
                </c:pt>
                <c:pt idx="10">
                  <c:v>0.10647872889076521</c:v>
                </c:pt>
                <c:pt idx="11">
                  <c:v>0.10239989018793147</c:v>
                </c:pt>
                <c:pt idx="12">
                  <c:v>0.10136244608461888</c:v>
                </c:pt>
                <c:pt idx="13">
                  <c:v>0.10017668503506511</c:v>
                </c:pt>
                <c:pt idx="14">
                  <c:v>9.8958602128689593E-2</c:v>
                </c:pt>
                <c:pt idx="15">
                  <c:v>9.7624829917526065E-2</c:v>
                </c:pt>
                <c:pt idx="16">
                  <c:v>9.6172864112446549E-2</c:v>
                </c:pt>
                <c:pt idx="17">
                  <c:v>9.4647963665646248E-2</c:v>
                </c:pt>
                <c:pt idx="18">
                  <c:v>9.3349753685788073E-2</c:v>
                </c:pt>
                <c:pt idx="19">
                  <c:v>9.2078895070964395E-2</c:v>
                </c:pt>
                <c:pt idx="20">
                  <c:v>9.0901702494042461E-2</c:v>
                </c:pt>
                <c:pt idx="21">
                  <c:v>8.9561100792167281E-2</c:v>
                </c:pt>
                <c:pt idx="22">
                  <c:v>8.7932386960198561E-2</c:v>
                </c:pt>
                <c:pt idx="23">
                  <c:v>8.6406052621804244E-2</c:v>
                </c:pt>
                <c:pt idx="24">
                  <c:v>8.4791344378986069E-2</c:v>
                </c:pt>
                <c:pt idx="25">
                  <c:v>8.3182117111911813E-2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0.11387511196764263</c:v>
                </c:pt>
                <c:pt idx="1">
                  <c:v>0.11015197838687744</c:v>
                </c:pt>
                <c:pt idx="2">
                  <c:v>0.10813004272680712</c:v>
                </c:pt>
                <c:pt idx="3">
                  <c:v>0.10627257360932423</c:v>
                </c:pt>
                <c:pt idx="4">
                  <c:v>0.10965262864407618</c:v>
                </c:pt>
                <c:pt idx="5">
                  <c:v>0.11287927615892313</c:v>
                </c:pt>
                <c:pt idx="6">
                  <c:v>0.1077083526632964</c:v>
                </c:pt>
                <c:pt idx="7">
                  <c:v>0.10431253095203713</c:v>
                </c:pt>
                <c:pt idx="8">
                  <c:v>9.9809028504631733E-2</c:v>
                </c:pt>
                <c:pt idx="9">
                  <c:v>0.1002021926318105</c:v>
                </c:pt>
                <c:pt idx="10">
                  <c:v>8.7671183569995911E-2</c:v>
                </c:pt>
                <c:pt idx="11">
                  <c:v>8.9252586056866562E-2</c:v>
                </c:pt>
                <c:pt idx="12">
                  <c:v>8.8803675043262725E-2</c:v>
                </c:pt>
                <c:pt idx="13">
                  <c:v>8.8401673119811189E-2</c:v>
                </c:pt>
                <c:pt idx="14">
                  <c:v>8.7933253767138245E-2</c:v>
                </c:pt>
                <c:pt idx="15">
                  <c:v>8.7360192518325358E-2</c:v>
                </c:pt>
                <c:pt idx="16">
                  <c:v>8.6730173249431344E-2</c:v>
                </c:pt>
                <c:pt idx="17">
                  <c:v>8.611375358638626E-2</c:v>
                </c:pt>
                <c:pt idx="18">
                  <c:v>8.5516653133835344E-2</c:v>
                </c:pt>
                <c:pt idx="19">
                  <c:v>8.4979412887876915E-2</c:v>
                </c:pt>
                <c:pt idx="20">
                  <c:v>8.4444519481355243E-2</c:v>
                </c:pt>
                <c:pt idx="21">
                  <c:v>8.3914340224691047E-2</c:v>
                </c:pt>
                <c:pt idx="22">
                  <c:v>8.3401482538122379E-2</c:v>
                </c:pt>
                <c:pt idx="23">
                  <c:v>8.2899065335314825E-2</c:v>
                </c:pt>
                <c:pt idx="24">
                  <c:v>8.2389728978523091E-2</c:v>
                </c:pt>
                <c:pt idx="25">
                  <c:v>8.1859984486287216E-2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9.1454565448093411E-2</c:v>
                </c:pt>
                <c:pt idx="1">
                  <c:v>9.1277269731444038E-2</c:v>
                </c:pt>
                <c:pt idx="2">
                  <c:v>9.2282654331699729E-2</c:v>
                </c:pt>
                <c:pt idx="3">
                  <c:v>9.4709139663464198E-2</c:v>
                </c:pt>
                <c:pt idx="4">
                  <c:v>9.4273529637136463E-2</c:v>
                </c:pt>
                <c:pt idx="5">
                  <c:v>9.4705235087892026E-2</c:v>
                </c:pt>
                <c:pt idx="6">
                  <c:v>9.9921691980192753E-2</c:v>
                </c:pt>
                <c:pt idx="7">
                  <c:v>9.7702460072803199E-2</c:v>
                </c:pt>
                <c:pt idx="8">
                  <c:v>9.4407461704749673E-2</c:v>
                </c:pt>
                <c:pt idx="9">
                  <c:v>9.8825470317197309E-2</c:v>
                </c:pt>
                <c:pt idx="10">
                  <c:v>9.7644503380672085E-2</c:v>
                </c:pt>
                <c:pt idx="11">
                  <c:v>9.9846352333466587E-2</c:v>
                </c:pt>
                <c:pt idx="12">
                  <c:v>0.10017399134954488</c:v>
                </c:pt>
                <c:pt idx="13">
                  <c:v>0.10051497294756392</c:v>
                </c:pt>
                <c:pt idx="14">
                  <c:v>0.10087094283637611</c:v>
                </c:pt>
                <c:pt idx="15">
                  <c:v>0.10133369093408164</c:v>
                </c:pt>
                <c:pt idx="16">
                  <c:v>0.10186003366090439</c:v>
                </c:pt>
                <c:pt idx="17">
                  <c:v>0.10240854265078773</c:v>
                </c:pt>
                <c:pt idx="18">
                  <c:v>0.10282623065105474</c:v>
                </c:pt>
                <c:pt idx="19">
                  <c:v>0.10328218891621352</c:v>
                </c:pt>
                <c:pt idx="20">
                  <c:v>0.10372868421794119</c:v>
                </c:pt>
                <c:pt idx="21">
                  <c:v>0.10420374057464042</c:v>
                </c:pt>
                <c:pt idx="22">
                  <c:v>0.10475651898860369</c:v>
                </c:pt>
                <c:pt idx="23">
                  <c:v>0.10531091421257303</c:v>
                </c:pt>
                <c:pt idx="24">
                  <c:v>0.10589315337129993</c:v>
                </c:pt>
                <c:pt idx="25">
                  <c:v>0.10653198079851546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8.62399731588952E-2</c:v>
                </c:pt>
                <c:pt idx="1">
                  <c:v>9.1529538812972419E-2</c:v>
                </c:pt>
                <c:pt idx="2">
                  <c:v>8.9823958256831635E-2</c:v>
                </c:pt>
                <c:pt idx="3">
                  <c:v>8.9295437990182566E-2</c:v>
                </c:pt>
                <c:pt idx="4">
                  <c:v>8.518327170057996E-2</c:v>
                </c:pt>
                <c:pt idx="5">
                  <c:v>8.6117249525831968E-2</c:v>
                </c:pt>
                <c:pt idx="6">
                  <c:v>8.3880849703154847E-2</c:v>
                </c:pt>
                <c:pt idx="7">
                  <c:v>8.0963014575802295E-2</c:v>
                </c:pt>
                <c:pt idx="8">
                  <c:v>8.2676384961265836E-2</c:v>
                </c:pt>
                <c:pt idx="9">
                  <c:v>7.6165608850688279E-2</c:v>
                </c:pt>
                <c:pt idx="10">
                  <c:v>7.6837198088119993E-2</c:v>
                </c:pt>
                <c:pt idx="11">
                  <c:v>7.574650653498069E-2</c:v>
                </c:pt>
                <c:pt idx="12">
                  <c:v>7.5526274945639946E-2</c:v>
                </c:pt>
                <c:pt idx="13">
                  <c:v>7.5230450837809021E-2</c:v>
                </c:pt>
                <c:pt idx="14">
                  <c:v>7.492042066548793E-2</c:v>
                </c:pt>
                <c:pt idx="15">
                  <c:v>7.4633116354706902E-2</c:v>
                </c:pt>
                <c:pt idx="16">
                  <c:v>7.4339258073424536E-2</c:v>
                </c:pt>
                <c:pt idx="17">
                  <c:v>7.4000149823945496E-2</c:v>
                </c:pt>
                <c:pt idx="18">
                  <c:v>7.3651246212568161E-2</c:v>
                </c:pt>
                <c:pt idx="19">
                  <c:v>7.3314949754572964E-2</c:v>
                </c:pt>
                <c:pt idx="20">
                  <c:v>7.3018419150541497E-2</c:v>
                </c:pt>
                <c:pt idx="21">
                  <c:v>7.2671829451105424E-2</c:v>
                </c:pt>
                <c:pt idx="22">
                  <c:v>7.2390742637472E-2</c:v>
                </c:pt>
                <c:pt idx="23">
                  <c:v>7.2074739145754588E-2</c:v>
                </c:pt>
                <c:pt idx="24">
                  <c:v>7.1745840700968816E-2</c:v>
                </c:pt>
                <c:pt idx="25">
                  <c:v>7.1433448727032084E-2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6.8742362067103477E-2</c:v>
                </c:pt>
                <c:pt idx="1">
                  <c:v>7.0202170659574445E-2</c:v>
                </c:pt>
                <c:pt idx="2">
                  <c:v>6.6370671374325146E-2</c:v>
                </c:pt>
                <c:pt idx="3">
                  <c:v>6.7012011979617064E-2</c:v>
                </c:pt>
                <c:pt idx="4">
                  <c:v>6.6599657456083025E-2</c:v>
                </c:pt>
                <c:pt idx="5">
                  <c:v>6.6699655105585676E-2</c:v>
                </c:pt>
                <c:pt idx="6">
                  <c:v>6.7667290545537176E-2</c:v>
                </c:pt>
                <c:pt idx="7">
                  <c:v>6.6637444878571234E-2</c:v>
                </c:pt>
                <c:pt idx="8">
                  <c:v>6.882684248731627E-2</c:v>
                </c:pt>
                <c:pt idx="9">
                  <c:v>6.6536288898279297E-2</c:v>
                </c:pt>
                <c:pt idx="10">
                  <c:v>5.9869094004116954E-2</c:v>
                </c:pt>
                <c:pt idx="11">
                  <c:v>6.7249011583394649E-2</c:v>
                </c:pt>
                <c:pt idx="12">
                  <c:v>6.7261742998849419E-2</c:v>
                </c:pt>
                <c:pt idx="13">
                  <c:v>6.7167170302870643E-2</c:v>
                </c:pt>
                <c:pt idx="14">
                  <c:v>6.697982925715007E-2</c:v>
                </c:pt>
                <c:pt idx="15">
                  <c:v>6.6794040794261336E-2</c:v>
                </c:pt>
                <c:pt idx="16">
                  <c:v>6.6565926095066189E-2</c:v>
                </c:pt>
                <c:pt idx="17">
                  <c:v>6.6346805938130901E-2</c:v>
                </c:pt>
                <c:pt idx="18">
                  <c:v>6.6147011096780478E-2</c:v>
                </c:pt>
                <c:pt idx="19">
                  <c:v>6.5937506549581568E-2</c:v>
                </c:pt>
                <c:pt idx="20">
                  <c:v>6.5706989799766677E-2</c:v>
                </c:pt>
                <c:pt idx="21">
                  <c:v>6.5488933012054537E-2</c:v>
                </c:pt>
                <c:pt idx="22">
                  <c:v>6.5240495786767161E-2</c:v>
                </c:pt>
                <c:pt idx="23">
                  <c:v>6.5021374034551549E-2</c:v>
                </c:pt>
                <c:pt idx="24">
                  <c:v>6.4772624465144035E-2</c:v>
                </c:pt>
                <c:pt idx="25">
                  <c:v>6.4512776455982801E-2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0.12964927302593526</c:v>
                </c:pt>
                <c:pt idx="1">
                  <c:v>0.12306120311270735</c:v>
                </c:pt>
                <c:pt idx="2">
                  <c:v>0.12415922574457651</c:v>
                </c:pt>
                <c:pt idx="3">
                  <c:v>0.12431407456839139</c:v>
                </c:pt>
                <c:pt idx="4">
                  <c:v>0.1305775848555602</c:v>
                </c:pt>
                <c:pt idx="5">
                  <c:v>0.12926584599903126</c:v>
                </c:pt>
                <c:pt idx="6">
                  <c:v>0.12422876444603302</c:v>
                </c:pt>
                <c:pt idx="7">
                  <c:v>0.12104283140107487</c:v>
                </c:pt>
                <c:pt idx="8">
                  <c:v>0.12324522509371408</c:v>
                </c:pt>
                <c:pt idx="9">
                  <c:v>0.12094981806917079</c:v>
                </c:pt>
                <c:pt idx="10">
                  <c:v>0.11316711364279376</c:v>
                </c:pt>
                <c:pt idx="11">
                  <c:v>0.11324619360381284</c:v>
                </c:pt>
                <c:pt idx="12">
                  <c:v>0.11283047765970895</c:v>
                </c:pt>
                <c:pt idx="13">
                  <c:v>0.11209645393631699</c:v>
                </c:pt>
                <c:pt idx="14">
                  <c:v>0.11129331062589073</c:v>
                </c:pt>
                <c:pt idx="15">
                  <c:v>0.11042266934214101</c:v>
                </c:pt>
                <c:pt idx="16">
                  <c:v>0.10957689107144165</c:v>
                </c:pt>
                <c:pt idx="17">
                  <c:v>0.10870479970831444</c:v>
                </c:pt>
                <c:pt idx="18">
                  <c:v>0.10778590452493671</c:v>
                </c:pt>
                <c:pt idx="19">
                  <c:v>0.10688040657014401</c:v>
                </c:pt>
                <c:pt idx="20">
                  <c:v>0.10594447608337289</c:v>
                </c:pt>
                <c:pt idx="21">
                  <c:v>0.10500726360795518</c:v>
                </c:pt>
                <c:pt idx="22">
                  <c:v>0.10404622077351532</c:v>
                </c:pt>
                <c:pt idx="23">
                  <c:v>0.10308392104166623</c:v>
                </c:pt>
                <c:pt idx="24">
                  <c:v>0.10212469022827186</c:v>
                </c:pt>
                <c:pt idx="25">
                  <c:v>0.10113258172670046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7.0626404986554121</c:v>
                </c:pt>
                <c:pt idx="1">
                  <c:v>18.06323620611704</c:v>
                </c:pt>
                <c:pt idx="2">
                  <c:v>4.9843314074019247</c:v>
                </c:pt>
                <c:pt idx="3">
                  <c:v>-4.6791637921350855</c:v>
                </c:pt>
                <c:pt idx="4">
                  <c:v>-9.3312635102116275</c:v>
                </c:pt>
                <c:pt idx="5">
                  <c:v>4.0070717551319888</c:v>
                </c:pt>
                <c:pt idx="6">
                  <c:v>-7.3436316770173988</c:v>
                </c:pt>
                <c:pt idx="7">
                  <c:v>0.36354223445985667</c:v>
                </c:pt>
                <c:pt idx="8">
                  <c:v>-5.7117631224024734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1.1419673983413929</c:v>
                </c:pt>
                <c:pt idx="1">
                  <c:v>6.0411951569644202</c:v>
                </c:pt>
                <c:pt idx="2">
                  <c:v>6.5913138891168614</c:v>
                </c:pt>
                <c:pt idx="3">
                  <c:v>0.65838714489339623</c:v>
                </c:pt>
                <c:pt idx="4">
                  <c:v>-11.23343088808835</c:v>
                </c:pt>
                <c:pt idx="5">
                  <c:v>-2.2640849904447862</c:v>
                </c:pt>
                <c:pt idx="6">
                  <c:v>-0.49754606925090172</c:v>
                </c:pt>
                <c:pt idx="7">
                  <c:v>-6.1551382919573712</c:v>
                </c:pt>
                <c:pt idx="8">
                  <c:v>-7.768663349574922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2.9787368640565433</c:v>
                </c:pt>
                <c:pt idx="1">
                  <c:v>12.743312394252428</c:v>
                </c:pt>
                <c:pt idx="2">
                  <c:v>-1.4527100565636317</c:v>
                </c:pt>
                <c:pt idx="3">
                  <c:v>-4.5492849658794086</c:v>
                </c:pt>
                <c:pt idx="4">
                  <c:v>1.9319394427017471</c:v>
                </c:pt>
                <c:pt idx="5">
                  <c:v>5.4347758203286674</c:v>
                </c:pt>
                <c:pt idx="6">
                  <c:v>0.12184122184169155</c:v>
                </c:pt>
                <c:pt idx="7">
                  <c:v>7.1257372227439717</c:v>
                </c:pt>
                <c:pt idx="8">
                  <c:v>0.58765205651855013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11.239786978345549</c:v>
                </c:pt>
                <c:pt idx="1">
                  <c:v>20.836509371264299</c:v>
                </c:pt>
                <c:pt idx="2">
                  <c:v>9.2438822299777428</c:v>
                </c:pt>
                <c:pt idx="3">
                  <c:v>-8.8194646622184223</c:v>
                </c:pt>
                <c:pt idx="4">
                  <c:v>-1.5910064276222045</c:v>
                </c:pt>
                <c:pt idx="5">
                  <c:v>7.9816811021807581</c:v>
                </c:pt>
                <c:pt idx="6">
                  <c:v>-8.6723738954404439E-2</c:v>
                </c:pt>
                <c:pt idx="7">
                  <c:v>0.41664096126132932</c:v>
                </c:pt>
                <c:pt idx="8">
                  <c:v>-3.9953058142351097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14.218523842402092</c:v>
                </c:pt>
                <c:pt idx="1">
                  <c:v>33.579821765516726</c:v>
                </c:pt>
                <c:pt idx="2">
                  <c:v>7.7911721734141111</c:v>
                </c:pt>
                <c:pt idx="3">
                  <c:v>-13.368749628097831</c:v>
                </c:pt>
                <c:pt idx="4">
                  <c:v>0.34093301507954266</c:v>
                </c:pt>
                <c:pt idx="5">
                  <c:v>13.416456922509425</c:v>
                </c:pt>
                <c:pt idx="6">
                  <c:v>3.511748288728711E-2</c:v>
                </c:pt>
                <c:pt idx="7">
                  <c:v>7.542378184005301</c:v>
                </c:pt>
                <c:pt idx="8">
                  <c:v>-3.4076537577165595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8.7736192831579842</c:v>
                </c:pt>
                <c:pt idx="1">
                  <c:v>19.281723021786291</c:v>
                </c:pt>
                <c:pt idx="2">
                  <c:v>8.5674763405674099</c:v>
                </c:pt>
                <c:pt idx="3">
                  <c:v>-14.180233189945632</c:v>
                </c:pt>
                <c:pt idx="4">
                  <c:v>2.4448834525317658</c:v>
                </c:pt>
                <c:pt idx="5">
                  <c:v>8.9842140303860702</c:v>
                </c:pt>
                <c:pt idx="6">
                  <c:v>-1.1755723023193099</c:v>
                </c:pt>
                <c:pt idx="7">
                  <c:v>2.4849695072185174</c:v>
                </c:pt>
                <c:pt idx="8">
                  <c:v>-2.6498078574255146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5.4449045592441152</c:v>
                </c:pt>
                <c:pt idx="1">
                  <c:v>14.298098743730222</c:v>
                </c:pt>
                <c:pt idx="2">
                  <c:v>-0.77630416715340544</c:v>
                </c:pt>
                <c:pt idx="3">
                  <c:v>0.81148356184775494</c:v>
                </c:pt>
                <c:pt idx="4">
                  <c:v>-2.1039504374522124</c:v>
                </c:pt>
                <c:pt idx="5">
                  <c:v>4.4322428921233143</c:v>
                </c:pt>
                <c:pt idx="6">
                  <c:v>1.2106897852064833</c:v>
                </c:pt>
                <c:pt idx="7">
                  <c:v>5.0574086767868422</c:v>
                </c:pt>
                <c:pt idx="8">
                  <c:v>-0.75784590029117993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2.0857553565996003</c:v>
                </c:pt>
                <c:pt idx="1">
                  <c:v>0.37770260358342256</c:v>
                </c:pt>
                <c:pt idx="2">
                  <c:v>0.50045067611038618</c:v>
                </c:pt>
                <c:pt idx="3">
                  <c:v>-0.24230815271966533</c:v>
                </c:pt>
                <c:pt idx="4">
                  <c:v>3.1313050133428177</c:v>
                </c:pt>
                <c:pt idx="5">
                  <c:v>2.1380520207056755</c:v>
                </c:pt>
                <c:pt idx="6">
                  <c:v>-0.45148839848688604</c:v>
                </c:pt>
                <c:pt idx="7">
                  <c:v>2.6137067731660739</c:v>
                </c:pt>
                <c:pt idx="8">
                  <c:v>1.5066948497219013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3.867529763222791</c:v>
                </c:pt>
                <c:pt idx="1">
                  <c:v>8.8636055888894703</c:v>
                </c:pt>
                <c:pt idx="2">
                  <c:v>1.7088698998641831</c:v>
                </c:pt>
                <c:pt idx="3">
                  <c:v>-5.9552502927711011</c:v>
                </c:pt>
                <c:pt idx="4">
                  <c:v>1.4137753467486158</c:v>
                </c:pt>
                <c:pt idx="5">
                  <c:v>3.2671589846109299</c:v>
                </c:pt>
                <c:pt idx="6">
                  <c:v>0.41436657365201768</c:v>
                </c:pt>
                <c:pt idx="7">
                  <c:v>2.4391028271186679</c:v>
                </c:pt>
                <c:pt idx="8">
                  <c:v>-3.7225266125225147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8.2652387225797099</c:v>
                </c:pt>
                <c:pt idx="1">
                  <c:v>24.338513573043656</c:v>
                </c:pt>
                <c:pt idx="2">
                  <c:v>5.5818515974394955</c:v>
                </c:pt>
                <c:pt idx="3">
                  <c:v>-7.1711911826071386</c:v>
                </c:pt>
                <c:pt idx="4">
                  <c:v>-4.2041473450118332</c:v>
                </c:pt>
                <c:pt idx="5">
                  <c:v>8.0112459171927455</c:v>
                </c:pt>
                <c:pt idx="6">
                  <c:v>7.223930772209286E-2</c:v>
                </c:pt>
                <c:pt idx="7">
                  <c:v>2.4895685837206223</c:v>
                </c:pt>
                <c:pt idx="8">
                  <c:v>-1.1918219949160473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0.47479910816235105</c:v>
                </c:pt>
                <c:pt idx="1">
                  <c:v>0.91273626879173975</c:v>
                </c:pt>
                <c:pt idx="2">
                  <c:v>0.64398346970670062</c:v>
                </c:pt>
                <c:pt idx="3">
                  <c:v>-0.63807343845209585</c:v>
                </c:pt>
                <c:pt idx="4">
                  <c:v>1.0203916015013692</c:v>
                </c:pt>
                <c:pt idx="5">
                  <c:v>1.6883044900072495</c:v>
                </c:pt>
                <c:pt idx="6">
                  <c:v>-0.25080178414753185</c:v>
                </c:pt>
                <c:pt idx="7">
                  <c:v>0.53581030693776754</c:v>
                </c:pt>
                <c:pt idx="8">
                  <c:v>5.9467617853549259E-2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2.5358574977586592</c:v>
                </c:pt>
                <c:pt idx="1">
                  <c:v>5.6265434717916776</c:v>
                </c:pt>
                <c:pt idx="2">
                  <c:v>2.1906217901496348</c:v>
                </c:pt>
                <c:pt idx="3">
                  <c:v>-5.7297664244662911</c:v>
                </c:pt>
                <c:pt idx="4">
                  <c:v>0.67840280190769509</c:v>
                </c:pt>
                <c:pt idx="5">
                  <c:v>2.2560247091102568</c:v>
                </c:pt>
                <c:pt idx="6">
                  <c:v>-0.1908961247194334</c:v>
                </c:pt>
                <c:pt idx="7">
                  <c:v>1.4072378660326135</c:v>
                </c:pt>
                <c:pt idx="8">
                  <c:v>-3.5768185243660753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5.7629626772369811</c:v>
                </c:pt>
                <c:pt idx="1">
                  <c:v>12.742443281202881</c:v>
                </c:pt>
                <c:pt idx="2">
                  <c:v>5.7328710807110497</c:v>
                </c:pt>
                <c:pt idx="3">
                  <c:v>-7.8123933270272659</c:v>
                </c:pt>
                <c:pt idx="4">
                  <c:v>0.74608904912269924</c:v>
                </c:pt>
                <c:pt idx="5">
                  <c:v>5.039884831268548</c:v>
                </c:pt>
                <c:pt idx="6">
                  <c:v>-0.73387439345231797</c:v>
                </c:pt>
                <c:pt idx="7">
                  <c:v>0.54192133424813527</c:v>
                </c:pt>
                <c:pt idx="8">
                  <c:v>0.86754304908700419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1.6109562484372439</c:v>
                </c:pt>
                <c:pt idx="1">
                  <c:v>-0.53503366520831008</c:v>
                </c:pt>
                <c:pt idx="2">
                  <c:v>-0.14353279359630999</c:v>
                </c:pt>
                <c:pt idx="3">
                  <c:v>0.39576528573243286</c:v>
                </c:pt>
                <c:pt idx="4">
                  <c:v>2.1109134118414445</c:v>
                </c:pt>
                <c:pt idx="5">
                  <c:v>0.44974753069842588</c:v>
                </c:pt>
                <c:pt idx="6">
                  <c:v>-0.20068661433935309</c:v>
                </c:pt>
                <c:pt idx="7">
                  <c:v>2.0778964662283013</c:v>
                </c:pt>
                <c:pt idx="8">
                  <c:v>1.4472272318683497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1.3316722654641344</c:v>
                </c:pt>
                <c:pt idx="1">
                  <c:v>3.2370621170978051</c:v>
                </c:pt>
                <c:pt idx="2">
                  <c:v>-0.48175189028547027</c:v>
                </c:pt>
                <c:pt idx="3">
                  <c:v>-0.22548386830482547</c:v>
                </c:pt>
                <c:pt idx="4">
                  <c:v>0.73537254484092252</c:v>
                </c:pt>
                <c:pt idx="5">
                  <c:v>1.0111342755006723</c:v>
                </c:pt>
                <c:pt idx="6">
                  <c:v>0.60526269837145463</c:v>
                </c:pt>
                <c:pt idx="7">
                  <c:v>1.0318649610860495</c:v>
                </c:pt>
                <c:pt idx="8">
                  <c:v>-0.14570808815644654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2.5022760453427182</c:v>
                </c:pt>
                <c:pt idx="1">
                  <c:v>11.596070291840675</c:v>
                </c:pt>
                <c:pt idx="2">
                  <c:v>-0.15101948327163939</c:v>
                </c:pt>
                <c:pt idx="3">
                  <c:v>0.64120214442013079</c:v>
                </c:pt>
                <c:pt idx="4">
                  <c:v>-4.9502363941345422</c:v>
                </c:pt>
                <c:pt idx="5">
                  <c:v>2.9713610859241957</c:v>
                </c:pt>
                <c:pt idx="6">
                  <c:v>0.8061137011744286</c:v>
                </c:pt>
                <c:pt idx="7">
                  <c:v>1.9476472494724817</c:v>
                </c:pt>
                <c:pt idx="8">
                  <c:v>-2.0593650440030693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45.785188182180342</c:v>
                </c:pt>
                <c:pt idx="1">
                  <c:v>49.362732958160258</c:v>
                </c:pt>
                <c:pt idx="2">
                  <c:v>45.681667554208502</c:v>
                </c:pt>
                <c:pt idx="3">
                  <c:v>40.485408796196722</c:v>
                </c:pt>
                <c:pt idx="4">
                  <c:v>44.700902557358795</c:v>
                </c:pt>
                <c:pt idx="5">
                  <c:v>43.380234872093027</c:v>
                </c:pt>
                <c:pt idx="6">
                  <c:v>40.120586436296847</c:v>
                </c:pt>
                <c:pt idx="7">
                  <c:v>34.742863713486877</c:v>
                </c:pt>
                <c:pt idx="8">
                  <c:v>39.263544481291554</c:v>
                </c:pt>
                <c:pt idx="9">
                  <c:v>39.739785014674233</c:v>
                </c:pt>
                <c:pt idx="10">
                  <c:v>28.209950649605215</c:v>
                </c:pt>
                <c:pt idx="11">
                  <c:v>25.766104099896651</c:v>
                </c:pt>
                <c:pt idx="12">
                  <c:v>27.389106863365242</c:v>
                </c:pt>
                <c:pt idx="13">
                  <c:v>25.759601313853313</c:v>
                </c:pt>
                <c:pt idx="14">
                  <c:v>24.185448088313724</c:v>
                </c:pt>
                <c:pt idx="15">
                  <c:v>23.266066851459449</c:v>
                </c:pt>
                <c:pt idx="16">
                  <c:v>22.482785439033481</c:v>
                </c:pt>
                <c:pt idx="17">
                  <c:v>21.698538323234448</c:v>
                </c:pt>
                <c:pt idx="18">
                  <c:v>20.90439679637274</c:v>
                </c:pt>
                <c:pt idx="19">
                  <c:v>20.121355674154906</c:v>
                </c:pt>
                <c:pt idx="20">
                  <c:v>19.34809010805019</c:v>
                </c:pt>
                <c:pt idx="21">
                  <c:v>18.592582117715349</c:v>
                </c:pt>
                <c:pt idx="22">
                  <c:v>17.853032641740565</c:v>
                </c:pt>
                <c:pt idx="23">
                  <c:v>17.12952232992755</c:v>
                </c:pt>
                <c:pt idx="24">
                  <c:v>16.456884197896649</c:v>
                </c:pt>
                <c:pt idx="25">
                  <c:v>16.362518477990854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137.02737259153022</c:v>
                </c:pt>
                <c:pt idx="1">
                  <c:v>129.55573405798495</c:v>
                </c:pt>
                <c:pt idx="2">
                  <c:v>126.36316102400517</c:v>
                </c:pt>
                <c:pt idx="3">
                  <c:v>116.98447920894348</c:v>
                </c:pt>
                <c:pt idx="4">
                  <c:v>121.26621073847312</c:v>
                </c:pt>
                <c:pt idx="5">
                  <c:v>128.33255274032993</c:v>
                </c:pt>
                <c:pt idx="6">
                  <c:v>120.6932536948693</c:v>
                </c:pt>
                <c:pt idx="7">
                  <c:v>120.21824620247646</c:v>
                </c:pt>
                <c:pt idx="8">
                  <c:v>119.94830628326197</c:v>
                </c:pt>
                <c:pt idx="9">
                  <c:v>119.9234513972045</c:v>
                </c:pt>
                <c:pt idx="10">
                  <c:v>104.58104292193653</c:v>
                </c:pt>
                <c:pt idx="11">
                  <c:v>97.371064681920814</c:v>
                </c:pt>
                <c:pt idx="12">
                  <c:v>102.73183884631966</c:v>
                </c:pt>
                <c:pt idx="13">
                  <c:v>100.5761038493165</c:v>
                </c:pt>
                <c:pt idx="14">
                  <c:v>98.448579703313925</c:v>
                </c:pt>
                <c:pt idx="15">
                  <c:v>95.927099045458249</c:v>
                </c:pt>
                <c:pt idx="16">
                  <c:v>93.260549297210758</c:v>
                </c:pt>
                <c:pt idx="17">
                  <c:v>90.512784799273589</c:v>
                </c:pt>
                <c:pt idx="18">
                  <c:v>87.74432965882724</c:v>
                </c:pt>
                <c:pt idx="19">
                  <c:v>84.927985528570446</c:v>
                </c:pt>
                <c:pt idx="20">
                  <c:v>82.095603852814975</c:v>
                </c:pt>
                <c:pt idx="21">
                  <c:v>79.241816483837482</c:v>
                </c:pt>
                <c:pt idx="22">
                  <c:v>76.355108749199587</c:v>
                </c:pt>
                <c:pt idx="23">
                  <c:v>73.434817640823496</c:v>
                </c:pt>
                <c:pt idx="24">
                  <c:v>70.449610381595789</c:v>
                </c:pt>
                <c:pt idx="25">
                  <c:v>67.336712897723999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170.57764040630954</c:v>
                </c:pt>
                <c:pt idx="1">
                  <c:v>185.79477277626896</c:v>
                </c:pt>
                <c:pt idx="2">
                  <c:v>174.24099210521379</c:v>
                </c:pt>
                <c:pt idx="3">
                  <c:v>181.48109624999293</c:v>
                </c:pt>
                <c:pt idx="4">
                  <c:v>179.50411869208503</c:v>
                </c:pt>
                <c:pt idx="5">
                  <c:v>179.58135354863356</c:v>
                </c:pt>
                <c:pt idx="6">
                  <c:v>169.4871126252863</c:v>
                </c:pt>
                <c:pt idx="7">
                  <c:v>179.1073674805379</c:v>
                </c:pt>
                <c:pt idx="8">
                  <c:v>181.03107638902679</c:v>
                </c:pt>
                <c:pt idx="9">
                  <c:v>171.79028220229887</c:v>
                </c:pt>
                <c:pt idx="10">
                  <c:v>165.2164754399264</c:v>
                </c:pt>
                <c:pt idx="11">
                  <c:v>164.83729126243603</c:v>
                </c:pt>
                <c:pt idx="12">
                  <c:v>164.40178679497322</c:v>
                </c:pt>
                <c:pt idx="13">
                  <c:v>163.29596222503065</c:v>
                </c:pt>
                <c:pt idx="14">
                  <c:v>162.30265881037116</c:v>
                </c:pt>
                <c:pt idx="15">
                  <c:v>160.6616920536224</c:v>
                </c:pt>
                <c:pt idx="16">
                  <c:v>158.81088114541038</c:v>
                </c:pt>
                <c:pt idx="17">
                  <c:v>156.86752046751184</c:v>
                </c:pt>
                <c:pt idx="18">
                  <c:v>154.88852774136623</c:v>
                </c:pt>
                <c:pt idx="19">
                  <c:v>152.86908445832054</c:v>
                </c:pt>
                <c:pt idx="20">
                  <c:v>150.86657982089463</c:v>
                </c:pt>
                <c:pt idx="21">
                  <c:v>148.80473253433493</c:v>
                </c:pt>
                <c:pt idx="22">
                  <c:v>146.69653130392928</c:v>
                </c:pt>
                <c:pt idx="23">
                  <c:v>144.54549702613699</c:v>
                </c:pt>
                <c:pt idx="24">
                  <c:v>142.34595827127973</c:v>
                </c:pt>
                <c:pt idx="25">
                  <c:v>140.00060748284034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150.39159770999268</c:v>
                </c:pt>
                <c:pt idx="1">
                  <c:v>151.61479916898281</c:v>
                </c:pt>
                <c:pt idx="2">
                  <c:v>152.09414888721315</c:v>
                </c:pt>
                <c:pt idx="3">
                  <c:v>152.43528596003071</c:v>
                </c:pt>
                <c:pt idx="4">
                  <c:v>162.59818078940538</c:v>
                </c:pt>
                <c:pt idx="5">
                  <c:v>164.86929048288107</c:v>
                </c:pt>
                <c:pt idx="6">
                  <c:v>160.91670423937194</c:v>
                </c:pt>
                <c:pt idx="7">
                  <c:v>161.78932847430255</c:v>
                </c:pt>
                <c:pt idx="8">
                  <c:v>162.91680027941652</c:v>
                </c:pt>
                <c:pt idx="9">
                  <c:v>161.02056378356235</c:v>
                </c:pt>
                <c:pt idx="10">
                  <c:v>153.71063677147308</c:v>
                </c:pt>
                <c:pt idx="11">
                  <c:v>166.36276241895405</c:v>
                </c:pt>
                <c:pt idx="12">
                  <c:v>162.14917800873837</c:v>
                </c:pt>
                <c:pt idx="13">
                  <c:v>163.46103818575159</c:v>
                </c:pt>
                <c:pt idx="14">
                  <c:v>164.97735491517909</c:v>
                </c:pt>
                <c:pt idx="15">
                  <c:v>165.92562993590016</c:v>
                </c:pt>
                <c:pt idx="16">
                  <c:v>166.72485646912048</c:v>
                </c:pt>
                <c:pt idx="17">
                  <c:v>167.45466676772079</c:v>
                </c:pt>
                <c:pt idx="18">
                  <c:v>168.202543390416</c:v>
                </c:pt>
                <c:pt idx="19">
                  <c:v>168.9605452946935</c:v>
                </c:pt>
                <c:pt idx="20">
                  <c:v>169.77145295590574</c:v>
                </c:pt>
                <c:pt idx="21">
                  <c:v>170.58452495396298</c:v>
                </c:pt>
                <c:pt idx="22">
                  <c:v>171.41617070972288</c:v>
                </c:pt>
                <c:pt idx="23">
                  <c:v>172.27161012306186</c:v>
                </c:pt>
                <c:pt idx="24">
                  <c:v>173.12752442997905</c:v>
                </c:pt>
                <c:pt idx="25">
                  <c:v>173.89519004196325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36.120316182531035</c:v>
                </c:pt>
                <c:pt idx="1">
                  <c:v>33.308005852548341</c:v>
                </c:pt>
                <c:pt idx="2">
                  <c:v>40.166171283207092</c:v>
                </c:pt>
                <c:pt idx="3">
                  <c:v>38.949604122327841</c:v>
                </c:pt>
                <c:pt idx="4">
                  <c:v>39.590728657669203</c:v>
                </c:pt>
                <c:pt idx="5">
                  <c:v>38.908437973701908</c:v>
                </c:pt>
                <c:pt idx="6">
                  <c:v>39.481844671531306</c:v>
                </c:pt>
                <c:pt idx="7">
                  <c:v>40.05045067537241</c:v>
                </c:pt>
                <c:pt idx="8">
                  <c:v>39.864576202439707</c:v>
                </c:pt>
                <c:pt idx="9">
                  <c:v>40.373134876445519</c:v>
                </c:pt>
                <c:pt idx="10">
                  <c:v>45.322103340512307</c:v>
                </c:pt>
                <c:pt idx="11">
                  <c:v>44.839958856934985</c:v>
                </c:pt>
                <c:pt idx="12">
                  <c:v>43.641526565242494</c:v>
                </c:pt>
                <c:pt idx="13">
                  <c:v>44.57854494785974</c:v>
                </c:pt>
                <c:pt idx="14">
                  <c:v>45.562642586867881</c:v>
                </c:pt>
                <c:pt idx="15">
                  <c:v>46.350958871389125</c:v>
                </c:pt>
                <c:pt idx="16">
                  <c:v>47.131995023554445</c:v>
                </c:pt>
                <c:pt idx="17">
                  <c:v>47.93813066520066</c:v>
                </c:pt>
                <c:pt idx="18" formatCode="General">
                  <c:v>48.740485609426621</c:v>
                </c:pt>
                <c:pt idx="19" formatCode="General">
                  <c:v>49.564887529659046</c:v>
                </c:pt>
                <c:pt idx="20" formatCode="General">
                  <c:v>50.438747883758623</c:v>
                </c:pt>
                <c:pt idx="21" formatCode="General">
                  <c:v>51.325061721101129</c:v>
                </c:pt>
                <c:pt idx="22">
                  <c:v>52.240599655479016</c:v>
                </c:pt>
                <c:pt idx="23">
                  <c:v>53.178366961530294</c:v>
                </c:pt>
                <c:pt idx="24">
                  <c:v>54.161069078002996</c:v>
                </c:pt>
                <c:pt idx="25">
                  <c:v>55.12821446453767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42.055231846579929</c:v>
                </c:pt>
                <c:pt idx="1">
                  <c:v>38.28792124162657</c:v>
                </c:pt>
                <c:pt idx="2">
                  <c:v>43.188150654479955</c:v>
                </c:pt>
                <c:pt idx="3">
                  <c:v>43.320813889316561</c:v>
                </c:pt>
                <c:pt idx="4">
                  <c:v>43.432649114247042</c:v>
                </c:pt>
                <c:pt idx="5">
                  <c:v>40.970331552424391</c:v>
                </c:pt>
                <c:pt idx="6">
                  <c:v>41.517501625037085</c:v>
                </c:pt>
                <c:pt idx="7">
                  <c:v>41.294976029274146</c:v>
                </c:pt>
                <c:pt idx="8">
                  <c:v>41.052395264437578</c:v>
                </c:pt>
                <c:pt idx="9">
                  <c:v>41.153412449916978</c:v>
                </c:pt>
                <c:pt idx="10">
                  <c:v>46.250989315892433</c:v>
                </c:pt>
                <c:pt idx="11">
                  <c:v>44.175463757598088</c:v>
                </c:pt>
                <c:pt idx="12">
                  <c:v>43.134006930647587</c:v>
                </c:pt>
                <c:pt idx="13">
                  <c:v>43.759184675656456</c:v>
                </c:pt>
                <c:pt idx="14">
                  <c:v>44.471249634177553</c:v>
                </c:pt>
                <c:pt idx="15">
                  <c:v>45.02449374116344</c:v>
                </c:pt>
                <c:pt idx="16">
                  <c:v>45.562228928981376</c:v>
                </c:pt>
                <c:pt idx="17">
                  <c:v>46.142265587437066</c:v>
                </c:pt>
                <c:pt idx="18" formatCode="General">
                  <c:v>46.787147834307206</c:v>
                </c:pt>
                <c:pt idx="19" formatCode="General">
                  <c:v>47.44928118633451</c:v>
                </c:pt>
                <c:pt idx="20" formatCode="General">
                  <c:v>48.154736895716375</c:v>
                </c:pt>
                <c:pt idx="21" formatCode="General">
                  <c:v>48.917766212645532</c:v>
                </c:pt>
                <c:pt idx="22">
                  <c:v>49.700279721534514</c:v>
                </c:pt>
                <c:pt idx="23">
                  <c:v>50.511058313380829</c:v>
                </c:pt>
                <c:pt idx="24">
                  <c:v>51.344370900101396</c:v>
                </c:pt>
                <c:pt idx="25">
                  <c:v>52.151004911920012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109.19216114131203</c:v>
                </c:pt>
                <c:pt idx="1">
                  <c:v>105.99456902195332</c:v>
                </c:pt>
                <c:pt idx="2">
                  <c:v>126.58897087215308</c:v>
                </c:pt>
                <c:pt idx="3">
                  <c:v>129.13561643259749</c:v>
                </c:pt>
                <c:pt idx="4">
                  <c:v>134.32097449982194</c:v>
                </c:pt>
                <c:pt idx="5">
                  <c:v>131.40206287403439</c:v>
                </c:pt>
                <c:pt idx="6">
                  <c:v>133.6750928407389</c:v>
                </c:pt>
                <c:pt idx="7">
                  <c:v>138.58001011628102</c:v>
                </c:pt>
                <c:pt idx="8">
                  <c:v>138.37417236140982</c:v>
                </c:pt>
                <c:pt idx="9">
                  <c:v>143.06753565594036</c:v>
                </c:pt>
                <c:pt idx="10">
                  <c:v>160.80116928006834</c:v>
                </c:pt>
                <c:pt idx="11">
                  <c:v>159.34963431778667</c:v>
                </c:pt>
                <c:pt idx="12">
                  <c:v>157.07287465931631</c:v>
                </c:pt>
                <c:pt idx="13">
                  <c:v>160.82436115808247</c:v>
                </c:pt>
                <c:pt idx="14">
                  <c:v>164.84033192986595</c:v>
                </c:pt>
                <c:pt idx="15">
                  <c:v>168.3236999518401</c:v>
                </c:pt>
                <c:pt idx="16">
                  <c:v>171.65893672999641</c:v>
                </c:pt>
                <c:pt idx="17">
                  <c:v>174.92949310295396</c:v>
                </c:pt>
                <c:pt idx="18" formatCode="General">
                  <c:v>178.2343581542797</c:v>
                </c:pt>
                <c:pt idx="19" formatCode="General">
                  <c:v>181.57559939974001</c:v>
                </c:pt>
                <c:pt idx="20" formatCode="General">
                  <c:v>184.98939034864051</c:v>
                </c:pt>
                <c:pt idx="21" formatCode="General">
                  <c:v>188.40612895861847</c:v>
                </c:pt>
                <c:pt idx="22" formatCode="General">
                  <c:v>191.88005507190664</c:v>
                </c:pt>
                <c:pt idx="23" formatCode="General">
                  <c:v>195.43410909969469</c:v>
                </c:pt>
                <c:pt idx="24" formatCode="General">
                  <c:v>199.03013731261578</c:v>
                </c:pt>
                <c:pt idx="25" formatCode="General">
                  <c:v>202.60592311108206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52.785475049953831</c:v>
                </c:pt>
                <c:pt idx="1">
                  <c:v>43.800588391437053</c:v>
                </c:pt>
                <c:pt idx="2">
                  <c:v>50.295412901903724</c:v>
                </c:pt>
                <c:pt idx="3">
                  <c:v>46.883252233883475</c:v>
                </c:pt>
                <c:pt idx="4">
                  <c:v>56.615771660443244</c:v>
                </c:pt>
                <c:pt idx="5">
                  <c:v>58.338959156889892</c:v>
                </c:pt>
                <c:pt idx="6">
                  <c:v>69.170077139952284</c:v>
                </c:pt>
                <c:pt idx="7">
                  <c:v>72.145768315069532</c:v>
                </c:pt>
                <c:pt idx="8">
                  <c:v>74.980117496418941</c:v>
                </c:pt>
                <c:pt idx="9">
                  <c:v>74.114782180645264</c:v>
                </c:pt>
                <c:pt idx="10">
                  <c:v>73.822487080392605</c:v>
                </c:pt>
                <c:pt idx="11">
                  <c:v>78.281186182577571</c:v>
                </c:pt>
                <c:pt idx="12">
                  <c:v>83.927770064713187</c:v>
                </c:pt>
                <c:pt idx="13">
                  <c:v>87.485879176467378</c:v>
                </c:pt>
                <c:pt idx="14">
                  <c:v>91.146336642836928</c:v>
                </c:pt>
                <c:pt idx="15">
                  <c:v>94.416298192428371</c:v>
                </c:pt>
                <c:pt idx="16">
                  <c:v>97.550762272185594</c:v>
                </c:pt>
                <c:pt idx="17">
                  <c:v>100.61614683108805</c:v>
                </c:pt>
                <c:pt idx="18" formatCode="General">
                  <c:v>103.63516328633688</c:v>
                </c:pt>
                <c:pt idx="19" formatCode="General">
                  <c:v>106.60664320756574</c:v>
                </c:pt>
                <c:pt idx="20" formatCode="General">
                  <c:v>109.55999845057731</c:v>
                </c:pt>
                <c:pt idx="21" formatCode="General">
                  <c:v>112.45840011715623</c:v>
                </c:pt>
                <c:pt idx="22" formatCode="General">
                  <c:v>115.31168866767939</c:v>
                </c:pt>
                <c:pt idx="23" formatCode="General">
                  <c:v>118.13158702186445</c:v>
                </c:pt>
                <c:pt idx="24" formatCode="General">
                  <c:v>120.90205881615105</c:v>
                </c:pt>
                <c:pt idx="25" formatCode="General">
                  <c:v>123.56406286772668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7.6180168896106277</c:v>
                </c:pt>
                <c:pt idx="1">
                  <c:v>6.5118765310381796</c:v>
                </c:pt>
                <c:pt idx="2">
                  <c:v>7.3423247176162869</c:v>
                </c:pt>
                <c:pt idx="3">
                  <c:v>6.9334431067111444</c:v>
                </c:pt>
                <c:pt idx="4">
                  <c:v>8.5684632904970588</c:v>
                </c:pt>
                <c:pt idx="5">
                  <c:v>8.8997767990114571</c:v>
                </c:pt>
                <c:pt idx="6">
                  <c:v>10.206826726915601</c:v>
                </c:pt>
                <c:pt idx="7">
                  <c:v>10.57898899319887</c:v>
                </c:pt>
                <c:pt idx="8">
                  <c:v>10.99701124229669</c:v>
                </c:pt>
                <c:pt idx="9">
                  <c:v>10.915052439311669</c:v>
                </c:pt>
                <c:pt idx="10">
                  <c:v>10.697145200193757</c:v>
                </c:pt>
                <c:pt idx="11">
                  <c:v>11.23253442189554</c:v>
                </c:pt>
                <c:pt idx="12">
                  <c:v>12.14991126668343</c:v>
                </c:pt>
                <c:pt idx="13">
                  <c:v>12.65532446798148</c:v>
                </c:pt>
                <c:pt idx="14">
                  <c:v>13.171397689074647</c:v>
                </c:pt>
                <c:pt idx="15">
                  <c:v>13.638061356738639</c:v>
                </c:pt>
                <c:pt idx="16">
                  <c:v>14.087004694506359</c:v>
                </c:pt>
                <c:pt idx="17">
                  <c:v>14.522453455579219</c:v>
                </c:pt>
                <c:pt idx="18" formatCode="General">
                  <c:v>14.95004752866727</c:v>
                </c:pt>
                <c:pt idx="19" formatCode="General">
                  <c:v>15.365617720961287</c:v>
                </c:pt>
                <c:pt idx="20" formatCode="General">
                  <c:v>15.77739968364164</c:v>
                </c:pt>
                <c:pt idx="21" formatCode="General">
                  <c:v>16.179986900627924</c:v>
                </c:pt>
                <c:pt idx="22" formatCode="General">
                  <c:v>16.576533478807768</c:v>
                </c:pt>
                <c:pt idx="23" formatCode="General">
                  <c:v>16.962431483579469</c:v>
                </c:pt>
                <c:pt idx="24" formatCode="General">
                  <c:v>17.347386612377523</c:v>
                </c:pt>
                <c:pt idx="25" formatCode="General">
                  <c:v>17.715765744213805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45.785188182180342</c:v>
                </c:pt>
                <c:pt idx="1">
                  <c:v>49.362732958160258</c:v>
                </c:pt>
                <c:pt idx="2">
                  <c:v>45.681667554208502</c:v>
                </c:pt>
                <c:pt idx="3">
                  <c:v>40.485408796196722</c:v>
                </c:pt>
                <c:pt idx="4">
                  <c:v>44.700902557358795</c:v>
                </c:pt>
                <c:pt idx="5">
                  <c:v>43.380234872093027</c:v>
                </c:pt>
                <c:pt idx="6">
                  <c:v>40.120586436296847</c:v>
                </c:pt>
                <c:pt idx="7">
                  <c:v>34.742863713486877</c:v>
                </c:pt>
                <c:pt idx="8">
                  <c:v>39.263544481291554</c:v>
                </c:pt>
                <c:pt idx="9">
                  <c:v>39.739785014674233</c:v>
                </c:pt>
                <c:pt idx="10">
                  <c:v>28.209950649605215</c:v>
                </c:pt>
                <c:pt idx="11">
                  <c:v>25.766104099896651</c:v>
                </c:pt>
                <c:pt idx="12">
                  <c:v>27.389106863365242</c:v>
                </c:pt>
                <c:pt idx="13">
                  <c:v>25.759601313853313</c:v>
                </c:pt>
                <c:pt idx="14">
                  <c:v>24.185448088313724</c:v>
                </c:pt>
                <c:pt idx="15">
                  <c:v>23.266066851459449</c:v>
                </c:pt>
                <c:pt idx="16">
                  <c:v>22.482785439033481</c:v>
                </c:pt>
                <c:pt idx="17">
                  <c:v>21.698538323234448</c:v>
                </c:pt>
                <c:pt idx="18">
                  <c:v>20.90439679637274</c:v>
                </c:pt>
                <c:pt idx="19">
                  <c:v>20.121355674154906</c:v>
                </c:pt>
                <c:pt idx="20">
                  <c:v>19.34809010805019</c:v>
                </c:pt>
                <c:pt idx="21">
                  <c:v>18.592582117715349</c:v>
                </c:pt>
                <c:pt idx="22">
                  <c:v>17.853032641740565</c:v>
                </c:pt>
                <c:pt idx="23">
                  <c:v>17.12952232992755</c:v>
                </c:pt>
                <c:pt idx="24">
                  <c:v>16.456884197896649</c:v>
                </c:pt>
                <c:pt idx="25">
                  <c:v>16.362518477990854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137.02737259153022</c:v>
                </c:pt>
                <c:pt idx="1">
                  <c:v>129.55573405798495</c:v>
                </c:pt>
                <c:pt idx="2">
                  <c:v>126.36316102400517</c:v>
                </c:pt>
                <c:pt idx="3">
                  <c:v>116.98447920894348</c:v>
                </c:pt>
                <c:pt idx="4">
                  <c:v>121.26621073847312</c:v>
                </c:pt>
                <c:pt idx="5">
                  <c:v>128.33255274032993</c:v>
                </c:pt>
                <c:pt idx="6">
                  <c:v>120.6932536948693</c:v>
                </c:pt>
                <c:pt idx="7">
                  <c:v>120.21824620247646</c:v>
                </c:pt>
                <c:pt idx="8">
                  <c:v>119.94830628326197</c:v>
                </c:pt>
                <c:pt idx="9">
                  <c:v>119.9234513972045</c:v>
                </c:pt>
                <c:pt idx="10">
                  <c:v>104.58104292193653</c:v>
                </c:pt>
                <c:pt idx="11">
                  <c:v>97.371064681920814</c:v>
                </c:pt>
                <c:pt idx="12">
                  <c:v>102.73183884631966</c:v>
                </c:pt>
                <c:pt idx="13">
                  <c:v>100.5761038493165</c:v>
                </c:pt>
                <c:pt idx="14">
                  <c:v>98.448579703313925</c:v>
                </c:pt>
                <c:pt idx="15">
                  <c:v>95.927099045458249</c:v>
                </c:pt>
                <c:pt idx="16">
                  <c:v>93.260549297210758</c:v>
                </c:pt>
                <c:pt idx="17">
                  <c:v>90.512784799273589</c:v>
                </c:pt>
                <c:pt idx="18">
                  <c:v>87.74432965882724</c:v>
                </c:pt>
                <c:pt idx="19">
                  <c:v>84.927985528570446</c:v>
                </c:pt>
                <c:pt idx="20">
                  <c:v>82.095603852814975</c:v>
                </c:pt>
                <c:pt idx="21">
                  <c:v>79.241816483837482</c:v>
                </c:pt>
                <c:pt idx="22">
                  <c:v>76.355108749199587</c:v>
                </c:pt>
                <c:pt idx="23">
                  <c:v>73.434817640823496</c:v>
                </c:pt>
                <c:pt idx="24">
                  <c:v>70.449610381595789</c:v>
                </c:pt>
                <c:pt idx="25">
                  <c:v>67.336712897723999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170.57764040630954</c:v>
                </c:pt>
                <c:pt idx="1">
                  <c:v>185.79477277626896</c:v>
                </c:pt>
                <c:pt idx="2">
                  <c:v>174.24099210521379</c:v>
                </c:pt>
                <c:pt idx="3">
                  <c:v>181.48109624999293</c:v>
                </c:pt>
                <c:pt idx="4">
                  <c:v>179.50411869208503</c:v>
                </c:pt>
                <c:pt idx="5">
                  <c:v>179.58135354863356</c:v>
                </c:pt>
                <c:pt idx="6">
                  <c:v>169.4871126252863</c:v>
                </c:pt>
                <c:pt idx="7">
                  <c:v>179.1073674805379</c:v>
                </c:pt>
                <c:pt idx="8">
                  <c:v>181.03107638902679</c:v>
                </c:pt>
                <c:pt idx="9">
                  <c:v>171.79028220229887</c:v>
                </c:pt>
                <c:pt idx="10">
                  <c:v>165.2164754399264</c:v>
                </c:pt>
                <c:pt idx="11">
                  <c:v>164.83729126243603</c:v>
                </c:pt>
                <c:pt idx="12">
                  <c:v>164.40178679497322</c:v>
                </c:pt>
                <c:pt idx="13">
                  <c:v>163.29596222503065</c:v>
                </c:pt>
                <c:pt idx="14">
                  <c:v>162.30265881037116</c:v>
                </c:pt>
                <c:pt idx="15">
                  <c:v>160.6616920536224</c:v>
                </c:pt>
                <c:pt idx="16">
                  <c:v>158.81088114541038</c:v>
                </c:pt>
                <c:pt idx="17">
                  <c:v>156.86752046751184</c:v>
                </c:pt>
                <c:pt idx="18">
                  <c:v>154.88852774136623</c:v>
                </c:pt>
                <c:pt idx="19">
                  <c:v>152.86908445832054</c:v>
                </c:pt>
                <c:pt idx="20">
                  <c:v>150.86657982089463</c:v>
                </c:pt>
                <c:pt idx="21">
                  <c:v>148.80473253433493</c:v>
                </c:pt>
                <c:pt idx="22">
                  <c:v>146.69653130392928</c:v>
                </c:pt>
                <c:pt idx="23">
                  <c:v>144.54549702613699</c:v>
                </c:pt>
                <c:pt idx="24">
                  <c:v>142.34595827127973</c:v>
                </c:pt>
                <c:pt idx="25">
                  <c:v>140.00060748284034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150.39159770999268</c:v>
                </c:pt>
                <c:pt idx="1">
                  <c:v>151.61479916898281</c:v>
                </c:pt>
                <c:pt idx="2">
                  <c:v>152.09414888721315</c:v>
                </c:pt>
                <c:pt idx="3">
                  <c:v>152.43528596003071</c:v>
                </c:pt>
                <c:pt idx="4">
                  <c:v>162.59818078940538</c:v>
                </c:pt>
                <c:pt idx="5">
                  <c:v>164.86929048288107</c:v>
                </c:pt>
                <c:pt idx="6">
                  <c:v>160.91670423937194</c:v>
                </c:pt>
                <c:pt idx="7">
                  <c:v>161.78932847430255</c:v>
                </c:pt>
                <c:pt idx="8">
                  <c:v>162.91680027941652</c:v>
                </c:pt>
                <c:pt idx="9">
                  <c:v>161.02056378356235</c:v>
                </c:pt>
                <c:pt idx="10">
                  <c:v>153.71063677147308</c:v>
                </c:pt>
                <c:pt idx="11">
                  <c:v>166.36276241895405</c:v>
                </c:pt>
                <c:pt idx="12">
                  <c:v>162.14917800873837</c:v>
                </c:pt>
                <c:pt idx="13">
                  <c:v>163.46103818575159</c:v>
                </c:pt>
                <c:pt idx="14">
                  <c:v>164.97735491517909</c:v>
                </c:pt>
                <c:pt idx="15">
                  <c:v>165.92562993590016</c:v>
                </c:pt>
                <c:pt idx="16">
                  <c:v>166.72485646912048</c:v>
                </c:pt>
                <c:pt idx="17">
                  <c:v>167.45466676772079</c:v>
                </c:pt>
                <c:pt idx="18">
                  <c:v>168.202543390416</c:v>
                </c:pt>
                <c:pt idx="19">
                  <c:v>168.9605452946935</c:v>
                </c:pt>
                <c:pt idx="20">
                  <c:v>169.77145295590574</c:v>
                </c:pt>
                <c:pt idx="21">
                  <c:v>170.58452495396298</c:v>
                </c:pt>
                <c:pt idx="22">
                  <c:v>171.41617070972288</c:v>
                </c:pt>
                <c:pt idx="23">
                  <c:v>172.27161012306186</c:v>
                </c:pt>
                <c:pt idx="24">
                  <c:v>173.12752442997905</c:v>
                </c:pt>
                <c:pt idx="25">
                  <c:v>173.89519004196325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36.120316182531035</c:v>
                </c:pt>
                <c:pt idx="1">
                  <c:v>33.308005852548341</c:v>
                </c:pt>
                <c:pt idx="2">
                  <c:v>40.166171283207092</c:v>
                </c:pt>
                <c:pt idx="3">
                  <c:v>38.949604122327841</c:v>
                </c:pt>
                <c:pt idx="4">
                  <c:v>39.590728657669203</c:v>
                </c:pt>
                <c:pt idx="5">
                  <c:v>38.908437973701908</c:v>
                </c:pt>
                <c:pt idx="6">
                  <c:v>39.481844671531306</c:v>
                </c:pt>
                <c:pt idx="7">
                  <c:v>40.05045067537241</c:v>
                </c:pt>
                <c:pt idx="8">
                  <c:v>39.864576202439707</c:v>
                </c:pt>
                <c:pt idx="9">
                  <c:v>40.373134876445519</c:v>
                </c:pt>
                <c:pt idx="10">
                  <c:v>45.322103340512307</c:v>
                </c:pt>
                <c:pt idx="11">
                  <c:v>44.839958856934985</c:v>
                </c:pt>
                <c:pt idx="12">
                  <c:v>43.641526565242494</c:v>
                </c:pt>
                <c:pt idx="13">
                  <c:v>44.57854494785974</c:v>
                </c:pt>
                <c:pt idx="14">
                  <c:v>45.562642586867881</c:v>
                </c:pt>
                <c:pt idx="15">
                  <c:v>46.350958871389125</c:v>
                </c:pt>
                <c:pt idx="16">
                  <c:v>47.131995023554445</c:v>
                </c:pt>
                <c:pt idx="17">
                  <c:v>47.93813066520066</c:v>
                </c:pt>
                <c:pt idx="18" formatCode="General">
                  <c:v>48.740485609426621</c:v>
                </c:pt>
                <c:pt idx="19" formatCode="General">
                  <c:v>49.564887529659046</c:v>
                </c:pt>
                <c:pt idx="20" formatCode="General">
                  <c:v>50.438747883758623</c:v>
                </c:pt>
                <c:pt idx="21" formatCode="General">
                  <c:v>51.325061721101129</c:v>
                </c:pt>
                <c:pt idx="22">
                  <c:v>52.240599655479016</c:v>
                </c:pt>
                <c:pt idx="23">
                  <c:v>53.178366961530294</c:v>
                </c:pt>
                <c:pt idx="24">
                  <c:v>54.161069078002996</c:v>
                </c:pt>
                <c:pt idx="25">
                  <c:v>55.12821446453767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42.055231846579929</c:v>
                </c:pt>
                <c:pt idx="1">
                  <c:v>38.28792124162657</c:v>
                </c:pt>
                <c:pt idx="2">
                  <c:v>43.188150654479955</c:v>
                </c:pt>
                <c:pt idx="3">
                  <c:v>43.320813889316561</c:v>
                </c:pt>
                <c:pt idx="4">
                  <c:v>43.432649114247042</c:v>
                </c:pt>
                <c:pt idx="5">
                  <c:v>40.970331552424391</c:v>
                </c:pt>
                <c:pt idx="6">
                  <c:v>41.517501625037085</c:v>
                </c:pt>
                <c:pt idx="7">
                  <c:v>41.294976029274146</c:v>
                </c:pt>
                <c:pt idx="8">
                  <c:v>41.052395264437578</c:v>
                </c:pt>
                <c:pt idx="9">
                  <c:v>41.153412449916978</c:v>
                </c:pt>
                <c:pt idx="10">
                  <c:v>46.250989315892433</c:v>
                </c:pt>
                <c:pt idx="11">
                  <c:v>44.175463757598088</c:v>
                </c:pt>
                <c:pt idx="12">
                  <c:v>43.134006930647587</c:v>
                </c:pt>
                <c:pt idx="13">
                  <c:v>43.759184675656456</c:v>
                </c:pt>
                <c:pt idx="14">
                  <c:v>44.471249634177553</c:v>
                </c:pt>
                <c:pt idx="15">
                  <c:v>45.02449374116344</c:v>
                </c:pt>
                <c:pt idx="16">
                  <c:v>45.562228928981376</c:v>
                </c:pt>
                <c:pt idx="17">
                  <c:v>46.142265587437066</c:v>
                </c:pt>
                <c:pt idx="18" formatCode="General">
                  <c:v>46.787147834307206</c:v>
                </c:pt>
                <c:pt idx="19" formatCode="General">
                  <c:v>47.44928118633451</c:v>
                </c:pt>
                <c:pt idx="20" formatCode="General">
                  <c:v>48.154736895716375</c:v>
                </c:pt>
                <c:pt idx="21" formatCode="General">
                  <c:v>48.917766212645532</c:v>
                </c:pt>
                <c:pt idx="22">
                  <c:v>49.700279721534514</c:v>
                </c:pt>
                <c:pt idx="23">
                  <c:v>50.511058313380829</c:v>
                </c:pt>
                <c:pt idx="24">
                  <c:v>51.344370900101396</c:v>
                </c:pt>
                <c:pt idx="25">
                  <c:v>52.151004911920012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109.19216114131203</c:v>
                </c:pt>
                <c:pt idx="1">
                  <c:v>105.99456902195332</c:v>
                </c:pt>
                <c:pt idx="2">
                  <c:v>126.58897087215308</c:v>
                </c:pt>
                <c:pt idx="3">
                  <c:v>129.13561643259749</c:v>
                </c:pt>
                <c:pt idx="4">
                  <c:v>134.32097449982194</c:v>
                </c:pt>
                <c:pt idx="5">
                  <c:v>131.40206287403439</c:v>
                </c:pt>
                <c:pt idx="6">
                  <c:v>133.6750928407389</c:v>
                </c:pt>
                <c:pt idx="7">
                  <c:v>138.58001011628102</c:v>
                </c:pt>
                <c:pt idx="8">
                  <c:v>138.37417236140982</c:v>
                </c:pt>
                <c:pt idx="9">
                  <c:v>143.06753565594036</c:v>
                </c:pt>
                <c:pt idx="10">
                  <c:v>160.80116928006834</c:v>
                </c:pt>
                <c:pt idx="11">
                  <c:v>159.34963431778667</c:v>
                </c:pt>
                <c:pt idx="12">
                  <c:v>157.07287465931631</c:v>
                </c:pt>
                <c:pt idx="13">
                  <c:v>160.82436115808247</c:v>
                </c:pt>
                <c:pt idx="14">
                  <c:v>164.84033192986595</c:v>
                </c:pt>
                <c:pt idx="15">
                  <c:v>168.3236999518401</c:v>
                </c:pt>
                <c:pt idx="16">
                  <c:v>171.65893672999641</c:v>
                </c:pt>
                <c:pt idx="17">
                  <c:v>174.92949310295396</c:v>
                </c:pt>
                <c:pt idx="18" formatCode="General">
                  <c:v>178.2343581542797</c:v>
                </c:pt>
                <c:pt idx="19" formatCode="General">
                  <c:v>181.57559939974001</c:v>
                </c:pt>
                <c:pt idx="20" formatCode="General">
                  <c:v>184.98939034864051</c:v>
                </c:pt>
                <c:pt idx="21" formatCode="General">
                  <c:v>188.40612895861847</c:v>
                </c:pt>
                <c:pt idx="22" formatCode="General">
                  <c:v>191.88005507190664</c:v>
                </c:pt>
                <c:pt idx="23" formatCode="General">
                  <c:v>195.43410909969469</c:v>
                </c:pt>
                <c:pt idx="24" formatCode="General">
                  <c:v>199.03013731261578</c:v>
                </c:pt>
                <c:pt idx="25" formatCode="General">
                  <c:v>202.60592311108206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52.785475049953831</c:v>
                </c:pt>
                <c:pt idx="1">
                  <c:v>43.800588391437053</c:v>
                </c:pt>
                <c:pt idx="2">
                  <c:v>50.295412901903724</c:v>
                </c:pt>
                <c:pt idx="3">
                  <c:v>46.883252233883475</c:v>
                </c:pt>
                <c:pt idx="4">
                  <c:v>56.615771660443244</c:v>
                </c:pt>
                <c:pt idx="5">
                  <c:v>58.338959156889892</c:v>
                </c:pt>
                <c:pt idx="6">
                  <c:v>69.170077139952284</c:v>
                </c:pt>
                <c:pt idx="7">
                  <c:v>72.145768315069532</c:v>
                </c:pt>
                <c:pt idx="8">
                  <c:v>74.980117496418941</c:v>
                </c:pt>
                <c:pt idx="9">
                  <c:v>74.114782180645264</c:v>
                </c:pt>
                <c:pt idx="10">
                  <c:v>73.822487080392605</c:v>
                </c:pt>
                <c:pt idx="11">
                  <c:v>78.281186182577571</c:v>
                </c:pt>
                <c:pt idx="12">
                  <c:v>83.927770064713187</c:v>
                </c:pt>
                <c:pt idx="13">
                  <c:v>87.485879176467378</c:v>
                </c:pt>
                <c:pt idx="14">
                  <c:v>91.146336642836928</c:v>
                </c:pt>
                <c:pt idx="15">
                  <c:v>94.416298192428371</c:v>
                </c:pt>
                <c:pt idx="16">
                  <c:v>97.550762272185594</c:v>
                </c:pt>
                <c:pt idx="17">
                  <c:v>100.61614683108805</c:v>
                </c:pt>
                <c:pt idx="18" formatCode="General">
                  <c:v>103.63516328633688</c:v>
                </c:pt>
                <c:pt idx="19" formatCode="General">
                  <c:v>106.60664320756574</c:v>
                </c:pt>
                <c:pt idx="20" formatCode="General">
                  <c:v>109.55999845057731</c:v>
                </c:pt>
                <c:pt idx="21" formatCode="General">
                  <c:v>112.45840011715623</c:v>
                </c:pt>
                <c:pt idx="22" formatCode="General">
                  <c:v>115.31168866767939</c:v>
                </c:pt>
                <c:pt idx="23" formatCode="General">
                  <c:v>118.13158702186445</c:v>
                </c:pt>
                <c:pt idx="24" formatCode="General">
                  <c:v>120.90205881615105</c:v>
                </c:pt>
                <c:pt idx="25" formatCode="General">
                  <c:v>123.56406286772668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7.6180168896106277</c:v>
                </c:pt>
                <c:pt idx="1">
                  <c:v>6.5118765310381796</c:v>
                </c:pt>
                <c:pt idx="2">
                  <c:v>7.3423247176162869</c:v>
                </c:pt>
                <c:pt idx="3">
                  <c:v>6.9334431067111444</c:v>
                </c:pt>
                <c:pt idx="4">
                  <c:v>8.5684632904970588</c:v>
                </c:pt>
                <c:pt idx="5">
                  <c:v>8.8997767990114571</c:v>
                </c:pt>
                <c:pt idx="6">
                  <c:v>10.206826726915601</c:v>
                </c:pt>
                <c:pt idx="7">
                  <c:v>10.57898899319887</c:v>
                </c:pt>
                <c:pt idx="8">
                  <c:v>10.99701124229669</c:v>
                </c:pt>
                <c:pt idx="9">
                  <c:v>10.915052439311669</c:v>
                </c:pt>
                <c:pt idx="10">
                  <c:v>10.697145200193757</c:v>
                </c:pt>
                <c:pt idx="11">
                  <c:v>11.23253442189554</c:v>
                </c:pt>
                <c:pt idx="12">
                  <c:v>12.14991126668343</c:v>
                </c:pt>
                <c:pt idx="13">
                  <c:v>12.65532446798148</c:v>
                </c:pt>
                <c:pt idx="14">
                  <c:v>13.171397689074647</c:v>
                </c:pt>
                <c:pt idx="15">
                  <c:v>13.638061356738639</c:v>
                </c:pt>
                <c:pt idx="16">
                  <c:v>14.087004694506359</c:v>
                </c:pt>
                <c:pt idx="17">
                  <c:v>14.522453455579219</c:v>
                </c:pt>
                <c:pt idx="18" formatCode="General">
                  <c:v>14.95004752866727</c:v>
                </c:pt>
                <c:pt idx="19" formatCode="General">
                  <c:v>15.365617720961287</c:v>
                </c:pt>
                <c:pt idx="20" formatCode="General">
                  <c:v>15.77739968364164</c:v>
                </c:pt>
                <c:pt idx="21" formatCode="General">
                  <c:v>16.179986900627924</c:v>
                </c:pt>
                <c:pt idx="22" formatCode="General">
                  <c:v>16.576533478807768</c:v>
                </c:pt>
                <c:pt idx="23" formatCode="General">
                  <c:v>16.962431483579469</c:v>
                </c:pt>
                <c:pt idx="24" formatCode="General">
                  <c:v>17.347386612377523</c:v>
                </c:pt>
                <c:pt idx="25" formatCode="General">
                  <c:v>17.715765744213805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53.750611159059225</c:v>
                </c:pt>
                <c:pt idx="1">
                  <c:v>26.392696401836986</c:v>
                </c:pt>
                <c:pt idx="2">
                  <c:v>42.66356562283508</c:v>
                </c:pt>
                <c:pt idx="3">
                  <c:v>28.347986203383599</c:v>
                </c:pt>
                <c:pt idx="4">
                  <c:v>30.918373527944688</c:v>
                </c:pt>
                <c:pt idx="5">
                  <c:v>40.713473035388091</c:v>
                </c:pt>
                <c:pt idx="6">
                  <c:v>12.406178691914709</c:v>
                </c:pt>
                <c:pt idx="7">
                  <c:v>12.117417201787887</c:v>
                </c:pt>
                <c:pt idx="8">
                  <c:v>9.2499823374967125</c:v>
                </c:pt>
                <c:pt idx="9">
                  <c:v>14.819369640176966</c:v>
                </c:pt>
                <c:pt idx="10">
                  <c:v>46.18191751252057</c:v>
                </c:pt>
                <c:pt idx="11">
                  <c:v>68.589257602043844</c:v>
                </c:pt>
                <c:pt idx="12">
                  <c:v>19.401922393201922</c:v>
                </c:pt>
                <c:pt idx="13">
                  <c:v>14.462349259875166</c:v>
                </c:pt>
                <c:pt idx="14">
                  <c:v>30.3499569999728</c:v>
                </c:pt>
                <c:pt idx="15">
                  <c:v>24.584987880672056</c:v>
                </c:pt>
                <c:pt idx="16">
                  <c:v>20.305947675281526</c:v>
                </c:pt>
                <c:pt idx="17">
                  <c:v>57.585262299123002</c:v>
                </c:pt>
                <c:pt idx="18">
                  <c:v>16.772692803964336</c:v>
                </c:pt>
                <c:pt idx="19">
                  <c:v>0.90268523226398667</c:v>
                </c:pt>
                <c:pt idx="20">
                  <c:v>56.8829180776887</c:v>
                </c:pt>
                <c:pt idx="21">
                  <c:v>11.552996127248056</c:v>
                </c:pt>
                <c:pt idx="22">
                  <c:v>22.558256544275608</c:v>
                </c:pt>
                <c:pt idx="23">
                  <c:v>30.446825473996551</c:v>
                </c:pt>
                <c:pt idx="24">
                  <c:v>15.6269232155376</c:v>
                </c:pt>
                <c:pt idx="25">
                  <c:v>87.09844708051061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61.576710914817461</c:v>
                </c:pt>
                <c:pt idx="1">
                  <c:v>26.771204543075548</c:v>
                </c:pt>
                <c:pt idx="2">
                  <c:v>48.60213013991185</c:v>
                </c:pt>
                <c:pt idx="3">
                  <c:v>32.210759136498666</c:v>
                </c:pt>
                <c:pt idx="4">
                  <c:v>35.619698474991445</c:v>
                </c:pt>
                <c:pt idx="5">
                  <c:v>50.31524200123097</c:v>
                </c:pt>
                <c:pt idx="6">
                  <c:v>15.506013151204757</c:v>
                </c:pt>
                <c:pt idx="7">
                  <c:v>14.059426990458828</c:v>
                </c:pt>
                <c:pt idx="8">
                  <c:v>10.119256580617815</c:v>
                </c:pt>
                <c:pt idx="9">
                  <c:v>17.23738286525975</c:v>
                </c:pt>
                <c:pt idx="10">
                  <c:v>49.428431092874483</c:v>
                </c:pt>
                <c:pt idx="11">
                  <c:v>66.846707327456201</c:v>
                </c:pt>
                <c:pt idx="12">
                  <c:v>17.123696020547886</c:v>
                </c:pt>
                <c:pt idx="13">
                  <c:v>8.3980069781053786</c:v>
                </c:pt>
                <c:pt idx="14">
                  <c:v>24.732824990825215</c:v>
                </c:pt>
                <c:pt idx="15">
                  <c:v>19.38274723840652</c:v>
                </c:pt>
                <c:pt idx="16">
                  <c:v>16.624968210164454</c:v>
                </c:pt>
                <c:pt idx="17">
                  <c:v>58.795845679419543</c:v>
                </c:pt>
                <c:pt idx="18">
                  <c:v>17.253063780967214</c:v>
                </c:pt>
                <c:pt idx="19">
                  <c:v>0.95471763965177647</c:v>
                </c:pt>
                <c:pt idx="20">
                  <c:v>48.321072964129698</c:v>
                </c:pt>
                <c:pt idx="21">
                  <c:v>12.273663494538754</c:v>
                </c:pt>
                <c:pt idx="22">
                  <c:v>18.843906903916196</c:v>
                </c:pt>
                <c:pt idx="23">
                  <c:v>28.369579056858448</c:v>
                </c:pt>
                <c:pt idx="24">
                  <c:v>11.516644677419556</c:v>
                </c:pt>
                <c:pt idx="25">
                  <c:v>77.728299146651267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63.887172924545759</c:v>
                </c:pt>
                <c:pt idx="1">
                  <c:v>38.679266375749343</c:v>
                </c:pt>
                <c:pt idx="2">
                  <c:v>56.998514067011818</c:v>
                </c:pt>
                <c:pt idx="3">
                  <c:v>38.762420282995834</c:v>
                </c:pt>
                <c:pt idx="4">
                  <c:v>39.956388481856351</c:v>
                </c:pt>
                <c:pt idx="5">
                  <c:v>64.610328686285627</c:v>
                </c:pt>
                <c:pt idx="6">
                  <c:v>14.764043088450739</c:v>
                </c:pt>
                <c:pt idx="7">
                  <c:v>15.999485943658733</c:v>
                </c:pt>
                <c:pt idx="8">
                  <c:v>14.786887393793366</c:v>
                </c:pt>
                <c:pt idx="9">
                  <c:v>18.000587941553839</c:v>
                </c:pt>
                <c:pt idx="10">
                  <c:v>50.590678486373051</c:v>
                </c:pt>
                <c:pt idx="11">
                  <c:v>57.331927778278697</c:v>
                </c:pt>
                <c:pt idx="12">
                  <c:v>13.269725941627554</c:v>
                </c:pt>
                <c:pt idx="13">
                  <c:v>10.032458352130853</c:v>
                </c:pt>
                <c:pt idx="14">
                  <c:v>24.124974419526588</c:v>
                </c:pt>
                <c:pt idx="15">
                  <c:v>18.305650918591898</c:v>
                </c:pt>
                <c:pt idx="16">
                  <c:v>17.016396742331775</c:v>
                </c:pt>
                <c:pt idx="17">
                  <c:v>71.579678828017506</c:v>
                </c:pt>
                <c:pt idx="18">
                  <c:v>17.971965930862893</c:v>
                </c:pt>
                <c:pt idx="19">
                  <c:v>0.86843926366756075</c:v>
                </c:pt>
                <c:pt idx="20">
                  <c:v>42.668259598262416</c:v>
                </c:pt>
                <c:pt idx="21">
                  <c:v>17.961594343293317</c:v>
                </c:pt>
                <c:pt idx="22">
                  <c:v>22.779253500059685</c:v>
                </c:pt>
                <c:pt idx="23">
                  <c:v>31.97661064472026</c:v>
                </c:pt>
                <c:pt idx="24">
                  <c:v>9.6273573242931842</c:v>
                </c:pt>
                <c:pt idx="25">
                  <c:v>76.209932742061071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7.8260997557582357</c:v>
                </c:pt>
                <c:pt idx="1">
                  <c:v>0.37850814123856225</c:v>
                </c:pt>
                <c:pt idx="2">
                  <c:v>5.9385645170767702</c:v>
                </c:pt>
                <c:pt idx="3">
                  <c:v>3.8627729331150675</c:v>
                </c:pt>
                <c:pt idx="4">
                  <c:v>4.7013249470467571</c:v>
                </c:pt>
                <c:pt idx="5">
                  <c:v>9.6017689658428793</c:v>
                </c:pt>
                <c:pt idx="6">
                  <c:v>3.0998344592900473</c:v>
                </c:pt>
                <c:pt idx="7">
                  <c:v>1.9420097886709407</c:v>
                </c:pt>
                <c:pt idx="8">
                  <c:v>0.86927424312110269</c:v>
                </c:pt>
                <c:pt idx="9">
                  <c:v>2.4180132250827846</c:v>
                </c:pt>
                <c:pt idx="10">
                  <c:v>3.2465135803539127</c:v>
                </c:pt>
                <c:pt idx="11">
                  <c:v>-1.7425502745876429</c:v>
                </c:pt>
                <c:pt idx="12">
                  <c:v>-2.2782263726540357</c:v>
                </c:pt>
                <c:pt idx="13">
                  <c:v>-6.0643422817697878</c:v>
                </c:pt>
                <c:pt idx="14">
                  <c:v>-5.6171320091475856</c:v>
                </c:pt>
                <c:pt idx="15">
                  <c:v>-5.2022406422655365</c:v>
                </c:pt>
                <c:pt idx="16">
                  <c:v>-3.6809794651170726</c:v>
                </c:pt>
                <c:pt idx="17">
                  <c:v>1.2105833802965407</c:v>
                </c:pt>
                <c:pt idx="18">
                  <c:v>0.48037097700287745</c:v>
                </c:pt>
                <c:pt idx="19">
                  <c:v>5.2032407387789803E-2</c:v>
                </c:pt>
                <c:pt idx="20">
                  <c:v>-8.5618451135590021</c:v>
                </c:pt>
                <c:pt idx="21">
                  <c:v>0.72066736729069802</c:v>
                </c:pt>
                <c:pt idx="22">
                  <c:v>-3.7143496403594121</c:v>
                </c:pt>
                <c:pt idx="23">
                  <c:v>-2.0772464171381024</c:v>
                </c:pt>
                <c:pt idx="24">
                  <c:v>-4.1102785381180436</c:v>
                </c:pt>
                <c:pt idx="25">
                  <c:v>-9.370147933859343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2.3104620097282975</c:v>
                </c:pt>
                <c:pt idx="1">
                  <c:v>11.908061832673795</c:v>
                </c:pt>
                <c:pt idx="2">
                  <c:v>8.3963839270999685</c:v>
                </c:pt>
                <c:pt idx="3">
                  <c:v>6.5516611464971675</c:v>
                </c:pt>
                <c:pt idx="4">
                  <c:v>4.3366900068649059</c:v>
                </c:pt>
                <c:pt idx="5">
                  <c:v>14.295086685054656</c:v>
                </c:pt>
                <c:pt idx="6">
                  <c:v>-0.74197006275401733</c:v>
                </c:pt>
                <c:pt idx="7">
                  <c:v>1.9400589531999053</c:v>
                </c:pt>
                <c:pt idx="8">
                  <c:v>4.6676308131755508</c:v>
                </c:pt>
                <c:pt idx="9">
                  <c:v>0.76320507629408851</c:v>
                </c:pt>
                <c:pt idx="10">
                  <c:v>1.1622473934985678</c:v>
                </c:pt>
                <c:pt idx="11">
                  <c:v>-9.5147795491775042</c:v>
                </c:pt>
                <c:pt idx="12">
                  <c:v>-3.8539700789203319</c:v>
                </c:pt>
                <c:pt idx="13">
                  <c:v>1.634451374025474</c:v>
                </c:pt>
                <c:pt idx="14">
                  <c:v>-0.60785057129862707</c:v>
                </c:pt>
                <c:pt idx="15">
                  <c:v>-1.0770963198146219</c:v>
                </c:pt>
                <c:pt idx="16">
                  <c:v>0.39142853216732121</c:v>
                </c:pt>
                <c:pt idx="17">
                  <c:v>12.783833148597964</c:v>
                </c:pt>
                <c:pt idx="18">
                  <c:v>0.7189021498956798</c:v>
                </c:pt>
                <c:pt idx="19">
                  <c:v>-8.6278375984215727E-2</c:v>
                </c:pt>
                <c:pt idx="20">
                  <c:v>-5.6528133658672814</c:v>
                </c:pt>
                <c:pt idx="21">
                  <c:v>5.6879308487545632</c:v>
                </c:pt>
                <c:pt idx="22">
                  <c:v>3.9353465961434893</c:v>
                </c:pt>
                <c:pt idx="23">
                  <c:v>3.6070315878618118</c:v>
                </c:pt>
                <c:pt idx="24">
                  <c:v>-1.8892873531263721</c:v>
                </c:pt>
                <c:pt idx="25">
                  <c:v>-1.5183664045901963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6.7637801688294852</c:v>
                </c:pt>
                <c:pt idx="1">
                  <c:v>7.8082391486329765</c:v>
                </c:pt>
                <c:pt idx="2">
                  <c:v>7.5271187290336234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3.3211603119529398</c:v>
                </c:pt>
                <c:pt idx="1">
                  <c:v>3.3947244707252189</c:v>
                </c:pt>
                <c:pt idx="2">
                  <c:v>4.5571500042119508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1.5611481171630333</c:v>
                </c:pt>
                <c:pt idx="1">
                  <c:v>1.9662410857563368</c:v>
                </c:pt>
                <c:pt idx="2">
                  <c:v>1.7394838456631725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1.5248114281780139</c:v>
                </c:pt>
                <c:pt idx="1">
                  <c:v>1.7828066261303195</c:v>
                </c:pt>
                <c:pt idx="2">
                  <c:v>1.8850424081788417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1.1639839203174991</c:v>
                </c:pt>
                <c:pt idx="1">
                  <c:v>1.2831730408132034</c:v>
                </c:pt>
                <c:pt idx="2">
                  <c:v>1.7421753374090874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1.864815233266216</c:v>
                </c:pt>
                <c:pt idx="1">
                  <c:v>2.1857875438440906</c:v>
                </c:pt>
                <c:pt idx="2">
                  <c:v>2.1208101161169051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5.8113634634842528</c:v>
                </c:pt>
                <c:pt idx="1">
                  <c:v>6.2677756733190098</c:v>
                </c:pt>
                <c:pt idx="2">
                  <c:v>5.9605399036680646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8.6310211244035475</c:v>
                </c:pt>
                <c:pt idx="1">
                  <c:v>8.4765014135539705</c:v>
                </c:pt>
                <c:pt idx="2">
                  <c:v>6.7547867216031285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2.4414668985245589</c:v>
                </c:pt>
                <c:pt idx="1">
                  <c:v>2.1713714755225504</c:v>
                </c:pt>
                <c:pt idx="2">
                  <c:v>1.563424989588053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7.246318632602307</c:v>
                </c:pt>
                <c:pt idx="1">
                  <c:v>7.455611337314112</c:v>
                </c:pt>
                <c:pt idx="2">
                  <c:v>8.4334415886725971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2.1106142705914603</c:v>
                </c:pt>
                <c:pt idx="1">
                  <c:v>2.187775963460767</c:v>
                </c:pt>
                <c:pt idx="2">
                  <c:v>2.1174379012751423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0.11359060559543699</c:v>
                </c:pt>
                <c:pt idx="1">
                  <c:v>0.12106303729232841</c:v>
                </c:pt>
                <c:pt idx="2">
                  <c:v>0.10231858990380803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7.1579382065161443</c:v>
                </c:pt>
                <c:pt idx="1">
                  <c:v>6.1273570480958597</c:v>
                </c:pt>
                <c:pt idx="2">
                  <c:v>5.0271289408386854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1.453786746067055</c:v>
                </c:pt>
                <c:pt idx="1">
                  <c:v>1.5563627607161392</c:v>
                </c:pt>
                <c:pt idx="2">
                  <c:v>2.1162159318645224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2.8386484351968777</c:v>
                </c:pt>
                <c:pt idx="1">
                  <c:v>2.3895029373020198</c:v>
                </c:pt>
                <c:pt idx="2">
                  <c:v>2.6838274070478922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3.8313170753616914</c:v>
                </c:pt>
                <c:pt idx="1">
                  <c:v>3.5974064631096736</c:v>
                </c:pt>
                <c:pt idx="2">
                  <c:v>3.7674502385503876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5.3686269396520467</c:v>
                </c:pt>
                <c:pt idx="1">
                  <c:v>6.1629965229938009</c:v>
                </c:pt>
                <c:pt idx="2">
                  <c:v>6.7155042729407404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3.5672068237754671</c:v>
                </c:pt>
                <c:pt idx="1">
                  <c:v>4.0844875726591381</c:v>
                </c:pt>
                <c:pt idx="2">
                  <c:v>4.5669471090762812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3.8906549564977086</c:v>
                </c:pt>
                <c:pt idx="1">
                  <c:v>4.5167583646953711</c:v>
                </c:pt>
                <c:pt idx="2">
                  <c:v>4.7076191717159581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5.1232344262288345</c:v>
                </c:pt>
                <c:pt idx="1">
                  <c:v>6.3802277927841571</c:v>
                </c:pt>
                <c:pt idx="2">
                  <c:v>7.6123201713423878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1.8198890953845956</c:v>
                </c:pt>
                <c:pt idx="1">
                  <c:v>1.0649098641797718</c:v>
                </c:pt>
                <c:pt idx="2">
                  <c:v>1.1820135671015193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3.8191275011511254</c:v>
                </c:pt>
                <c:pt idx="1">
                  <c:v>3.1362476085610194</c:v>
                </c:pt>
                <c:pt idx="2">
                  <c:v>2.8423788137431778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3.0936848882726893</c:v>
                </c:pt>
                <c:pt idx="1">
                  <c:v>2.457830623729607</c:v>
                </c:pt>
                <c:pt idx="2">
                  <c:v>2.1567523114416209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2.5552261310839071</c:v>
                </c:pt>
                <c:pt idx="1">
                  <c:v>2.1081302605291907</c:v>
                </c:pt>
                <c:pt idx="2">
                  <c:v>2.0048537563424031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1.9664348193603736</c:v>
                </c:pt>
                <c:pt idx="1">
                  <c:v>1.460368936488357</c:v>
                </c:pt>
                <c:pt idx="2">
                  <c:v>1.1342849950861478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10.960149780542757</c:v>
                </c:pt>
                <c:pt idx="1">
                  <c:v>9.8563424277910183</c:v>
                </c:pt>
                <c:pt idx="2">
                  <c:v>8.9789731775838977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-3.4076537577165595</c:v>
                </c:pt>
                <c:pt idx="1">
                  <c:v>7.542378184005301</c:v>
                </c:pt>
                <c:pt idx="2">
                  <c:v>3.511748288728711E-2</c:v>
                </c:pt>
                <c:pt idx="3">
                  <c:v>13.416456922509425</c:v>
                </c:pt>
                <c:pt idx="4">
                  <c:v>0.34093301507954266</c:v>
                </c:pt>
                <c:pt idx="5">
                  <c:v>-13.368749628097831</c:v>
                </c:pt>
                <c:pt idx="6">
                  <c:v>7.7911721734141111</c:v>
                </c:pt>
                <c:pt idx="7">
                  <c:v>33.579821765516726</c:v>
                </c:pt>
                <c:pt idx="8">
                  <c:v>14.218523842402092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39.580393118162348</c:v>
                </c:pt>
                <c:pt idx="1">
                  <c:v>32.889395495236208</c:v>
                </c:pt>
                <c:pt idx="2">
                  <c:v>27.940181049507771</c:v>
                </c:pt>
                <c:pt idx="3">
                  <c:v>60.541451453716753</c:v>
                </c:pt>
                <c:pt idx="4">
                  <c:v>30.55306364356974</c:v>
                </c:pt>
                <c:pt idx="5">
                  <c:v>25.927187858172772</c:v>
                </c:pt>
                <c:pt idx="6">
                  <c:v>57.606838430917975</c:v>
                </c:pt>
                <c:pt idx="7">
                  <c:v>119.726804708674</c:v>
                </c:pt>
                <c:pt idx="8">
                  <c:v>64.646242327380889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2.3104620097282975</c:v>
                </c:pt>
                <c:pt idx="1">
                  <c:v>11.908061832673795</c:v>
                </c:pt>
                <c:pt idx="2">
                  <c:v>8.3963839270999685</c:v>
                </c:pt>
                <c:pt idx="3">
                  <c:v>6.5516611464971675</c:v>
                </c:pt>
                <c:pt idx="4">
                  <c:v>4.3366900068649059</c:v>
                </c:pt>
                <c:pt idx="5">
                  <c:v>14.295086685054656</c:v>
                </c:pt>
                <c:pt idx="6">
                  <c:v>-0.74197006275401733</c:v>
                </c:pt>
                <c:pt idx="7">
                  <c:v>1.9400589531999053</c:v>
                </c:pt>
                <c:pt idx="8">
                  <c:v>4.6676308131755508</c:v>
                </c:pt>
                <c:pt idx="9">
                  <c:v>0.76320507629408851</c:v>
                </c:pt>
                <c:pt idx="10">
                  <c:v>1.1622473934985678</c:v>
                </c:pt>
                <c:pt idx="11">
                  <c:v>-9.5147795491775042</c:v>
                </c:pt>
                <c:pt idx="12">
                  <c:v>-3.8539700789203319</c:v>
                </c:pt>
                <c:pt idx="13">
                  <c:v>1.634451374025474</c:v>
                </c:pt>
                <c:pt idx="14">
                  <c:v>-0.60785057129862707</c:v>
                </c:pt>
                <c:pt idx="15">
                  <c:v>-1.0770963198146219</c:v>
                </c:pt>
                <c:pt idx="16">
                  <c:v>0.39142853216732121</c:v>
                </c:pt>
                <c:pt idx="17">
                  <c:v>12.783833148597964</c:v>
                </c:pt>
                <c:pt idx="18">
                  <c:v>0.7189021498956798</c:v>
                </c:pt>
                <c:pt idx="19">
                  <c:v>-8.6278375984215727E-2</c:v>
                </c:pt>
                <c:pt idx="20">
                  <c:v>-5.6528133658672814</c:v>
                </c:pt>
                <c:pt idx="21">
                  <c:v>5.6879308487545632</c:v>
                </c:pt>
                <c:pt idx="22">
                  <c:v>3.9353465961434893</c:v>
                </c:pt>
                <c:pt idx="23">
                  <c:v>3.6070315878618118</c:v>
                </c:pt>
                <c:pt idx="24">
                  <c:v>-1.8892873531263721</c:v>
                </c:pt>
                <c:pt idx="25">
                  <c:v>-1.5183664045901963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33.22291106962129</c:v>
                </c:pt>
                <c:pt idx="1">
                  <c:v>31.423331257759589</c:v>
                </c:pt>
                <c:pt idx="2">
                  <c:v>28.112086499344628</c:v>
                </c:pt>
                <c:pt idx="3">
                  <c:v>25.811116005424264</c:v>
                </c:pt>
                <c:pt idx="4">
                  <c:v>23.487230160509455</c:v>
                </c:pt>
                <c:pt idx="5">
                  <c:v>42.316372043395617</c:v>
                </c:pt>
                <c:pt idx="6">
                  <c:v>5.09928854114436</c:v>
                </c:pt>
                <c:pt idx="7">
                  <c:v>10.676034813572548</c:v>
                </c:pt>
                <c:pt idx="8">
                  <c:v>9.3934633785128163</c:v>
                </c:pt>
                <c:pt idx="9">
                  <c:v>8.6028242421349645</c:v>
                </c:pt>
                <c:pt idx="10">
                  <c:v>23.835227455553266</c:v>
                </c:pt>
                <c:pt idx="11">
                  <c:v>21.083896958144241</c:v>
                </c:pt>
                <c:pt idx="12">
                  <c:v>4.8432909000285296</c:v>
                </c:pt>
                <c:pt idx="13">
                  <c:v>6.7916867798732108</c:v>
                </c:pt>
                <c:pt idx="14">
                  <c:v>8.8823682111855238</c:v>
                </c:pt>
                <c:pt idx="15">
                  <c:v>7.2386881319502034</c:v>
                </c:pt>
                <c:pt idx="16">
                  <c:v>7.6403205205608069</c:v>
                </c:pt>
                <c:pt idx="17">
                  <c:v>50.473101297339717</c:v>
                </c:pt>
                <c:pt idx="18">
                  <c:v>9.7311223294443572</c:v>
                </c:pt>
                <c:pt idx="19">
                  <c:v>0.33722782693268227</c:v>
                </c:pt>
                <c:pt idx="20">
                  <c:v>14.710772875544855</c:v>
                </c:pt>
                <c:pt idx="21">
                  <c:v>13.229408173962913</c:v>
                </c:pt>
                <c:pt idx="22">
                  <c:v>12.844616064715789</c:v>
                </c:pt>
                <c:pt idx="23">
                  <c:v>20.044779430520421</c:v>
                </c:pt>
                <c:pt idx="24">
                  <c:v>1.9779413103794021</c:v>
                </c:pt>
                <c:pt idx="25">
                  <c:v>37.602451807782934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automation/Data/Results/Workbooks/LSIPs/NS_LSIP/NS_LSIP_Database.Main.xlsx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 xml:space="preserve">Industry Table 1  Employment by Industry Sector (SIC 2007), 2015-2035, Norfolk and Suffolk </v>
      </c>
      <c r="L1" s="19" t="str">
        <f>CONCATENATE("Industry Table 1.1  Employment by Industry Sector (SIC 2007), ",B$5,"-",F$5,", ",Info!B5)</f>
        <v xml:space="preserve">Industry Table 1.1  Employment by Industry Sector (SIC 2007), 2015-2035, Norfolk and Suffolk 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28.916000000000103</v>
      </c>
      <c r="N5" s="11">
        <f t="shared" si="1"/>
        <v>28.814999999999952</v>
      </c>
      <c r="O5" s="11">
        <f t="shared" si="1"/>
        <v>20.319999999999986</v>
      </c>
      <c r="P5" s="11">
        <f t="shared" si="1"/>
        <v>20.476000000000024</v>
      </c>
      <c r="Q5" s="11">
        <f t="shared" si="1"/>
        <v>20.177999999999962</v>
      </c>
      <c r="R5" s="40">
        <f t="shared" ref="R5:R10" si="2">IF(D$5-B$5 &lt;&gt; 0,(EXP(LN(D7/B7)/(D$5-B$5))-1)*100,0)</f>
        <v>-6.8126208661984382</v>
      </c>
      <c r="S5" s="40">
        <f t="shared" si="0"/>
        <v>-4.6740544696410868E-2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68.171999999999855</v>
      </c>
      <c r="N6" s="11">
        <f t="shared" si="1"/>
        <v>69.459000000000003</v>
      </c>
      <c r="O6" s="11">
        <f t="shared" si="1"/>
        <v>67.149000000000029</v>
      </c>
      <c r="P6" s="11">
        <f t="shared" si="1"/>
        <v>66.019000000000204</v>
      </c>
      <c r="Q6" s="11">
        <f t="shared" si="1"/>
        <v>62.262000000000057</v>
      </c>
      <c r="R6" s="40">
        <f t="shared" si="2"/>
        <v>-0.30194108897573235</v>
      </c>
      <c r="S6" s="40">
        <f t="shared" si="0"/>
        <v>-0.50248491925775074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28.916000000000103</v>
      </c>
      <c r="C7" s="11">
        <f t="array" ref="C7:C12">MMULT(aggregation!$B$3:$W$8,'Ind T2'!C5:C26)</f>
        <v>28.814999999999952</v>
      </c>
      <c r="D7" s="11">
        <f t="array" ref="D7:D12">MMULT(aggregation!$B$3:$W$8,'Ind T2'!D5:D26)</f>
        <v>20.319999999999986</v>
      </c>
      <c r="E7" s="11">
        <f t="array" ref="E7:E12">MMULT(aggregation!$B$3:$W$8,'Ind T2'!E5:E26)</f>
        <v>20.476000000000024</v>
      </c>
      <c r="F7" s="11">
        <f t="array" ref="F7:F12">MMULT(aggregation!$B$3:$W$8,'Ind T2'!F5:F26)</f>
        <v>20.177999999999962</v>
      </c>
      <c r="G7" s="11"/>
      <c r="H7" s="11">
        <f>F7-D7</f>
        <v>-0.14200000000002433</v>
      </c>
      <c r="I7" s="11">
        <f t="array" ref="I7:I12">MMULT(aggregation!$B$3:$W$8,'RD T1'!AB7:AB28)</f>
        <v>9.5773666730926621</v>
      </c>
      <c r="J7" s="11">
        <f>SUM(H7:I7)</f>
        <v>9.4353666730926378</v>
      </c>
      <c r="K7" s="11"/>
      <c r="L7" t="str">
        <f t="shared" si="1"/>
        <v>Construction</v>
      </c>
      <c r="M7" s="11">
        <f t="shared" si="1"/>
        <v>60.977000000000046</v>
      </c>
      <c r="N7" s="11">
        <f t="shared" si="1"/>
        <v>56.516999999999825</v>
      </c>
      <c r="O7" s="11">
        <f t="shared" si="1"/>
        <v>62.071000000000019</v>
      </c>
      <c r="P7" s="11">
        <f t="shared" si="1"/>
        <v>66.448999999999842</v>
      </c>
      <c r="Q7" s="11">
        <f t="shared" si="1"/>
        <v>72.145999999999958</v>
      </c>
      <c r="R7" s="40">
        <f>IF(D$5-B$5 &lt;&gt; 0,(EXP(LN(D9/B9)/(D$5-B$5))-1)*100,0)</f>
        <v>0.3562761048212737</v>
      </c>
      <c r="S7" s="40">
        <f t="shared" si="0"/>
        <v>1.0077974315649607</v>
      </c>
    </row>
    <row r="8" spans="1:19" x14ac:dyDescent="0.2">
      <c r="A8" t="str">
        <f>name!C5</f>
        <v>Manufacturing</v>
      </c>
      <c r="B8" s="11">
        <v>68.171999999999855</v>
      </c>
      <c r="C8" s="11">
        <v>69.459000000000003</v>
      </c>
      <c r="D8" s="11">
        <v>67.149000000000029</v>
      </c>
      <c r="E8" s="11">
        <v>66.019000000000204</v>
      </c>
      <c r="F8" s="11">
        <v>62.262000000000057</v>
      </c>
      <c r="G8" s="11"/>
      <c r="H8" s="11">
        <f t="shared" ref="H8:H12" si="3">F8-D8</f>
        <v>-4.886999999999972</v>
      </c>
      <c r="I8" s="11">
        <v>27.762036009154205</v>
      </c>
      <c r="J8" s="11">
        <f t="shared" ref="J8:J12" si="4">SUM(H8:I8)</f>
        <v>22.875036009154233</v>
      </c>
      <c r="K8" s="11"/>
      <c r="L8" t="str">
        <f t="shared" si="1"/>
        <v>Trade, accomod. and transport</v>
      </c>
      <c r="M8" s="11">
        <f t="shared" si="1"/>
        <v>220.25299999999987</v>
      </c>
      <c r="N8" s="11">
        <f t="shared" si="1"/>
        <v>216.71399999999983</v>
      </c>
      <c r="O8" s="11">
        <f t="shared" si="1"/>
        <v>213.041</v>
      </c>
      <c r="P8" s="11">
        <f t="shared" si="1"/>
        <v>219.00500000000011</v>
      </c>
      <c r="Q8" s="11">
        <f t="shared" si="1"/>
        <v>227.6429999999998</v>
      </c>
      <c r="R8" s="40">
        <f t="shared" si="2"/>
        <v>-0.66363316721511634</v>
      </c>
      <c r="S8" s="40">
        <f t="shared" si="0"/>
        <v>0.44293792892420303</v>
      </c>
    </row>
    <row r="9" spans="1:19" x14ac:dyDescent="0.2">
      <c r="A9" t="str">
        <f>name!C6</f>
        <v>Construction</v>
      </c>
      <c r="B9" s="11">
        <v>60.977000000000046</v>
      </c>
      <c r="C9" s="11">
        <v>56.516999999999825</v>
      </c>
      <c r="D9" s="11">
        <v>62.071000000000019</v>
      </c>
      <c r="E9" s="11">
        <v>66.448999999999842</v>
      </c>
      <c r="F9" s="11">
        <v>72.145999999999958</v>
      </c>
      <c r="G9" s="11"/>
      <c r="H9" s="11">
        <f t="shared" si="3"/>
        <v>10.074999999999939</v>
      </c>
      <c r="I9" s="11">
        <v>28.126857488329385</v>
      </c>
      <c r="J9" s="11">
        <f t="shared" si="4"/>
        <v>38.201857488329324</v>
      </c>
      <c r="K9" s="11"/>
      <c r="L9" t="str">
        <f t="shared" si="1"/>
        <v>Business and other services</v>
      </c>
      <c r="M9" s="11">
        <f t="shared" si="1"/>
        <v>219.57900000000009</v>
      </c>
      <c r="N9" s="11">
        <f t="shared" si="1"/>
        <v>222.5789999999997</v>
      </c>
      <c r="O9" s="11">
        <f t="shared" si="1"/>
        <v>220.46500000000029</v>
      </c>
      <c r="P9" s="11">
        <f t="shared" si="1"/>
        <v>226.613</v>
      </c>
      <c r="Q9" s="11">
        <f t="shared" si="1"/>
        <v>238.18299999999991</v>
      </c>
      <c r="R9" s="40">
        <f t="shared" si="2"/>
        <v>8.0569949796949203E-2</v>
      </c>
      <c r="S9" s="40">
        <f t="shared" si="0"/>
        <v>0.51666569524275729</v>
      </c>
    </row>
    <row r="10" spans="1:19" x14ac:dyDescent="0.2">
      <c r="A10" t="str">
        <f>name!C7</f>
        <v>Trade, accomod. and transport</v>
      </c>
      <c r="B10" s="11">
        <v>220.25299999999987</v>
      </c>
      <c r="C10" s="11">
        <v>216.71399999999983</v>
      </c>
      <c r="D10" s="11">
        <v>213.041</v>
      </c>
      <c r="E10" s="11">
        <v>219.00500000000011</v>
      </c>
      <c r="F10" s="11">
        <v>227.6429999999998</v>
      </c>
      <c r="G10" s="11"/>
      <c r="H10" s="11">
        <f t="shared" si="3"/>
        <v>14.601999999999805</v>
      </c>
      <c r="I10" s="11">
        <v>105.51665797133913</v>
      </c>
      <c r="J10" s="11">
        <f t="shared" si="4"/>
        <v>120.11865797133893</v>
      </c>
      <c r="K10" s="11"/>
      <c r="L10" t="str">
        <f t="shared" si="1"/>
        <v>Non-marketed services</v>
      </c>
      <c r="M10" s="11">
        <f t="shared" si="1"/>
        <v>196.78600000000012</v>
      </c>
      <c r="N10" s="11">
        <f t="shared" si="1"/>
        <v>208.01400000000001</v>
      </c>
      <c r="O10" s="11">
        <f t="shared" si="1"/>
        <v>205.56600000000003</v>
      </c>
      <c r="P10" s="11">
        <f t="shared" si="1"/>
        <v>214.97199999999995</v>
      </c>
      <c r="Q10" s="11">
        <f t="shared" si="1"/>
        <v>228.34799999999996</v>
      </c>
      <c r="R10" s="40">
        <f t="shared" si="2"/>
        <v>0.87682793954539928</v>
      </c>
      <c r="S10" s="40">
        <f t="shared" si="0"/>
        <v>0.70315145450539074</v>
      </c>
    </row>
    <row r="11" spans="1:19" x14ac:dyDescent="0.2">
      <c r="A11" t="str">
        <f>name!C8</f>
        <v>Business and other services</v>
      </c>
      <c r="B11" s="11">
        <v>219.57900000000009</v>
      </c>
      <c r="C11" s="11">
        <v>222.5789999999997</v>
      </c>
      <c r="D11" s="11">
        <v>220.46500000000029</v>
      </c>
      <c r="E11" s="11">
        <v>226.613</v>
      </c>
      <c r="F11" s="11">
        <v>238.18299999999991</v>
      </c>
      <c r="G11" s="11"/>
      <c r="H11" s="11">
        <f t="shared" si="3"/>
        <v>17.71799999999962</v>
      </c>
      <c r="I11" s="11">
        <v>110.70137657783491</v>
      </c>
      <c r="J11" s="11">
        <f t="shared" si="4"/>
        <v>128.41937657783453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196.78600000000012</v>
      </c>
      <c r="C12" s="11">
        <v>208.01400000000001</v>
      </c>
      <c r="D12" s="11">
        <v>205.56600000000003</v>
      </c>
      <c r="E12" s="11">
        <v>214.97199999999995</v>
      </c>
      <c r="F12" s="11">
        <v>228.34799999999996</v>
      </c>
      <c r="G12" s="11"/>
      <c r="H12" s="11">
        <f t="shared" si="3"/>
        <v>22.781999999999925</v>
      </c>
      <c r="I12" s="11">
        <v>117.57926336558809</v>
      </c>
      <c r="J12" s="11">
        <f t="shared" si="4"/>
        <v>140.361263365588</v>
      </c>
      <c r="K12" s="11"/>
      <c r="L12" s="24" t="str">
        <f t="shared" ref="L12:Q12" si="5">A14</f>
        <v>All industries</v>
      </c>
      <c r="M12" s="34">
        <f t="shared" si="5"/>
        <v>794.68299999999999</v>
      </c>
      <c r="N12" s="34">
        <f t="shared" si="5"/>
        <v>802.09799999999927</v>
      </c>
      <c r="O12" s="34">
        <f t="shared" si="5"/>
        <v>788.61200000000031</v>
      </c>
      <c r="P12" s="34">
        <f t="shared" si="5"/>
        <v>813.53400000000011</v>
      </c>
      <c r="Q12" s="34">
        <f t="shared" si="5"/>
        <v>848.75999999999965</v>
      </c>
      <c r="R12" s="43">
        <f>IF(D$5-B$5 &lt;&gt; 0,(EXP(LN(D14/B14)/(D$5-B$5))-1)*100,0)</f>
        <v>-0.15325953403276804</v>
      </c>
      <c r="S12" s="43">
        <f>F41</f>
        <v>0.49121601391242109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794.68299999999999</v>
      </c>
      <c r="C14" s="34">
        <f t="shared" ref="C14:F14" si="6">SUM(C7:C12)</f>
        <v>802.09799999999927</v>
      </c>
      <c r="D14" s="34">
        <f t="shared" si="6"/>
        <v>788.61200000000031</v>
      </c>
      <c r="E14" s="34">
        <f t="shared" si="6"/>
        <v>813.53400000000011</v>
      </c>
      <c r="F14" s="34">
        <f t="shared" si="6"/>
        <v>848.75999999999965</v>
      </c>
      <c r="G14" s="34"/>
      <c r="H14" s="34">
        <f>SUM(H7:H12)</f>
        <v>60.147999999999293</v>
      </c>
      <c r="I14" s="34">
        <f>SUM(I7:I12)</f>
        <v>399.26355808533833</v>
      </c>
      <c r="J14" s="34">
        <f t="shared" ref="J14" si="7">SUM(J7:J12)</f>
        <v>459.41155808533767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3.6386836008823775</v>
      </c>
      <c r="C20" s="18">
        <f t="shared" si="8"/>
        <v>3.5924537899358908</v>
      </c>
      <c r="D20" s="18">
        <f t="shared" si="8"/>
        <v>2.5766790259341703</v>
      </c>
      <c r="E20" s="18">
        <f t="shared" si="8"/>
        <v>2.5169200058018499</v>
      </c>
      <c r="F20" s="18">
        <f t="shared" si="8"/>
        <v>2.377350487770391</v>
      </c>
      <c r="G20" s="351"/>
      <c r="H20" s="40">
        <f>IF(D7&gt;0,(H7/D7)*100,0)</f>
        <v>-0.69881889763791549</v>
      </c>
      <c r="I20" s="40">
        <f>IF(D7&gt;0,(I7/D7)*100,0)</f>
        <v>47.132710005377305</v>
      </c>
      <c r="J20" s="40">
        <f>IF(D7&gt;0,(J7/D7)*100,0)</f>
        <v>46.433891107739392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8.5785149550197826</v>
      </c>
      <c r="C21" s="18">
        <f t="shared" si="8"/>
        <v>8.6596650284628645</v>
      </c>
      <c r="D21" s="18">
        <f t="shared" si="8"/>
        <v>8.5148336571089462</v>
      </c>
      <c r="E21" s="18">
        <f t="shared" si="8"/>
        <v>8.1150879987806519</v>
      </c>
      <c r="F21" s="18">
        <f t="shared" si="8"/>
        <v>7.3356425844761874</v>
      </c>
      <c r="G21" s="351"/>
      <c r="H21" s="40">
        <f t="shared" ref="H21:H25" si="9">IF(D8&gt;0,(H8/D8)*100,0)</f>
        <v>-7.2778447929231564</v>
      </c>
      <c r="I21" s="40">
        <f t="shared" ref="I21:I25" si="10">IF(D8&gt;0,(I8/D8)*100,0)</f>
        <v>41.343930675295525</v>
      </c>
      <c r="J21" s="40">
        <f t="shared" ref="J21:J27" si="11">IF(D8&gt;0,(J8/D8)*100,0)</f>
        <v>34.06608588237237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7.6731224903515045</v>
      </c>
      <c r="C22" s="18">
        <f t="shared" si="8"/>
        <v>7.0461464808539445</v>
      </c>
      <c r="D22" s="18">
        <f t="shared" si="8"/>
        <v>7.8709175107657501</v>
      </c>
      <c r="E22" s="18">
        <f t="shared" si="8"/>
        <v>8.1679438105844167</v>
      </c>
      <c r="F22" s="18">
        <f t="shared" si="8"/>
        <v>8.5001649465102016</v>
      </c>
      <c r="G22" s="351"/>
      <c r="H22" s="40">
        <f t="shared" si="9"/>
        <v>16.231412414815189</v>
      </c>
      <c r="I22" s="40">
        <f t="shared" si="10"/>
        <v>45.314007327623813</v>
      </c>
      <c r="J22" s="40">
        <f t="shared" si="11"/>
        <v>61.545419742439002</v>
      </c>
      <c r="K22" s="351"/>
    </row>
    <row r="23" spans="1:12" x14ac:dyDescent="0.2">
      <c r="A23" t="str">
        <f>$A$10</f>
        <v>Trade, accomod. and transport</v>
      </c>
      <c r="B23" s="18">
        <f t="shared" si="8"/>
        <v>27.715831344070512</v>
      </c>
      <c r="C23" s="18">
        <f t="shared" si="8"/>
        <v>27.0183942610504</v>
      </c>
      <c r="D23" s="18">
        <f t="shared" si="8"/>
        <v>27.014678954923323</v>
      </c>
      <c r="E23" s="18">
        <f t="shared" si="8"/>
        <v>26.920202474635367</v>
      </c>
      <c r="F23" s="18">
        <f t="shared" si="8"/>
        <v>26.820656015834853</v>
      </c>
      <c r="G23" s="351"/>
      <c r="H23" s="40">
        <f t="shared" si="9"/>
        <v>6.854079731131475</v>
      </c>
      <c r="I23" s="40">
        <f t="shared" si="10"/>
        <v>49.528803362422785</v>
      </c>
      <c r="J23" s="40">
        <f t="shared" si="11"/>
        <v>56.382883093554256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27.631017651063395</v>
      </c>
      <c r="C24" s="18">
        <f t="shared" si="8"/>
        <v>27.749601669621406</v>
      </c>
      <c r="D24" s="18">
        <f t="shared" si="8"/>
        <v>27.956079795894585</v>
      </c>
      <c r="E24" s="18">
        <f t="shared" si="8"/>
        <v>27.855381582085069</v>
      </c>
      <c r="F24" s="18">
        <f t="shared" si="8"/>
        <v>28.06246759979264</v>
      </c>
      <c r="G24" s="351"/>
      <c r="H24" s="40">
        <f t="shared" si="9"/>
        <v>8.0366498083594209</v>
      </c>
      <c r="I24" s="40">
        <f t="shared" si="10"/>
        <v>50.212676197053852</v>
      </c>
      <c r="J24" s="40">
        <f t="shared" si="11"/>
        <v>58.249326005413273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24.762829958612443</v>
      </c>
      <c r="C25" s="18">
        <f t="shared" si="8"/>
        <v>25.933738770075504</v>
      </c>
      <c r="D25" s="18">
        <f t="shared" si="8"/>
        <v>26.066811055373229</v>
      </c>
      <c r="E25" s="18">
        <f t="shared" si="8"/>
        <v>26.424464128112646</v>
      </c>
      <c r="F25" s="18">
        <f t="shared" si="8"/>
        <v>26.903718365615724</v>
      </c>
      <c r="G25" s="351"/>
      <c r="H25" s="40">
        <f t="shared" si="9"/>
        <v>11.082572020664857</v>
      </c>
      <c r="I25" s="40">
        <f t="shared" si="10"/>
        <v>57.197816450963714</v>
      </c>
      <c r="J25" s="40">
        <f t="shared" si="11"/>
        <v>68.280388471628569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7.6270713608211986</v>
      </c>
      <c r="I27" s="43">
        <f>IF(D14&gt;0,(I14/D14)*100,0)</f>
        <v>50.628643500902626</v>
      </c>
      <c r="J27" s="43">
        <f t="shared" si="11"/>
        <v>58.255714861723831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Norfolk and Suffolk 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-8.7436508224025822E-2</v>
      </c>
      <c r="C34" s="18">
        <f t="shared" si="12"/>
        <v>-29.481173000173456</v>
      </c>
      <c r="D34" s="18">
        <f t="shared" si="12"/>
        <v>0.15307395645987043</v>
      </c>
      <c r="E34" s="18">
        <f t="shared" si="12"/>
        <v>-0.14649825248276294</v>
      </c>
      <c r="F34" s="18">
        <f t="shared" ref="F34:F39" si="13">IF(F$5-D$5 &lt;&gt; 0,(EXP(LN(F7/D7)/(F$5-D$5))-1)*100,0)</f>
        <v>-4.6740544696410868E-2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0.46866298251049265</v>
      </c>
      <c r="C35" s="18">
        <f t="shared" si="12"/>
        <v>-3.3257029326652754</v>
      </c>
      <c r="D35" s="18">
        <f t="shared" si="12"/>
        <v>-0.33885361970004135</v>
      </c>
      <c r="E35" s="18">
        <f t="shared" si="12"/>
        <v>-0.58419979305238678</v>
      </c>
      <c r="F35" s="18">
        <f t="shared" si="13"/>
        <v>-0.50248491925775074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-1.880966468642753</v>
      </c>
      <c r="C36" s="18">
        <f t="shared" si="12"/>
        <v>9.8271316595010649</v>
      </c>
      <c r="D36" s="18">
        <f t="shared" si="12"/>
        <v>1.3724496958141152</v>
      </c>
      <c r="E36" s="18">
        <f t="shared" si="12"/>
        <v>0.82596348605628034</v>
      </c>
      <c r="F36" s="18">
        <f t="shared" si="13"/>
        <v>1.0077974315649607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-0.40414048807186909</v>
      </c>
      <c r="C37" s="18">
        <f t="shared" si="12"/>
        <v>-1.6948605073967671</v>
      </c>
      <c r="D37" s="18">
        <f>IF(E$5-D$5 &lt;&gt; 0,(EXP(LN(E10/D10)/(E$5-D$5))-1)*100,0)</f>
        <v>0.55372592926004049</v>
      </c>
      <c r="E37" s="18">
        <f t="shared" si="12"/>
        <v>0.38758971113170837</v>
      </c>
      <c r="F37" s="18">
        <f t="shared" si="13"/>
        <v>0.44293792892420303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0.33982655867432765</v>
      </c>
      <c r="C38" s="18">
        <f t="shared" si="12"/>
        <v>-0.94977513601885999</v>
      </c>
      <c r="D38" s="18">
        <f t="shared" si="12"/>
        <v>0.55161109500825312</v>
      </c>
      <c r="E38" s="18">
        <f t="shared" si="12"/>
        <v>0.49919754993037468</v>
      </c>
      <c r="F38" s="18">
        <f t="shared" si="13"/>
        <v>0.51666569524275729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1.3968799846099111</v>
      </c>
      <c r="C39" s="18">
        <f t="shared" si="12"/>
        <v>-1.176843866278221</v>
      </c>
      <c r="D39" s="18">
        <f t="shared" si="12"/>
        <v>0.89882815370105895</v>
      </c>
      <c r="E39" s="18">
        <f t="shared" si="12"/>
        <v>0.60545545699048908</v>
      </c>
      <c r="F39" s="18">
        <f t="shared" si="13"/>
        <v>0.70315145450539074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0.23245731198051622</v>
      </c>
      <c r="C41" s="18">
        <f>IF(D$5-C$5 &lt;&gt; 0,(EXP(LN(D14/C14)/(D$5-C$5))-1)*100,0)</f>
        <v>-1.681340684055932</v>
      </c>
      <c r="D41" s="18">
        <f>IF(E$5-D$5 &lt;&gt; 0,(EXP(LN(E14/D14)/(E$5-D$5))-1)*100,0)</f>
        <v>0.62420574141230922</v>
      </c>
      <c r="E41" s="18">
        <f>IF(F$5-E$5 &lt;&gt; 0,(EXP(LN(F14/E14)/(F$5-E$5))-1)*100,0)</f>
        <v>0.42478707676503191</v>
      </c>
      <c r="F41" s="18">
        <f>IF(F$5-D$5 &lt;&gt; 0,(EXP(LN(F14/D14)/(F$5-D$5))-1)*100,0)</f>
        <v>0.49121601391242109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-0.10100000000015186</v>
      </c>
      <c r="C45" s="27">
        <f>D7-C7</f>
        <v>-8.4949999999999655</v>
      </c>
      <c r="D45" s="27">
        <f>E7-D7</f>
        <v>0.15600000000003789</v>
      </c>
      <c r="E45" s="27">
        <f>F7-E7</f>
        <v>-0.29800000000006222</v>
      </c>
      <c r="F45" s="27">
        <f>F7-D7</f>
        <v>-0.14200000000002433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1.2870000000001482</v>
      </c>
      <c r="C46" s="27">
        <f>D8-C8</f>
        <v>-2.3099999999999739</v>
      </c>
      <c r="D46" s="27">
        <f t="shared" si="14"/>
        <v>-1.1299999999998249</v>
      </c>
      <c r="E46" s="27">
        <f t="shared" si="14"/>
        <v>-3.7570000000001471</v>
      </c>
      <c r="F46" s="27">
        <f t="shared" ref="F46:F52" si="15">F8-D8</f>
        <v>-4.886999999999972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-4.4600000000002211</v>
      </c>
      <c r="C47" s="27">
        <f t="shared" ref="C47:C50" si="16">D9-C9</f>
        <v>5.5540000000001939</v>
      </c>
      <c r="D47" s="27">
        <f t="shared" si="14"/>
        <v>4.3779999999998225</v>
      </c>
      <c r="E47" s="27">
        <f t="shared" si="14"/>
        <v>5.6970000000001164</v>
      </c>
      <c r="F47" s="27">
        <f t="shared" si="15"/>
        <v>10.074999999999939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-3.5390000000000441</v>
      </c>
      <c r="C48" s="27">
        <f t="shared" si="16"/>
        <v>-3.6729999999998313</v>
      </c>
      <c r="D48" s="27">
        <f t="shared" si="14"/>
        <v>5.9640000000001123</v>
      </c>
      <c r="E48" s="27">
        <f t="shared" si="14"/>
        <v>8.6379999999996926</v>
      </c>
      <c r="F48" s="27">
        <f t="shared" si="15"/>
        <v>14.601999999999805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2.9999999999996021</v>
      </c>
      <c r="C49" s="27">
        <f t="shared" si="16"/>
        <v>-2.1139999999994075</v>
      </c>
      <c r="D49" s="27">
        <f t="shared" si="14"/>
        <v>6.1479999999997119</v>
      </c>
      <c r="E49" s="27">
        <f t="shared" si="14"/>
        <v>11.569999999999908</v>
      </c>
      <c r="F49" s="27">
        <f t="shared" si="15"/>
        <v>17.71799999999962</v>
      </c>
    </row>
    <row r="50" spans="1:6" x14ac:dyDescent="0.2">
      <c r="A50" t="str">
        <f>$A$12</f>
        <v>Non-marketed services</v>
      </c>
      <c r="B50" s="27">
        <f t="shared" si="14"/>
        <v>11.227999999999895</v>
      </c>
      <c r="C50" s="27">
        <f t="shared" si="16"/>
        <v>-2.4479999999999791</v>
      </c>
      <c r="D50" s="27">
        <f t="shared" si="14"/>
        <v>9.4059999999999206</v>
      </c>
      <c r="E50" s="27">
        <f t="shared" si="14"/>
        <v>13.376000000000005</v>
      </c>
      <c r="F50" s="27">
        <f t="shared" si="15"/>
        <v>22.781999999999925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7.4149999999992815</v>
      </c>
      <c r="C52" s="29">
        <f>D14-C14</f>
        <v>-13.485999999998967</v>
      </c>
      <c r="D52" s="29">
        <f t="shared" si="14"/>
        <v>24.921999999999798</v>
      </c>
      <c r="E52" s="29">
        <f t="shared" si="14"/>
        <v>35.225999999999544</v>
      </c>
      <c r="F52" s="29">
        <f t="shared" si="15"/>
        <v>60.147999999999342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 xml:space="preserve">Industry Table 2  Employment by Industry Group (SIC 2007), 2015-2035, Norfolk and Suffolk 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19.28700000000012</v>
      </c>
      <c r="C5" s="11">
        <v>17.923999999999964</v>
      </c>
      <c r="D5" s="11">
        <v>10.555999999999985</v>
      </c>
      <c r="E5" s="11">
        <v>11.039000000000019</v>
      </c>
      <c r="F5" s="11">
        <v>10.811999999999957</v>
      </c>
      <c r="G5" s="10"/>
    </row>
    <row r="6" spans="1:7" x14ac:dyDescent="0.2">
      <c r="A6" s="10" t="str">
        <f>name!B5</f>
        <v>Mining and quarrying</v>
      </c>
      <c r="B6" s="11">
        <v>1.4399999999999962</v>
      </c>
      <c r="C6" s="11">
        <v>1.3449999999999989</v>
      </c>
      <c r="D6" s="11">
        <v>1.9400000000000057</v>
      </c>
      <c r="E6" s="11">
        <v>1.457000000000001</v>
      </c>
      <c r="F6" s="11">
        <v>0.95100000000000096</v>
      </c>
    </row>
    <row r="7" spans="1:7" x14ac:dyDescent="0.2">
      <c r="A7" s="10" t="str">
        <f>name!B6</f>
        <v>Food drink and tobacco</v>
      </c>
      <c r="B7" s="11">
        <v>16.488000000000014</v>
      </c>
      <c r="C7" s="11">
        <v>18.268999999999984</v>
      </c>
      <c r="D7" s="11">
        <v>17.563000000000024</v>
      </c>
      <c r="E7" s="11">
        <v>19.026000000000028</v>
      </c>
      <c r="F7" s="11">
        <v>20.344999999999999</v>
      </c>
      <c r="G7" s="11"/>
    </row>
    <row r="8" spans="1:7" x14ac:dyDescent="0.2">
      <c r="A8" s="10" t="str">
        <f>name!B7</f>
        <v>Engineering</v>
      </c>
      <c r="B8" s="11">
        <v>11.028999999999984</v>
      </c>
      <c r="C8" s="11">
        <v>11.632999999999996</v>
      </c>
      <c r="D8" s="11">
        <v>10.823000000000006</v>
      </c>
      <c r="E8" s="11">
        <v>10.761000000000012</v>
      </c>
      <c r="F8" s="11">
        <v>9.1780000000000292</v>
      </c>
      <c r="G8" s="11"/>
    </row>
    <row r="9" spans="1:7" x14ac:dyDescent="0.2">
      <c r="A9" s="10" t="str">
        <f>name!B8</f>
        <v>Rest of manufacturing</v>
      </c>
      <c r="B9" s="11">
        <v>40.654999999999866</v>
      </c>
      <c r="C9" s="11">
        <v>39.557000000000016</v>
      </c>
      <c r="D9" s="11">
        <v>38.763000000000005</v>
      </c>
      <c r="E9" s="11">
        <v>36.232000000000156</v>
      </c>
      <c r="F9" s="11">
        <v>32.739000000000026</v>
      </c>
      <c r="G9" s="11"/>
    </row>
    <row r="10" spans="1:7" x14ac:dyDescent="0.2">
      <c r="A10" s="10" t="str">
        <f>name!B9</f>
        <v>Electricity and gas</v>
      </c>
      <c r="B10" s="11">
        <v>3.1259999999999977</v>
      </c>
      <c r="C10" s="11">
        <v>3.6499999999999941</v>
      </c>
      <c r="D10" s="11">
        <v>2.9729999999999932</v>
      </c>
      <c r="E10" s="11">
        <v>2.7909999999999999</v>
      </c>
      <c r="F10" s="11">
        <v>2.67</v>
      </c>
      <c r="G10" s="11"/>
    </row>
    <row r="11" spans="1:7" x14ac:dyDescent="0.2">
      <c r="A11" s="10" t="str">
        <f>name!B10</f>
        <v>Water and sewerage</v>
      </c>
      <c r="B11" s="11">
        <v>5.0629999999999864</v>
      </c>
      <c r="C11" s="11">
        <v>5.8959999999999946</v>
      </c>
      <c r="D11" s="11">
        <v>4.8510000000000026</v>
      </c>
      <c r="E11" s="11">
        <v>5.1890000000000036</v>
      </c>
      <c r="F11" s="11">
        <v>5.7450000000000063</v>
      </c>
      <c r="G11" s="11"/>
    </row>
    <row r="12" spans="1:7" x14ac:dyDescent="0.2">
      <c r="A12" s="10" t="str">
        <f>name!B11</f>
        <v>Construction</v>
      </c>
      <c r="B12" s="11">
        <v>60.977000000000046</v>
      </c>
      <c r="C12" s="11">
        <v>56.516999999999825</v>
      </c>
      <c r="D12" s="11">
        <v>62.071000000000019</v>
      </c>
      <c r="E12" s="11">
        <v>66.448999999999842</v>
      </c>
      <c r="F12" s="11">
        <v>72.145999999999958</v>
      </c>
      <c r="G12" s="11"/>
    </row>
    <row r="13" spans="1:7" x14ac:dyDescent="0.2">
      <c r="A13" s="10" t="str">
        <f>name!B12</f>
        <v>Wholesale and retail trade</v>
      </c>
      <c r="B13" s="11">
        <v>127.52599999999993</v>
      </c>
      <c r="C13" s="11">
        <v>119.06099999999982</v>
      </c>
      <c r="D13" s="11">
        <v>116.30800000000009</v>
      </c>
      <c r="E13" s="11">
        <v>117.90600000000022</v>
      </c>
      <c r="F13" s="11">
        <v>119.68899999999987</v>
      </c>
      <c r="G13" s="11"/>
    </row>
    <row r="14" spans="1:7" x14ac:dyDescent="0.2">
      <c r="A14" s="10" t="str">
        <f>name!B13</f>
        <v>Transport and storage</v>
      </c>
      <c r="B14" s="11">
        <v>37.608999999999938</v>
      </c>
      <c r="C14" s="11">
        <v>40.562000000000083</v>
      </c>
      <c r="D14" s="11">
        <v>39.127000000000052</v>
      </c>
      <c r="E14" s="11">
        <v>41.362999999999928</v>
      </c>
      <c r="F14" s="11">
        <v>42.109999999999985</v>
      </c>
      <c r="G14" s="11"/>
    </row>
    <row r="15" spans="1:7" x14ac:dyDescent="0.2">
      <c r="A15" s="10" t="str">
        <f>name!B14</f>
        <v>Accommodation and food</v>
      </c>
      <c r="B15" s="11">
        <v>55.118000000000002</v>
      </c>
      <c r="C15" s="11">
        <v>57.090999999999909</v>
      </c>
      <c r="D15" s="11">
        <v>57.60599999999986</v>
      </c>
      <c r="E15" s="11">
        <v>59.735999999999969</v>
      </c>
      <c r="F15" s="11">
        <v>65.843999999999951</v>
      </c>
      <c r="G15" s="11"/>
    </row>
    <row r="16" spans="1:7" x14ac:dyDescent="0.2">
      <c r="A16" s="10" t="str">
        <f>name!B15</f>
        <v>Media</v>
      </c>
      <c r="B16" s="11">
        <v>7.3120000000000065</v>
      </c>
      <c r="C16" s="11">
        <v>5.5649999999999951</v>
      </c>
      <c r="D16" s="11">
        <v>5.9100000000000055</v>
      </c>
      <c r="E16" s="11">
        <v>5.7459999999999987</v>
      </c>
      <c r="F16" s="11">
        <v>5.6850000000000041</v>
      </c>
      <c r="G16" s="11"/>
    </row>
    <row r="17" spans="1:7" x14ac:dyDescent="0.2">
      <c r="A17" s="10" t="str">
        <f>name!B16</f>
        <v>Information technology</v>
      </c>
      <c r="B17" s="11">
        <v>13.881999999999971</v>
      </c>
      <c r="C17" s="11">
        <v>13.030000000000028</v>
      </c>
      <c r="D17" s="11">
        <v>12.94400000000004</v>
      </c>
      <c r="E17" s="11">
        <v>13.419000000000008</v>
      </c>
      <c r="F17" s="11">
        <v>13.983999999999986</v>
      </c>
      <c r="G17" s="11"/>
    </row>
    <row r="18" spans="1:7" x14ac:dyDescent="0.2">
      <c r="A18" s="10" t="str">
        <f>name!B17</f>
        <v>Finance and insurance</v>
      </c>
      <c r="B18" s="11">
        <v>23.159000000000052</v>
      </c>
      <c r="C18" s="11">
        <v>23.675999999999952</v>
      </c>
      <c r="D18" s="11">
        <v>24.294000000000029</v>
      </c>
      <c r="E18" s="11">
        <v>23.858000000000018</v>
      </c>
      <c r="F18" s="11">
        <v>22.24999999999994</v>
      </c>
      <c r="G18" s="11"/>
    </row>
    <row r="19" spans="1:7" x14ac:dyDescent="0.2">
      <c r="A19" s="10" t="str">
        <f>name!B18</f>
        <v>Real estate</v>
      </c>
      <c r="B19" s="11">
        <v>10.98000000000002</v>
      </c>
      <c r="C19" s="11">
        <v>11.338000000000013</v>
      </c>
      <c r="D19" s="11">
        <v>11.588999999999997</v>
      </c>
      <c r="E19" s="11">
        <v>11.860000000000007</v>
      </c>
      <c r="F19" s="11">
        <v>13.514999999999997</v>
      </c>
      <c r="G19" s="11"/>
    </row>
    <row r="20" spans="1:7" x14ac:dyDescent="0.2">
      <c r="A20" s="10" t="str">
        <f>name!B19</f>
        <v>Professional services</v>
      </c>
      <c r="B20" s="11">
        <v>49.270000000000046</v>
      </c>
      <c r="C20" s="11">
        <v>57.92599999999986</v>
      </c>
      <c r="D20" s="11">
        <v>54.008000000000095</v>
      </c>
      <c r="E20" s="11">
        <v>56.814</v>
      </c>
      <c r="F20" s="11">
        <v>61.304000000000059</v>
      </c>
      <c r="G20" s="11"/>
    </row>
    <row r="21" spans="1:7" x14ac:dyDescent="0.2">
      <c r="A21" s="10" t="str">
        <f>name!B20</f>
        <v>Support services</v>
      </c>
      <c r="B21" s="11">
        <v>69.044999999999931</v>
      </c>
      <c r="C21" s="11">
        <v>66.514999999999858</v>
      </c>
      <c r="D21" s="11">
        <v>62.144000000000098</v>
      </c>
      <c r="E21" s="11">
        <v>66.397999999999968</v>
      </c>
      <c r="F21" s="11">
        <v>71.947999999999936</v>
      </c>
      <c r="G21" s="11"/>
    </row>
    <row r="22" spans="1:7" x14ac:dyDescent="0.2">
      <c r="A22" s="10" t="str">
        <f>name!B21</f>
        <v>Public admin. and defence</v>
      </c>
      <c r="B22" s="11">
        <v>34.151000000000003</v>
      </c>
      <c r="C22" s="11">
        <v>34.416000000000089</v>
      </c>
      <c r="D22" s="11">
        <v>35.151000000000032</v>
      </c>
      <c r="E22" s="11">
        <v>37.991000000000007</v>
      </c>
      <c r="F22" s="11">
        <v>39.761000000000017</v>
      </c>
      <c r="G22" s="11"/>
    </row>
    <row r="23" spans="1:7" x14ac:dyDescent="0.2">
      <c r="A23" s="10" t="str">
        <f>name!B22</f>
        <v>Education</v>
      </c>
      <c r="B23" s="11">
        <v>62.641000000000147</v>
      </c>
      <c r="C23" s="11">
        <v>65.989999999999966</v>
      </c>
      <c r="D23" s="11">
        <v>66.459999999999923</v>
      </c>
      <c r="E23" s="11">
        <v>65.420000000000044</v>
      </c>
      <c r="F23" s="11">
        <v>66.594000000000037</v>
      </c>
      <c r="G23" s="11"/>
    </row>
    <row r="24" spans="1:7" x14ac:dyDescent="0.2">
      <c r="A24" s="10" t="str">
        <f>name!B23</f>
        <v>Health and social work</v>
      </c>
      <c r="B24" s="11">
        <v>99.993999999999986</v>
      </c>
      <c r="C24" s="11">
        <v>107.60799999999996</v>
      </c>
      <c r="D24" s="11">
        <v>103.95500000000007</v>
      </c>
      <c r="E24" s="11">
        <v>111.56099999999989</v>
      </c>
      <c r="F24" s="11">
        <v>121.99299999999992</v>
      </c>
      <c r="G24" s="11"/>
    </row>
    <row r="25" spans="1:7" x14ac:dyDescent="0.2">
      <c r="A25" s="10" t="str">
        <f>name!B24</f>
        <v>Arts and entertainment</v>
      </c>
      <c r="B25" s="11">
        <v>22.307000000000052</v>
      </c>
      <c r="C25" s="11">
        <v>24.715999999999958</v>
      </c>
      <c r="D25" s="11">
        <v>27.990999999999982</v>
      </c>
      <c r="E25" s="11">
        <v>26.946999999999996</v>
      </c>
      <c r="F25" s="11">
        <v>27.824999999999974</v>
      </c>
      <c r="G25" s="11"/>
    </row>
    <row r="26" spans="1:7" x14ac:dyDescent="0.2">
      <c r="A26" s="10" t="str">
        <f>name!B25</f>
        <v>Other services</v>
      </c>
      <c r="B26" s="11">
        <v>23.624000000000013</v>
      </c>
      <c r="C26" s="11">
        <v>19.813000000000006</v>
      </c>
      <c r="D26" s="11">
        <v>21.585000000000026</v>
      </c>
      <c r="E26" s="11">
        <v>21.570999999999991</v>
      </c>
      <c r="F26" s="11">
        <v>21.671999999999986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794.68299999999999</v>
      </c>
      <c r="C28" s="11">
        <f t="shared" ref="C28:F28" si="0">SUM(C5:C26)</f>
        <v>802.09799999999927</v>
      </c>
      <c r="D28" s="11">
        <f t="shared" si="0"/>
        <v>788.61200000000042</v>
      </c>
      <c r="E28" s="11">
        <f t="shared" si="0"/>
        <v>813.53400000000022</v>
      </c>
      <c r="F28" s="11">
        <f t="shared" si="0"/>
        <v>848.75999999999954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2.4270054852060658</v>
      </c>
      <c r="C32" s="18">
        <f t="shared" ref="C32:E32" si="1">C5/C$28*100</f>
        <v>2.2346396574982084</v>
      </c>
      <c r="D32" s="18">
        <f t="shared" si="1"/>
        <v>1.3385543207559585</v>
      </c>
      <c r="E32" s="18">
        <f t="shared" si="1"/>
        <v>1.3569193174470908</v>
      </c>
      <c r="F32" s="18">
        <f>F5/F$28*100</f>
        <v>1.2738583345115182</v>
      </c>
    </row>
    <row r="33" spans="1:6" x14ac:dyDescent="0.2">
      <c r="A33" t="str">
        <f>$A$6</f>
        <v>Mining and quarrying</v>
      </c>
      <c r="B33" s="18">
        <f t="shared" ref="B33:F53" si="2">B6/B$28*100</f>
        <v>0.18120432927343308</v>
      </c>
      <c r="C33" s="18">
        <f t="shared" si="2"/>
        <v>0.1676852454438236</v>
      </c>
      <c r="D33" s="18">
        <f t="shared" si="2"/>
        <v>0.24600183613741672</v>
      </c>
      <c r="E33" s="18">
        <f t="shared" si="2"/>
        <v>0.17909515767011588</v>
      </c>
      <c r="F33" s="18">
        <f t="shared" si="2"/>
        <v>0.1120458080022623</v>
      </c>
    </row>
    <row r="34" spans="1:6" x14ac:dyDescent="0.2">
      <c r="A34" t="str">
        <f>$A$7</f>
        <v>Food drink and tobacco</v>
      </c>
      <c r="B34" s="18">
        <f t="shared" si="2"/>
        <v>2.0747895701808159</v>
      </c>
      <c r="C34" s="18">
        <f t="shared" si="2"/>
        <v>2.2776518580023888</v>
      </c>
      <c r="D34" s="18">
        <f t="shared" si="2"/>
        <v>2.2270774474646613</v>
      </c>
      <c r="E34" s="18">
        <f t="shared" si="2"/>
        <v>2.338685291579703</v>
      </c>
      <c r="F34" s="18">
        <f t="shared" si="2"/>
        <v>2.3970262500589108</v>
      </c>
    </row>
    <row r="35" spans="1:6" x14ac:dyDescent="0.2">
      <c r="A35" t="str">
        <f>$A$8</f>
        <v>Engineering</v>
      </c>
      <c r="B35" s="18">
        <f t="shared" si="2"/>
        <v>1.3878489913588166</v>
      </c>
      <c r="C35" s="18">
        <f t="shared" si="2"/>
        <v>1.4503215317829001</v>
      </c>
      <c r="D35" s="18">
        <f t="shared" si="2"/>
        <v>1.3724112744923993</v>
      </c>
      <c r="E35" s="18">
        <f t="shared" si="2"/>
        <v>1.3227474205134644</v>
      </c>
      <c r="F35" s="18">
        <f t="shared" si="2"/>
        <v>1.081342193317314</v>
      </c>
    </row>
    <row r="36" spans="1:6" x14ac:dyDescent="0.2">
      <c r="A36" t="str">
        <f>$A$9</f>
        <v>Rest of manufacturing</v>
      </c>
      <c r="B36" s="18">
        <f t="shared" si="2"/>
        <v>5.1158763934801508</v>
      </c>
      <c r="C36" s="18">
        <f t="shared" si="2"/>
        <v>4.9316916386775747</v>
      </c>
      <c r="D36" s="18">
        <f t="shared" si="2"/>
        <v>4.915344935151885</v>
      </c>
      <c r="E36" s="18">
        <f t="shared" si="2"/>
        <v>4.453655286687483</v>
      </c>
      <c r="F36" s="18">
        <f t="shared" si="2"/>
        <v>3.8572741410999623</v>
      </c>
    </row>
    <row r="37" spans="1:6" x14ac:dyDescent="0.2">
      <c r="A37" t="str">
        <f>$A$10</f>
        <v>Electricity and gas</v>
      </c>
      <c r="B37" s="18">
        <f t="shared" si="2"/>
        <v>0.39336439813107843</v>
      </c>
      <c r="C37" s="18">
        <f t="shared" si="2"/>
        <v>0.45505661402970682</v>
      </c>
      <c r="D37" s="18">
        <f t="shared" si="2"/>
        <v>0.37699147362708046</v>
      </c>
      <c r="E37" s="18">
        <f t="shared" si="2"/>
        <v>0.34307109475449082</v>
      </c>
      <c r="F37" s="18">
        <f t="shared" si="2"/>
        <v>0.31457655874452156</v>
      </c>
    </row>
    <row r="38" spans="1:6" x14ac:dyDescent="0.2">
      <c r="A38" t="str">
        <f>$A$11</f>
        <v>Water and sewerage</v>
      </c>
      <c r="B38" s="18">
        <f t="shared" si="2"/>
        <v>0.63710938827179975</v>
      </c>
      <c r="C38" s="18">
        <f t="shared" si="2"/>
        <v>0.73507227296415156</v>
      </c>
      <c r="D38" s="18">
        <f t="shared" si="2"/>
        <v>0.6151313954137142</v>
      </c>
      <c r="E38" s="18">
        <f t="shared" si="2"/>
        <v>0.63783443593015188</v>
      </c>
      <c r="F38" s="18">
        <f t="shared" si="2"/>
        <v>0.67686978651208929</v>
      </c>
    </row>
    <row r="39" spans="1:6" x14ac:dyDescent="0.2">
      <c r="A39" t="str">
        <f>$A$12</f>
        <v>Construction</v>
      </c>
      <c r="B39" s="18">
        <f t="shared" si="2"/>
        <v>7.6731224903515045</v>
      </c>
      <c r="C39" s="18">
        <f t="shared" si="2"/>
        <v>7.0461464808539445</v>
      </c>
      <c r="D39" s="18">
        <f t="shared" si="2"/>
        <v>7.8709175107657483</v>
      </c>
      <c r="E39" s="18">
        <f t="shared" si="2"/>
        <v>8.1679438105844167</v>
      </c>
      <c r="F39" s="18">
        <f t="shared" si="2"/>
        <v>8.5001649465102034</v>
      </c>
    </row>
    <row r="40" spans="1:6" x14ac:dyDescent="0.2">
      <c r="A40" t="str">
        <f>$A$13</f>
        <v>Wholesale and retail trade</v>
      </c>
      <c r="B40" s="18">
        <f t="shared" si="2"/>
        <v>16.047405065919357</v>
      </c>
      <c r="C40" s="18">
        <f t="shared" si="2"/>
        <v>14.843697403559158</v>
      </c>
      <c r="D40" s="18">
        <f t="shared" si="2"/>
        <v>14.748444101788968</v>
      </c>
      <c r="E40" s="18">
        <f t="shared" si="2"/>
        <v>14.493063596604467</v>
      </c>
      <c r="F40" s="18">
        <f t="shared" si="2"/>
        <v>14.101630614072286</v>
      </c>
    </row>
    <row r="41" spans="1:6" x14ac:dyDescent="0.2">
      <c r="A41" t="str">
        <f>$A$14</f>
        <v>Transport and storage</v>
      </c>
      <c r="B41" s="18">
        <f t="shared" si="2"/>
        <v>4.732578902530939</v>
      </c>
      <c r="C41" s="18">
        <f t="shared" si="2"/>
        <v>5.0569880488419265</v>
      </c>
      <c r="D41" s="18">
        <f t="shared" si="2"/>
        <v>4.9615019806951999</v>
      </c>
      <c r="E41" s="18">
        <f t="shared" si="2"/>
        <v>5.0843603340487205</v>
      </c>
      <c r="F41" s="18">
        <f t="shared" si="2"/>
        <v>4.9613553890381272</v>
      </c>
    </row>
    <row r="42" spans="1:6" x14ac:dyDescent="0.2">
      <c r="A42" t="str">
        <f>$A$15</f>
        <v>Accommodation and food</v>
      </c>
      <c r="B42" s="18">
        <f t="shared" si="2"/>
        <v>6.9358473756202157</v>
      </c>
      <c r="C42" s="18">
        <f t="shared" si="2"/>
        <v>7.1177088086493114</v>
      </c>
      <c r="D42" s="18">
        <f t="shared" si="2"/>
        <v>7.3047328724391498</v>
      </c>
      <c r="E42" s="18">
        <f t="shared" si="2"/>
        <v>7.3427785439821758</v>
      </c>
      <c r="F42" s="18">
        <f t="shared" si="2"/>
        <v>7.7576700127244438</v>
      </c>
    </row>
    <row r="43" spans="1:6" x14ac:dyDescent="0.2">
      <c r="A43" t="str">
        <f>$A$16</f>
        <v>Media</v>
      </c>
      <c r="B43" s="18">
        <f t="shared" si="2"/>
        <v>0.92011531642176903</v>
      </c>
      <c r="C43" s="18">
        <f t="shared" si="2"/>
        <v>0.6938054950891287</v>
      </c>
      <c r="D43" s="18">
        <f t="shared" si="2"/>
        <v>0.74941796472790201</v>
      </c>
      <c r="E43" s="18">
        <f t="shared" si="2"/>
        <v>0.70630115028996909</v>
      </c>
      <c r="F43" s="18">
        <f t="shared" si="2"/>
        <v>0.66980065036052683</v>
      </c>
    </row>
    <row r="44" spans="1:6" x14ac:dyDescent="0.2">
      <c r="A44" t="str">
        <f>$A$17</f>
        <v>Information technology</v>
      </c>
      <c r="B44" s="18">
        <f t="shared" si="2"/>
        <v>1.746860068731805</v>
      </c>
      <c r="C44" s="18">
        <f t="shared" si="2"/>
        <v>1.6244897755635894</v>
      </c>
      <c r="D44" s="18">
        <f t="shared" si="2"/>
        <v>1.6413648283313</v>
      </c>
      <c r="E44" s="18">
        <f t="shared" si="2"/>
        <v>1.6494700897565444</v>
      </c>
      <c r="F44" s="18">
        <f t="shared" si="2"/>
        <v>1.6475799990574476</v>
      </c>
    </row>
    <row r="45" spans="1:6" x14ac:dyDescent="0.2">
      <c r="A45" t="str">
        <f>$A$18</f>
        <v>Finance and insurance</v>
      </c>
      <c r="B45" s="18">
        <f t="shared" si="2"/>
        <v>2.9142437928079565</v>
      </c>
      <c r="C45" s="18">
        <f t="shared" si="2"/>
        <v>2.95175901199105</v>
      </c>
      <c r="D45" s="18">
        <f t="shared" si="2"/>
        <v>3.0806023748053564</v>
      </c>
      <c r="E45" s="18">
        <f t="shared" si="2"/>
        <v>2.9326371116634351</v>
      </c>
      <c r="F45" s="18">
        <f t="shared" si="2"/>
        <v>2.621471322871006</v>
      </c>
    </row>
    <row r="46" spans="1:6" x14ac:dyDescent="0.2">
      <c r="A46" t="str">
        <f>$A$19</f>
        <v>Real estate</v>
      </c>
      <c r="B46" s="18">
        <f t="shared" si="2"/>
        <v>1.3816830107099334</v>
      </c>
      <c r="C46" s="18">
        <f t="shared" si="2"/>
        <v>1.4135429835257067</v>
      </c>
      <c r="D46" s="18">
        <f t="shared" si="2"/>
        <v>1.4695439582456253</v>
      </c>
      <c r="E46" s="18">
        <f t="shared" si="2"/>
        <v>1.4578370418445945</v>
      </c>
      <c r="F46" s="18">
        <f t="shared" si="2"/>
        <v>1.5923229181394039</v>
      </c>
    </row>
    <row r="47" spans="1:6" x14ac:dyDescent="0.2">
      <c r="A47" s="10" t="str">
        <f>$A$20</f>
        <v>Professional services</v>
      </c>
      <c r="B47" s="18">
        <f t="shared" si="2"/>
        <v>6.1999564606264439</v>
      </c>
      <c r="C47" s="18">
        <f t="shared" si="2"/>
        <v>7.2218108011739099</v>
      </c>
      <c r="D47" s="18">
        <f t="shared" si="2"/>
        <v>6.8484882299533947</v>
      </c>
      <c r="E47" s="18">
        <f t="shared" si="2"/>
        <v>6.9836048647014124</v>
      </c>
      <c r="F47" s="18">
        <f t="shared" si="2"/>
        <v>7.2227720439229106</v>
      </c>
    </row>
    <row r="48" spans="1:6" x14ac:dyDescent="0.2">
      <c r="A48" s="10" t="str">
        <f>$A$21</f>
        <v>Support services</v>
      </c>
      <c r="B48" s="18">
        <f t="shared" si="2"/>
        <v>8.6883700796418104</v>
      </c>
      <c r="C48" s="18">
        <f t="shared" si="2"/>
        <v>8.2926275841605293</v>
      </c>
      <c r="D48" s="18">
        <f t="shared" si="2"/>
        <v>7.880174280888455</v>
      </c>
      <c r="E48" s="18">
        <f t="shared" si="2"/>
        <v>8.1616748654635138</v>
      </c>
      <c r="F48" s="18">
        <f t="shared" si="2"/>
        <v>8.476836797210046</v>
      </c>
    </row>
    <row r="49" spans="1:9" x14ac:dyDescent="0.2">
      <c r="A49" s="10" t="str">
        <f>$A$22</f>
        <v>Public admin. and defence</v>
      </c>
      <c r="B49" s="18">
        <f t="shared" si="2"/>
        <v>4.2974368395951599</v>
      </c>
      <c r="C49" s="18">
        <f t="shared" si="2"/>
        <v>4.290747514642864</v>
      </c>
      <c r="D49" s="18">
        <f t="shared" si="2"/>
        <v>4.4573250216836691</v>
      </c>
      <c r="E49" s="18">
        <f t="shared" si="2"/>
        <v>4.6698724331128139</v>
      </c>
      <c r="F49" s="18">
        <f t="shared" si="2"/>
        <v>4.6845987087044678</v>
      </c>
    </row>
    <row r="50" spans="1:9" x14ac:dyDescent="0.2">
      <c r="A50" s="10" t="str">
        <f>$A$23</f>
        <v>Education</v>
      </c>
      <c r="B50" s="18">
        <f t="shared" si="2"/>
        <v>7.8825141597341508</v>
      </c>
      <c r="C50" s="18">
        <f t="shared" si="2"/>
        <v>8.2271742355672277</v>
      </c>
      <c r="D50" s="18">
        <f t="shared" si="2"/>
        <v>8.4274649637590979</v>
      </c>
      <c r="E50" s="18">
        <f t="shared" si="2"/>
        <v>8.0414586237329999</v>
      </c>
      <c r="F50" s="18">
        <f t="shared" si="2"/>
        <v>7.8460342146189825</v>
      </c>
    </row>
    <row r="51" spans="1:9" x14ac:dyDescent="0.2">
      <c r="A51" s="10" t="str">
        <f>$A$24</f>
        <v>Health and social work</v>
      </c>
      <c r="B51" s="18">
        <f t="shared" si="2"/>
        <v>12.582878959283134</v>
      </c>
      <c r="C51" s="18">
        <f t="shared" si="2"/>
        <v>13.415817019865411</v>
      </c>
      <c r="D51" s="18">
        <f t="shared" si="2"/>
        <v>13.18202106993046</v>
      </c>
      <c r="E51" s="18">
        <f t="shared" si="2"/>
        <v>13.713133071266824</v>
      </c>
      <c r="F51" s="18">
        <f t="shared" si="2"/>
        <v>14.373085442292286</v>
      </c>
    </row>
    <row r="52" spans="1:9" x14ac:dyDescent="0.2">
      <c r="A52" s="10" t="str">
        <f>$A$25</f>
        <v>Arts and entertainment</v>
      </c>
      <c r="B52" s="18">
        <f t="shared" si="2"/>
        <v>2.8070312313211749</v>
      </c>
      <c r="C52" s="18">
        <f t="shared" si="2"/>
        <v>3.0814189787282826</v>
      </c>
      <c r="D52" s="18">
        <f t="shared" si="2"/>
        <v>3.5494007192383541</v>
      </c>
      <c r="E52" s="18">
        <f t="shared" si="2"/>
        <v>3.3123385132028886</v>
      </c>
      <c r="F52" s="18">
        <f t="shared" si="2"/>
        <v>3.2783118902870054</v>
      </c>
    </row>
    <row r="53" spans="1:9" x14ac:dyDescent="0.2">
      <c r="A53" s="10" t="str">
        <f>$A$26</f>
        <v>Other services</v>
      </c>
      <c r="B53" s="18">
        <f t="shared" si="2"/>
        <v>2.9727576908024975</v>
      </c>
      <c r="C53" s="18">
        <f t="shared" si="2"/>
        <v>2.4701470393892047</v>
      </c>
      <c r="D53" s="18">
        <f t="shared" si="2"/>
        <v>2.7370874397041911</v>
      </c>
      <c r="E53" s="18">
        <f t="shared" si="2"/>
        <v>2.6515179451627078</v>
      </c>
      <c r="F53" s="18">
        <f t="shared" si="2"/>
        <v>2.5533719779442952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Norfolk and Suffolk 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-1.8155834567422313</v>
      </c>
      <c r="C63" s="18">
        <f>IF(AND(D$3-C$3 &lt;&gt; 0,C5&lt;&gt;0,D5&lt;&gt;0),(EXP(LN(D5/C5)/(D$3-C$3))-1)*100,0)</f>
        <v>-41.106895782191444</v>
      </c>
      <c r="D63" s="18">
        <f t="shared" ref="B63:E78" si="3">IF(AND(E$3-D$3 &lt;&gt; 0,D5&lt;&gt;0,E5&lt;&gt;0),(EXP(LN(E5/D5)/(E$3-D$3))-1)*100,0)</f>
        <v>0.89881607737831715</v>
      </c>
      <c r="E63" s="18">
        <f t="shared" si="3"/>
        <v>-0.20756257656421306</v>
      </c>
      <c r="F63" s="18">
        <f>IF(AND(F$3-D$3 &lt;&gt; 0,D5&lt;&gt;0,F5&lt;&gt;0),(EXP(LN(F5/D5)/(F$3-D$3))-1)*100,0)</f>
        <v>0.15987573034759173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-1.6917538862955994</v>
      </c>
      <c r="C64" s="18">
        <f t="shared" ref="C64:C78" si="4">IF(AND(D$3-C$3 &lt;&gt; 0,C6&lt;&gt;0,D6&lt;&gt;0),(EXP(LN(D6/C6)/(D$3-C$3))-1)*100,0)</f>
        <v>44.237918215613938</v>
      </c>
      <c r="D64" s="18">
        <f t="shared" si="3"/>
        <v>-5.5653088333118106</v>
      </c>
      <c r="E64" s="18">
        <f t="shared" si="3"/>
        <v>-4.1764852418288427</v>
      </c>
      <c r="F64" s="18">
        <f t="shared" ref="F64:F84" si="5">IF(AND(F$3-D$3 &lt;&gt; 0,D6&lt;&gt;0,F6&lt;&gt;0),(EXP(LN(F6/D6)/(F$3-D$3))-1)*100,0)</f>
        <v>-4.6416811784597662</v>
      </c>
    </row>
    <row r="65" spans="1:6" x14ac:dyDescent="0.2">
      <c r="A65" t="str">
        <f>$A$7</f>
        <v>Food drink and tobacco</v>
      </c>
      <c r="B65" s="18">
        <f t="shared" si="3"/>
        <v>2.5974812976668371</v>
      </c>
      <c r="C65" s="18">
        <f t="shared" si="4"/>
        <v>-3.8644698669875854</v>
      </c>
      <c r="D65" s="18">
        <f t="shared" si="3"/>
        <v>1.6131133942770326</v>
      </c>
      <c r="E65" s="18">
        <f t="shared" si="3"/>
        <v>0.67253861870990583</v>
      </c>
      <c r="F65" s="18">
        <f t="shared" si="5"/>
        <v>0.98509216858129189</v>
      </c>
    </row>
    <row r="66" spans="1:6" x14ac:dyDescent="0.2">
      <c r="A66" t="str">
        <f>$A$8</f>
        <v>Engineering</v>
      </c>
      <c r="B66" s="18">
        <f t="shared" si="3"/>
        <v>1.3418662761788269</v>
      </c>
      <c r="C66" s="18">
        <f t="shared" si="4"/>
        <v>-6.9629502278001354</v>
      </c>
      <c r="D66" s="18">
        <f t="shared" si="3"/>
        <v>-0.11483425684187809</v>
      </c>
      <c r="E66" s="18">
        <f t="shared" si="3"/>
        <v>-1.5785991362732732</v>
      </c>
      <c r="F66" s="18">
        <f t="shared" si="5"/>
        <v>-1.0930765793205399</v>
      </c>
    </row>
    <row r="67" spans="1:6" x14ac:dyDescent="0.2">
      <c r="A67" t="str">
        <f>$A$9</f>
        <v>Rest of manufacturing</v>
      </c>
      <c r="B67" s="18">
        <f t="shared" si="3"/>
        <v>-0.68214177705755441</v>
      </c>
      <c r="C67" s="18">
        <f t="shared" si="4"/>
        <v>-2.0072300730591519</v>
      </c>
      <c r="D67" s="18">
        <f t="shared" si="3"/>
        <v>-1.341391613988252</v>
      </c>
      <c r="E67" s="18">
        <f t="shared" si="3"/>
        <v>-1.0086355905510547</v>
      </c>
      <c r="F67" s="18">
        <f t="shared" si="5"/>
        <v>-1.1196787807347119</v>
      </c>
    </row>
    <row r="68" spans="1:6" x14ac:dyDescent="0.2">
      <c r="A68" t="str">
        <f>$A$10</f>
        <v>Electricity and gas</v>
      </c>
      <c r="B68" s="18">
        <f t="shared" si="3"/>
        <v>3.9503540109398605</v>
      </c>
      <c r="C68" s="18">
        <f t="shared" si="4"/>
        <v>-18.547945205479511</v>
      </c>
      <c r="D68" s="18">
        <f t="shared" si="3"/>
        <v>-1.2554839966624209</v>
      </c>
      <c r="E68" s="18">
        <f t="shared" si="3"/>
        <v>-0.44223407400494352</v>
      </c>
      <c r="F68" s="18">
        <f t="shared" si="5"/>
        <v>-0.71405887545615832</v>
      </c>
    </row>
    <row r="69" spans="1:6" x14ac:dyDescent="0.2">
      <c r="A69" t="str">
        <f>$A$11</f>
        <v>Water and sewerage</v>
      </c>
      <c r="B69" s="18">
        <f t="shared" si="3"/>
        <v>3.8813026289164831</v>
      </c>
      <c r="C69" s="18">
        <f t="shared" si="4"/>
        <v>-17.723880597014809</v>
      </c>
      <c r="D69" s="18">
        <f t="shared" si="3"/>
        <v>1.356237201447974</v>
      </c>
      <c r="E69" s="18">
        <f t="shared" si="3"/>
        <v>1.0230872223827348</v>
      </c>
      <c r="F69" s="18">
        <f t="shared" si="5"/>
        <v>1.1340153664555874</v>
      </c>
    </row>
    <row r="70" spans="1:6" x14ac:dyDescent="0.2">
      <c r="A70" t="str">
        <f>$A$12</f>
        <v>Construction</v>
      </c>
      <c r="B70" s="18">
        <f t="shared" si="3"/>
        <v>-1.880966468642753</v>
      </c>
      <c r="C70" s="18">
        <f t="shared" si="4"/>
        <v>9.8271316595010649</v>
      </c>
      <c r="D70" s="18">
        <f t="shared" si="3"/>
        <v>1.3724496958141152</v>
      </c>
      <c r="E70" s="18">
        <f t="shared" si="3"/>
        <v>0.82596348605628034</v>
      </c>
      <c r="F70" s="18">
        <f t="shared" si="5"/>
        <v>1.0077974315649607</v>
      </c>
    </row>
    <row r="71" spans="1:6" x14ac:dyDescent="0.2">
      <c r="A71" t="str">
        <f>$A$13</f>
        <v>Wholesale and retail trade</v>
      </c>
      <c r="B71" s="18">
        <f t="shared" si="3"/>
        <v>-1.7024491931585839</v>
      </c>
      <c r="C71" s="18">
        <f t="shared" si="4"/>
        <v>-2.3122601019643141</v>
      </c>
      <c r="D71" s="18">
        <f t="shared" si="3"/>
        <v>0.2732897987178573</v>
      </c>
      <c r="E71" s="18">
        <f t="shared" si="3"/>
        <v>0.15020284263795869</v>
      </c>
      <c r="F71" s="18">
        <f t="shared" si="5"/>
        <v>0.19121503093573189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1.9076750738531212</v>
      </c>
      <c r="C72" s="18">
        <f t="shared" si="4"/>
        <v>-3.537793994379046</v>
      </c>
      <c r="D72" s="18">
        <f t="shared" si="3"/>
        <v>1.1176797999433274</v>
      </c>
      <c r="E72" s="18">
        <f t="shared" si="3"/>
        <v>0.17914508096397164</v>
      </c>
      <c r="F72" s="18">
        <f t="shared" si="5"/>
        <v>0.49101807147413634</v>
      </c>
    </row>
    <row r="73" spans="1:6" x14ac:dyDescent="0.2">
      <c r="A73" t="str">
        <f>$A$15</f>
        <v>Accommodation and food</v>
      </c>
      <c r="B73" s="18">
        <f t="shared" si="6"/>
        <v>0.88313039971130713</v>
      </c>
      <c r="C73" s="18">
        <f>IF(AND(D$3-C$3 &lt;&gt; 0,C15&lt;&gt;0,D15&lt;&gt;0),(EXP(LN(D15/C15)/(D$3-C$3))-1)*100,0)</f>
        <v>0.90206862727917336</v>
      </c>
      <c r="D73" s="18">
        <f t="shared" si="3"/>
        <v>0.72880544915425727</v>
      </c>
      <c r="E73" s="18">
        <f t="shared" si="3"/>
        <v>0.97828880443664445</v>
      </c>
      <c r="F73" s="18">
        <f t="shared" si="5"/>
        <v>0.89505910413987255</v>
      </c>
    </row>
    <row r="74" spans="1:6" x14ac:dyDescent="0.2">
      <c r="A74" t="str">
        <f>$A$16</f>
        <v>Media</v>
      </c>
      <c r="B74" s="18">
        <f t="shared" si="6"/>
        <v>-6.5977697310731775</v>
      </c>
      <c r="C74" s="18">
        <f>IF(AND(D$3-C$3 &lt;&gt; 0,C16&lt;&gt;0,D16&lt;&gt;0),(EXP(LN(D16/C16)/(D$3-C$3))-1)*100,0)</f>
        <v>6.1994609164422343</v>
      </c>
      <c r="D74" s="18">
        <f t="shared" si="3"/>
        <v>-0.56125645490026077</v>
      </c>
      <c r="E74" s="18">
        <f t="shared" si="3"/>
        <v>-0.10667139911691992</v>
      </c>
      <c r="F74" s="18">
        <f t="shared" si="5"/>
        <v>-0.25843018752484959</v>
      </c>
    </row>
    <row r="75" spans="1:6" x14ac:dyDescent="0.2">
      <c r="A75" t="str">
        <f>$A$17</f>
        <v>Information technology</v>
      </c>
      <c r="B75" s="18">
        <f t="shared" si="6"/>
        <v>-1.5709952303631147</v>
      </c>
      <c r="C75" s="18">
        <f t="shared" si="4"/>
        <v>-0.66001534919407634</v>
      </c>
      <c r="D75" s="18">
        <f t="shared" si="3"/>
        <v>0.72338896397223795</v>
      </c>
      <c r="E75" s="18">
        <f t="shared" si="3"/>
        <v>0.41327368808066201</v>
      </c>
      <c r="F75" s="18">
        <f t="shared" si="5"/>
        <v>0.51653921151442184</v>
      </c>
    </row>
    <row r="76" spans="1:6" x14ac:dyDescent="0.2">
      <c r="A76" t="str">
        <f>$A$18</f>
        <v>Finance and insurance</v>
      </c>
      <c r="B76" s="18">
        <f t="shared" si="6"/>
        <v>0.55348617987489579</v>
      </c>
      <c r="C76" s="18">
        <f t="shared" si="4"/>
        <v>2.6102382159151727</v>
      </c>
      <c r="D76" s="18">
        <f t="shared" si="3"/>
        <v>-0.36154116874006492</v>
      </c>
      <c r="E76" s="18">
        <f t="shared" si="3"/>
        <v>-0.69534701946635247</v>
      </c>
      <c r="F76" s="18">
        <f t="shared" si="5"/>
        <v>-0.58420284422192603</v>
      </c>
    </row>
    <row r="77" spans="1:6" x14ac:dyDescent="0.2">
      <c r="A77" t="str">
        <f>$A$19</f>
        <v>Real estate</v>
      </c>
      <c r="B77" s="18">
        <f t="shared" si="6"/>
        <v>0.80533753215601411</v>
      </c>
      <c r="C77" s="18">
        <f t="shared" si="4"/>
        <v>2.2137943199857402</v>
      </c>
      <c r="D77" s="18">
        <f t="shared" si="3"/>
        <v>0.46337068139032933</v>
      </c>
      <c r="E77" s="18">
        <f t="shared" si="3"/>
        <v>1.3148570736809972</v>
      </c>
      <c r="F77" s="18">
        <f t="shared" si="5"/>
        <v>1.030229409774619</v>
      </c>
    </row>
    <row r="78" spans="1:6" x14ac:dyDescent="0.2">
      <c r="A78" t="str">
        <f>$A$20</f>
        <v>Professional services</v>
      </c>
      <c r="B78" s="18">
        <f t="shared" si="6"/>
        <v>4.1292509722205439</v>
      </c>
      <c r="C78" s="18">
        <f t="shared" si="4"/>
        <v>-6.7638020923243003</v>
      </c>
      <c r="D78" s="18">
        <f t="shared" si="3"/>
        <v>1.0181601441571653</v>
      </c>
      <c r="E78" s="18">
        <f t="shared" si="3"/>
        <v>0.76352328085314003</v>
      </c>
      <c r="F78" s="18">
        <f t="shared" si="5"/>
        <v>0.84833083703619305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-0.92893300512422172</v>
      </c>
      <c r="C79" s="18">
        <f t="shared" ref="C79:C84" si="8">IF(AND(D$3-C$3 &lt;&gt; 0,C21&lt;&gt;0,D21&lt;&gt;0),(EXP(LN(D21/C21)/(D$3-C$3))-1)*100,0)</f>
        <v>-6.5714500488608163</v>
      </c>
      <c r="D79" s="18">
        <f t="shared" ref="D79:D84" si="9">IF(AND(E$3-D$3 &lt;&gt; 0,D21&lt;&gt;0,E21&lt;&gt;0),(EXP(LN(E21/D21)/(E$3-D$3))-1)*100,0)</f>
        <v>1.3330603240258254</v>
      </c>
      <c r="E79" s="18">
        <f t="shared" ref="E79:E84" si="10">IF(AND(F$3-E$3 &lt;&gt; 0,E21&lt;&gt;0,F21&lt;&gt;0),(EXP(LN(F21/E21)/(F$3-E$3))-1)*100,0)</f>
        <v>0.8059978170118498</v>
      </c>
      <c r="F79" s="18">
        <f t="shared" si="5"/>
        <v>0.98138001258929464</v>
      </c>
    </row>
    <row r="80" spans="1:6" x14ac:dyDescent="0.2">
      <c r="A80" s="10" t="str">
        <f>$A$22</f>
        <v>Public admin. and defence</v>
      </c>
      <c r="B80" s="18">
        <f t="shared" si="7"/>
        <v>0.1934294428687755</v>
      </c>
      <c r="C80" s="18">
        <f t="shared" si="8"/>
        <v>2.1356345885632955</v>
      </c>
      <c r="D80" s="18">
        <f t="shared" si="9"/>
        <v>1.5660606311066028</v>
      </c>
      <c r="E80" s="18">
        <f t="shared" si="10"/>
        <v>0.4564108239116571</v>
      </c>
      <c r="F80" s="18">
        <f t="shared" si="5"/>
        <v>0.82494046926278042</v>
      </c>
    </row>
    <row r="81" spans="1:6" x14ac:dyDescent="0.2">
      <c r="A81" s="10" t="str">
        <f>$A$23</f>
        <v>Education</v>
      </c>
      <c r="B81" s="18">
        <f t="shared" si="7"/>
        <v>1.3105939642918285</v>
      </c>
      <c r="C81" s="18">
        <f t="shared" si="8"/>
        <v>0.71222912562503016</v>
      </c>
      <c r="D81" s="18">
        <f t="shared" si="9"/>
        <v>-0.31494781189236321</v>
      </c>
      <c r="E81" s="18">
        <f t="shared" si="10"/>
        <v>0.17802288580242021</v>
      </c>
      <c r="F81" s="18">
        <f t="shared" si="5"/>
        <v>1.3429038090939649E-2</v>
      </c>
    </row>
    <row r="82" spans="1:6" x14ac:dyDescent="0.2">
      <c r="A82" s="10" t="str">
        <f>$A$24</f>
        <v>Health and social work</v>
      </c>
      <c r="B82" s="18">
        <f t="shared" si="7"/>
        <v>1.8515528036802786</v>
      </c>
      <c r="C82" s="18">
        <f t="shared" si="8"/>
        <v>-3.3947290164299093</v>
      </c>
      <c r="D82" s="18">
        <f t="shared" si="9"/>
        <v>1.4222878868906053</v>
      </c>
      <c r="E82" s="18">
        <f t="shared" si="10"/>
        <v>0.89792880475996206</v>
      </c>
      <c r="F82" s="18">
        <f t="shared" si="5"/>
        <v>1.0724132527102803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2.5969038262344313</v>
      </c>
      <c r="C83" s="18">
        <f t="shared" si="8"/>
        <v>13.250525975076988</v>
      </c>
      <c r="D83" s="18">
        <f t="shared" si="9"/>
        <v>-0.75733874859617023</v>
      </c>
      <c r="E83" s="18">
        <f t="shared" si="10"/>
        <v>0.32114379789589531</v>
      </c>
      <c r="F83" s="18">
        <f t="shared" si="5"/>
        <v>-3.9646357240130659E-2</v>
      </c>
    </row>
    <row r="84" spans="1:6" x14ac:dyDescent="0.2">
      <c r="A84" s="10" t="str">
        <f>$A$26</f>
        <v>Other services</v>
      </c>
      <c r="B84" s="18">
        <f t="shared" si="7"/>
        <v>-4.3028065147725165</v>
      </c>
      <c r="C84" s="18">
        <f t="shared" si="8"/>
        <v>8.9436228738707833</v>
      </c>
      <c r="D84" s="18">
        <f t="shared" si="9"/>
        <v>-1.2975338027443328E-2</v>
      </c>
      <c r="E84" s="18">
        <f t="shared" si="10"/>
        <v>4.6723759851907687E-2</v>
      </c>
      <c r="F84" s="18">
        <f t="shared" si="5"/>
        <v>2.6820101115188066E-2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0.23245731198051622</v>
      </c>
      <c r="C86" s="18">
        <f>IF(AND(D$3-C$3 &lt;&gt; 0,C28&lt;&gt;0,D28&lt;&gt;0),(EXP(LN(D28/C28)/(D$3-C$3))-1)*100,0)</f>
        <v>-1.6813406840559209</v>
      </c>
      <c r="D86" s="18">
        <f>IF(AND(E$3-D$3 &lt;&gt; 0,D28&lt;&gt;0,E28&lt;&gt;0),(EXP(LN(E28/D28)/(E$3-D$3))-1)*100,0)</f>
        <v>0.62420574141230922</v>
      </c>
      <c r="E86" s="18">
        <f>IF(AND(F$3-E$3 &lt;&gt; 0,E28&lt;&gt;0,F28&lt;&gt;0),(EXP(LN(F28/E28)/(F$3-E$3))-1)*100,0)</f>
        <v>0.42478707676503191</v>
      </c>
      <c r="F86" s="18">
        <f>IF(AND(F$3-D$3 &lt;&gt; 0,D28&lt;&gt;0,F28&lt;&gt;0),(EXP(LN(F28/D28)/(F$3-D$3))-1)*100,0)</f>
        <v>0.49121601391242109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-1.3630000000001559</v>
      </c>
      <c r="C90" s="27">
        <f>D5-C5</f>
        <v>-7.367999999999979</v>
      </c>
      <c r="D90" s="27">
        <f t="shared" si="11"/>
        <v>0.48300000000003429</v>
      </c>
      <c r="E90" s="27">
        <f t="shared" si="11"/>
        <v>-0.22700000000006249</v>
      </c>
      <c r="F90" s="27">
        <f>F5-D5</f>
        <v>0.25599999999997181</v>
      </c>
    </row>
    <row r="91" spans="1:6" x14ac:dyDescent="0.2">
      <c r="A91" t="str">
        <f>$A$6</f>
        <v>Mining and quarrying</v>
      </c>
      <c r="B91" s="27">
        <f t="shared" si="11"/>
        <v>-9.4999999999997309E-2</v>
      </c>
      <c r="C91" s="27">
        <f t="shared" ref="C91:C105" si="12">D6-C6</f>
        <v>0.59500000000000686</v>
      </c>
      <c r="D91" s="27">
        <f t="shared" si="11"/>
        <v>-0.48300000000000476</v>
      </c>
      <c r="E91" s="27">
        <f t="shared" si="11"/>
        <v>-0.50600000000000001</v>
      </c>
      <c r="F91" s="27">
        <f t="shared" ref="F91:F111" si="13">F6-D6</f>
        <v>-0.98900000000000476</v>
      </c>
    </row>
    <row r="92" spans="1:6" x14ac:dyDescent="0.2">
      <c r="A92" t="str">
        <f>$A$7</f>
        <v>Food drink and tobacco</v>
      </c>
      <c r="B92" s="27">
        <f t="shared" si="11"/>
        <v>1.7809999999999704</v>
      </c>
      <c r="C92" s="27">
        <f t="shared" si="12"/>
        <v>-0.70599999999996044</v>
      </c>
      <c r="D92" s="27">
        <f t="shared" si="11"/>
        <v>1.4630000000000045</v>
      </c>
      <c r="E92" s="27">
        <f t="shared" si="11"/>
        <v>1.3189999999999706</v>
      </c>
      <c r="F92" s="27">
        <f t="shared" si="13"/>
        <v>2.7819999999999752</v>
      </c>
    </row>
    <row r="93" spans="1:6" x14ac:dyDescent="0.2">
      <c r="A93" t="str">
        <f>$A$8</f>
        <v>Engineering</v>
      </c>
      <c r="B93" s="27">
        <f t="shared" si="11"/>
        <v>0.60400000000001164</v>
      </c>
      <c r="C93" s="27">
        <f t="shared" si="12"/>
        <v>-0.80999999999998984</v>
      </c>
      <c r="D93" s="27">
        <f t="shared" si="11"/>
        <v>-6.199999999999406E-2</v>
      </c>
      <c r="E93" s="27">
        <f t="shared" si="11"/>
        <v>-1.5829999999999824</v>
      </c>
      <c r="F93" s="27">
        <f t="shared" si="13"/>
        <v>-1.6449999999999765</v>
      </c>
    </row>
    <row r="94" spans="1:6" x14ac:dyDescent="0.2">
      <c r="A94" t="str">
        <f>$A$9</f>
        <v>Rest of manufacturing</v>
      </c>
      <c r="B94" s="27">
        <f t="shared" si="11"/>
        <v>-1.0979999999998498</v>
      </c>
      <c r="C94" s="27">
        <f t="shared" si="12"/>
        <v>-0.79400000000001114</v>
      </c>
      <c r="D94" s="27">
        <f t="shared" si="11"/>
        <v>-2.5309999999998496</v>
      </c>
      <c r="E94" s="27">
        <f t="shared" si="11"/>
        <v>-3.49300000000013</v>
      </c>
      <c r="F94" s="27">
        <f t="shared" si="13"/>
        <v>-6.0239999999999796</v>
      </c>
    </row>
    <row r="95" spans="1:6" x14ac:dyDescent="0.2">
      <c r="A95" t="str">
        <f>$A$10</f>
        <v>Electricity and gas</v>
      </c>
      <c r="B95" s="27">
        <f t="shared" si="11"/>
        <v>0.52399999999999647</v>
      </c>
      <c r="C95" s="27">
        <f t="shared" si="12"/>
        <v>-0.67700000000000093</v>
      </c>
      <c r="D95" s="27">
        <f t="shared" si="11"/>
        <v>-0.18199999999999328</v>
      </c>
      <c r="E95" s="27">
        <f t="shared" si="11"/>
        <v>-0.121</v>
      </c>
      <c r="F95" s="27">
        <f t="shared" si="13"/>
        <v>-0.30299999999999327</v>
      </c>
    </row>
    <row r="96" spans="1:6" x14ac:dyDescent="0.2">
      <c r="A96" t="str">
        <f>$A$11</f>
        <v>Water and sewerage</v>
      </c>
      <c r="B96" s="27">
        <f t="shared" si="11"/>
        <v>0.83300000000000818</v>
      </c>
      <c r="C96" s="27">
        <f t="shared" si="12"/>
        <v>-1.0449999999999919</v>
      </c>
      <c r="D96" s="27">
        <f t="shared" si="11"/>
        <v>0.33800000000000097</v>
      </c>
      <c r="E96" s="27">
        <f t="shared" si="11"/>
        <v>0.55600000000000271</v>
      </c>
      <c r="F96" s="27">
        <f t="shared" si="13"/>
        <v>0.89400000000000368</v>
      </c>
    </row>
    <row r="97" spans="1:6" x14ac:dyDescent="0.2">
      <c r="A97" t="str">
        <f>$A$12</f>
        <v>Construction</v>
      </c>
      <c r="B97" s="27">
        <f t="shared" si="11"/>
        <v>-4.4600000000002211</v>
      </c>
      <c r="C97" s="27">
        <f t="shared" si="12"/>
        <v>5.5540000000001939</v>
      </c>
      <c r="D97" s="27">
        <f t="shared" si="11"/>
        <v>4.3779999999998225</v>
      </c>
      <c r="E97" s="27">
        <f t="shared" si="11"/>
        <v>5.6970000000001164</v>
      </c>
      <c r="F97" s="27">
        <f t="shared" si="13"/>
        <v>10.074999999999939</v>
      </c>
    </row>
    <row r="98" spans="1:6" x14ac:dyDescent="0.2">
      <c r="A98" t="str">
        <f>$A$13</f>
        <v>Wholesale and retail trade</v>
      </c>
      <c r="B98" s="27">
        <f t="shared" si="11"/>
        <v>-8.4650000000001029</v>
      </c>
      <c r="C98" s="27">
        <f t="shared" si="12"/>
        <v>-2.7529999999997301</v>
      </c>
      <c r="D98" s="27">
        <f t="shared" si="11"/>
        <v>1.5980000000001269</v>
      </c>
      <c r="E98" s="27">
        <f t="shared" si="11"/>
        <v>1.782999999999646</v>
      </c>
      <c r="F98" s="27">
        <f t="shared" si="13"/>
        <v>3.3809999999997729</v>
      </c>
    </row>
    <row r="99" spans="1:6" x14ac:dyDescent="0.2">
      <c r="A99" t="str">
        <f>$A$14</f>
        <v>Transport and storage</v>
      </c>
      <c r="B99" s="27">
        <f t="shared" si="11"/>
        <v>2.9530000000001451</v>
      </c>
      <c r="C99" s="27">
        <f t="shared" si="12"/>
        <v>-1.4350000000000307</v>
      </c>
      <c r="D99" s="27">
        <f t="shared" si="11"/>
        <v>2.2359999999998763</v>
      </c>
      <c r="E99" s="27">
        <f t="shared" si="11"/>
        <v>0.74700000000005673</v>
      </c>
      <c r="F99" s="27">
        <f t="shared" si="13"/>
        <v>2.982999999999933</v>
      </c>
    </row>
    <row r="100" spans="1:6" x14ac:dyDescent="0.2">
      <c r="A100" t="str">
        <f>$A$15</f>
        <v>Accommodation and food</v>
      </c>
      <c r="B100" s="27">
        <f t="shared" si="11"/>
        <v>1.9729999999999066</v>
      </c>
      <c r="C100" s="27">
        <f t="shared" si="12"/>
        <v>0.51499999999995083</v>
      </c>
      <c r="D100" s="27">
        <f t="shared" si="11"/>
        <v>2.1300000000001091</v>
      </c>
      <c r="E100" s="27">
        <f t="shared" si="11"/>
        <v>6.1079999999999828</v>
      </c>
      <c r="F100" s="27">
        <f t="shared" si="13"/>
        <v>8.2380000000000919</v>
      </c>
    </row>
    <row r="101" spans="1:6" x14ac:dyDescent="0.2">
      <c r="A101" t="str">
        <f>$A$16</f>
        <v>Media</v>
      </c>
      <c r="B101" s="27">
        <f t="shared" si="11"/>
        <v>-1.7470000000000114</v>
      </c>
      <c r="C101" s="27">
        <f t="shared" si="12"/>
        <v>0.34500000000001041</v>
      </c>
      <c r="D101" s="27">
        <f t="shared" si="11"/>
        <v>-0.16400000000000681</v>
      </c>
      <c r="E101" s="27">
        <f t="shared" si="11"/>
        <v>-6.0999999999994614E-2</v>
      </c>
      <c r="F101" s="27">
        <f t="shared" si="13"/>
        <v>-0.22500000000000142</v>
      </c>
    </row>
    <row r="102" spans="1:6" x14ac:dyDescent="0.2">
      <c r="A102" t="str">
        <f>$A$17</f>
        <v>Information technology</v>
      </c>
      <c r="B102" s="27">
        <f t="shared" si="11"/>
        <v>-0.85199999999994347</v>
      </c>
      <c r="C102" s="27">
        <f t="shared" si="12"/>
        <v>-8.5999999999987864E-2</v>
      </c>
      <c r="D102" s="27">
        <f t="shared" si="11"/>
        <v>0.47499999999996767</v>
      </c>
      <c r="E102" s="27">
        <f t="shared" si="11"/>
        <v>0.56499999999997819</v>
      </c>
      <c r="F102" s="27">
        <f t="shared" si="13"/>
        <v>1.0399999999999459</v>
      </c>
    </row>
    <row r="103" spans="1:6" x14ac:dyDescent="0.2">
      <c r="A103" t="str">
        <f>$A$18</f>
        <v>Finance and insurance</v>
      </c>
      <c r="B103" s="27">
        <f t="shared" si="11"/>
        <v>0.51699999999989998</v>
      </c>
      <c r="C103" s="27">
        <f t="shared" si="12"/>
        <v>0.61800000000007671</v>
      </c>
      <c r="D103" s="27">
        <f t="shared" si="11"/>
        <v>-0.4360000000000106</v>
      </c>
      <c r="E103" s="27">
        <f t="shared" si="11"/>
        <v>-1.6080000000000787</v>
      </c>
      <c r="F103" s="27">
        <f t="shared" si="13"/>
        <v>-2.0440000000000893</v>
      </c>
    </row>
    <row r="104" spans="1:6" x14ac:dyDescent="0.2">
      <c r="A104" t="str">
        <f>$A$19</f>
        <v>Real estate</v>
      </c>
      <c r="B104" s="27">
        <f t="shared" si="11"/>
        <v>0.35799999999999343</v>
      </c>
      <c r="C104" s="27">
        <f t="shared" si="12"/>
        <v>0.25099999999998346</v>
      </c>
      <c r="D104" s="27">
        <f t="shared" si="11"/>
        <v>0.27100000000000968</v>
      </c>
      <c r="E104" s="27">
        <f t="shared" si="11"/>
        <v>1.6549999999999905</v>
      </c>
      <c r="F104" s="27">
        <f t="shared" si="13"/>
        <v>1.9260000000000002</v>
      </c>
    </row>
    <row r="105" spans="1:6" x14ac:dyDescent="0.2">
      <c r="A105" t="str">
        <f>$A$20</f>
        <v>Professional services</v>
      </c>
      <c r="B105" s="27">
        <f t="shared" si="11"/>
        <v>8.6559999999998141</v>
      </c>
      <c r="C105" s="27">
        <f t="shared" si="12"/>
        <v>-3.9179999999997648</v>
      </c>
      <c r="D105" s="27">
        <f t="shared" si="11"/>
        <v>2.805999999999905</v>
      </c>
      <c r="E105" s="27">
        <f t="shared" si="11"/>
        <v>4.4900000000000588</v>
      </c>
      <c r="F105" s="27">
        <f t="shared" si="13"/>
        <v>7.2959999999999638</v>
      </c>
    </row>
    <row r="106" spans="1:6" x14ac:dyDescent="0.2">
      <c r="A106" s="10" t="str">
        <f>$A$21</f>
        <v>Support services</v>
      </c>
      <c r="B106" s="27">
        <f t="shared" ref="B106:B111" si="14">C21-B21</f>
        <v>-2.5300000000000722</v>
      </c>
      <c r="C106" s="27">
        <f t="shared" ref="C106:C111" si="15">D21-C21</f>
        <v>-4.3709999999997606</v>
      </c>
      <c r="D106" s="27">
        <f t="shared" ref="D106:D111" si="16">E21-D21</f>
        <v>4.2539999999998699</v>
      </c>
      <c r="E106" s="27">
        <f t="shared" ref="E106:E111" si="17">F21-E21</f>
        <v>5.5499999999999687</v>
      </c>
      <c r="F106" s="27">
        <f t="shared" si="13"/>
        <v>9.8039999999998386</v>
      </c>
    </row>
    <row r="107" spans="1:6" x14ac:dyDescent="0.2">
      <c r="A107" s="10" t="str">
        <f>$A$22</f>
        <v>Public admin. and defence</v>
      </c>
      <c r="B107" s="27">
        <f t="shared" si="14"/>
        <v>0.26500000000008583</v>
      </c>
      <c r="C107" s="27">
        <f t="shared" si="15"/>
        <v>0.73499999999994259</v>
      </c>
      <c r="D107" s="27">
        <f t="shared" si="16"/>
        <v>2.839999999999975</v>
      </c>
      <c r="E107" s="27">
        <f t="shared" si="17"/>
        <v>1.7700000000000102</v>
      </c>
      <c r="F107" s="27">
        <f t="shared" si="13"/>
        <v>4.6099999999999852</v>
      </c>
    </row>
    <row r="108" spans="1:6" x14ac:dyDescent="0.2">
      <c r="A108" s="10" t="str">
        <f>$A$23</f>
        <v>Education</v>
      </c>
      <c r="B108" s="27">
        <f t="shared" si="14"/>
        <v>3.348999999999819</v>
      </c>
      <c r="C108" s="27">
        <f t="shared" si="15"/>
        <v>0.46999999999995623</v>
      </c>
      <c r="D108" s="27">
        <f t="shared" si="16"/>
        <v>-1.0399999999998784</v>
      </c>
      <c r="E108" s="27">
        <f t="shared" si="17"/>
        <v>1.1739999999999924</v>
      </c>
      <c r="F108" s="27">
        <f t="shared" si="13"/>
        <v>0.13400000000011403</v>
      </c>
    </row>
    <row r="109" spans="1:6" x14ac:dyDescent="0.2">
      <c r="A109" s="10" t="str">
        <f>$A$24</f>
        <v>Health and social work</v>
      </c>
      <c r="B109" s="27">
        <f t="shared" si="14"/>
        <v>7.6139999999999759</v>
      </c>
      <c r="C109" s="27">
        <f t="shared" si="15"/>
        <v>-3.6529999999998921</v>
      </c>
      <c r="D109" s="27">
        <f t="shared" si="16"/>
        <v>7.605999999999824</v>
      </c>
      <c r="E109" s="27">
        <f t="shared" si="17"/>
        <v>10.432000000000031</v>
      </c>
      <c r="F109" s="27">
        <f t="shared" si="13"/>
        <v>18.037999999999855</v>
      </c>
    </row>
    <row r="110" spans="1:6" x14ac:dyDescent="0.2">
      <c r="A110" s="10" t="str">
        <f>$A$25</f>
        <v>Arts and entertainment</v>
      </c>
      <c r="B110" s="27">
        <f t="shared" si="14"/>
        <v>2.4089999999999065</v>
      </c>
      <c r="C110" s="27">
        <f t="shared" si="15"/>
        <v>3.2750000000000234</v>
      </c>
      <c r="D110" s="27">
        <f t="shared" si="16"/>
        <v>-1.0439999999999863</v>
      </c>
      <c r="E110" s="27">
        <f t="shared" si="17"/>
        <v>0.8779999999999788</v>
      </c>
      <c r="F110" s="27">
        <f t="shared" si="13"/>
        <v>-0.16600000000000747</v>
      </c>
    </row>
    <row r="111" spans="1:6" x14ac:dyDescent="0.2">
      <c r="A111" s="10" t="str">
        <f>$A$26</f>
        <v>Other services</v>
      </c>
      <c r="B111" s="27">
        <f t="shared" si="14"/>
        <v>-3.811000000000007</v>
      </c>
      <c r="C111" s="27">
        <f t="shared" si="15"/>
        <v>1.7720000000000198</v>
      </c>
      <c r="D111" s="27">
        <f t="shared" si="16"/>
        <v>-1.4000000000034873E-2</v>
      </c>
      <c r="E111" s="27">
        <f t="shared" si="17"/>
        <v>0.10099999999999554</v>
      </c>
      <c r="F111" s="27">
        <f t="shared" si="13"/>
        <v>8.6999999999960664E-2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7.4149999999992815</v>
      </c>
      <c r="C113" s="29">
        <f>D28-C28</f>
        <v>-13.485999999998853</v>
      </c>
      <c r="D113" s="29">
        <f>E28-D28</f>
        <v>24.921999999999798</v>
      </c>
      <c r="E113" s="29">
        <f>F28-E28</f>
        <v>35.225999999999317</v>
      </c>
      <c r="F113" s="29">
        <f>F28-D28</f>
        <v>60.147999999999115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 xml:space="preserve">Industry Table 4  Employment by Industry Group in Sector (SIC 2007), 2015-2035, Norfolk and Suffolk 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28.916000000000103</v>
      </c>
      <c r="C7" s="31">
        <f>'Ind T1'!C7</f>
        <v>28.814999999999952</v>
      </c>
      <c r="D7" s="31">
        <f>'Ind T1'!D7</f>
        <v>20.319999999999986</v>
      </c>
      <c r="E7" s="31">
        <f>'Ind T1'!E7</f>
        <v>20.476000000000024</v>
      </c>
      <c r="F7" s="31">
        <f>'Ind T1'!F7</f>
        <v>20.177999999999962</v>
      </c>
      <c r="H7" s="31">
        <f>C7-B7</f>
        <v>-0.10100000000015186</v>
      </c>
      <c r="I7" s="31">
        <f>D7-C7</f>
        <v>-8.4949999999999655</v>
      </c>
      <c r="J7" s="31">
        <f>E7-D7</f>
        <v>0.15600000000003789</v>
      </c>
      <c r="K7" s="31">
        <f>F7-E7</f>
        <v>-0.29800000000006222</v>
      </c>
      <c r="L7" s="31">
        <f>F7-D7</f>
        <v>-0.14200000000002433</v>
      </c>
    </row>
    <row r="8" spans="1:12" x14ac:dyDescent="0.2">
      <c r="A8" t="str">
        <f>'Ind T2'!A5</f>
        <v>Agriculture</v>
      </c>
      <c r="B8" s="32">
        <f>'Ind T2'!B5</f>
        <v>19.28700000000012</v>
      </c>
      <c r="C8" s="32">
        <f>'Ind T2'!C5</f>
        <v>17.923999999999964</v>
      </c>
      <c r="D8" s="32">
        <f>'Ind T2'!D5</f>
        <v>10.555999999999985</v>
      </c>
      <c r="E8" s="32">
        <f>'Ind T2'!E5</f>
        <v>11.039000000000019</v>
      </c>
      <c r="F8" s="32">
        <f>'Ind T2'!F5</f>
        <v>10.811999999999957</v>
      </c>
      <c r="H8" s="11">
        <f t="shared" ref="H8:H40" si="0">C8-B8</f>
        <v>-1.3630000000001559</v>
      </c>
      <c r="I8" s="31">
        <f t="shared" ref="I8:I38" si="1">D8-C8</f>
        <v>-7.367999999999979</v>
      </c>
      <c r="J8" s="11">
        <f t="shared" ref="J8:J38" si="2">E8-D8</f>
        <v>0.48300000000003429</v>
      </c>
      <c r="K8" s="11">
        <f t="shared" ref="K8:K38" si="3">F8-E8</f>
        <v>-0.22700000000006249</v>
      </c>
      <c r="L8" s="31">
        <f t="shared" ref="L8:L40" si="4">F8-D8</f>
        <v>0.25599999999997181</v>
      </c>
    </row>
    <row r="9" spans="1:12" x14ac:dyDescent="0.2">
      <c r="A9" t="str">
        <f>'Ind T2'!A6</f>
        <v>Mining and quarrying</v>
      </c>
      <c r="B9" s="32">
        <f>'Ind T2'!B6</f>
        <v>1.4399999999999962</v>
      </c>
      <c r="C9" s="32">
        <f>'Ind T2'!C6</f>
        <v>1.3449999999999989</v>
      </c>
      <c r="D9" s="32">
        <f>'Ind T2'!D6</f>
        <v>1.9400000000000057</v>
      </c>
      <c r="E9" s="32">
        <f>'Ind T2'!E6</f>
        <v>1.457000000000001</v>
      </c>
      <c r="F9" s="32">
        <f>'Ind T2'!F6</f>
        <v>0.95100000000000096</v>
      </c>
      <c r="H9" s="11">
        <f t="shared" si="0"/>
        <v>-9.4999999999997309E-2</v>
      </c>
      <c r="I9" s="31">
        <f t="shared" si="1"/>
        <v>0.59500000000000686</v>
      </c>
      <c r="J9" s="11">
        <f t="shared" si="2"/>
        <v>-0.48300000000000476</v>
      </c>
      <c r="K9" s="11">
        <f t="shared" si="3"/>
        <v>-0.50600000000000001</v>
      </c>
      <c r="L9" s="31">
        <f t="shared" si="4"/>
        <v>-0.98900000000000476</v>
      </c>
    </row>
    <row r="10" spans="1:12" x14ac:dyDescent="0.2">
      <c r="A10" t="str">
        <f>'Ind T2'!A10</f>
        <v>Electricity and gas</v>
      </c>
      <c r="B10" s="32">
        <f>'Ind T2'!B10</f>
        <v>3.1259999999999977</v>
      </c>
      <c r="C10" s="32">
        <f>'Ind T2'!C10</f>
        <v>3.6499999999999941</v>
      </c>
      <c r="D10" s="32">
        <f>'Ind T2'!D10</f>
        <v>2.9729999999999932</v>
      </c>
      <c r="E10" s="32">
        <f>'Ind T2'!E10</f>
        <v>2.7909999999999999</v>
      </c>
      <c r="F10" s="32">
        <f>'Ind T2'!F10</f>
        <v>2.67</v>
      </c>
      <c r="H10" s="11">
        <f t="shared" si="0"/>
        <v>0.52399999999999647</v>
      </c>
      <c r="I10" s="31">
        <f t="shared" si="1"/>
        <v>-0.67700000000000093</v>
      </c>
      <c r="J10" s="11">
        <f t="shared" si="2"/>
        <v>-0.18199999999999328</v>
      </c>
      <c r="K10" s="11">
        <f t="shared" si="3"/>
        <v>-0.121</v>
      </c>
      <c r="L10" s="31">
        <f t="shared" si="4"/>
        <v>-0.30299999999999327</v>
      </c>
    </row>
    <row r="11" spans="1:12" x14ac:dyDescent="0.2">
      <c r="A11" t="str">
        <f>'Ind T2'!A11</f>
        <v>Water and sewerage</v>
      </c>
      <c r="B11" s="32">
        <f>'Ind T2'!B11</f>
        <v>5.0629999999999864</v>
      </c>
      <c r="C11" s="32">
        <f>'Ind T2'!C11</f>
        <v>5.8959999999999946</v>
      </c>
      <c r="D11" s="32">
        <f>'Ind T2'!D11</f>
        <v>4.8510000000000026</v>
      </c>
      <c r="E11" s="32">
        <f>'Ind T2'!E11</f>
        <v>5.1890000000000036</v>
      </c>
      <c r="F11" s="32">
        <f>'Ind T2'!F11</f>
        <v>5.7450000000000063</v>
      </c>
      <c r="H11" s="11">
        <f t="shared" ref="H11" si="5">C11-B11</f>
        <v>0.83300000000000818</v>
      </c>
      <c r="I11" s="31">
        <f t="shared" ref="I11" si="6">D11-C11</f>
        <v>-1.0449999999999919</v>
      </c>
      <c r="J11" s="11">
        <f t="shared" ref="J11" si="7">E11-D11</f>
        <v>0.33800000000000097</v>
      </c>
      <c r="K11" s="11">
        <f t="shared" ref="K11" si="8">F11-E11</f>
        <v>0.55600000000000271</v>
      </c>
      <c r="L11" s="31">
        <f t="shared" si="4"/>
        <v>0.89400000000000368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68.171999999999855</v>
      </c>
      <c r="C13" s="31">
        <f>'Ind T1'!C8</f>
        <v>69.459000000000003</v>
      </c>
      <c r="D13" s="31">
        <f>'Ind T1'!D8</f>
        <v>67.149000000000029</v>
      </c>
      <c r="E13" s="31">
        <f>'Ind T1'!E8</f>
        <v>66.019000000000204</v>
      </c>
      <c r="F13" s="31">
        <f>'Ind T1'!F8</f>
        <v>62.262000000000057</v>
      </c>
      <c r="H13" s="31">
        <f t="shared" si="0"/>
        <v>1.2870000000001482</v>
      </c>
      <c r="I13" s="31">
        <f t="shared" si="1"/>
        <v>-2.3099999999999739</v>
      </c>
      <c r="J13" s="31">
        <f t="shared" si="2"/>
        <v>-1.1299999999998249</v>
      </c>
      <c r="K13" s="31">
        <f t="shared" si="3"/>
        <v>-3.7570000000001471</v>
      </c>
      <c r="L13" s="31">
        <f t="shared" si="4"/>
        <v>-4.886999999999972</v>
      </c>
    </row>
    <row r="14" spans="1:12" x14ac:dyDescent="0.2">
      <c r="A14" t="str">
        <f>'Ind T2'!A7</f>
        <v>Food drink and tobacco</v>
      </c>
      <c r="B14" s="32">
        <f>'Ind T2'!B7</f>
        <v>16.488000000000014</v>
      </c>
      <c r="C14" s="32">
        <f>'Ind T2'!C7</f>
        <v>18.268999999999984</v>
      </c>
      <c r="D14" s="32">
        <f>'Ind T2'!D7</f>
        <v>17.563000000000024</v>
      </c>
      <c r="E14" s="32">
        <f>'Ind T2'!E7</f>
        <v>19.026000000000028</v>
      </c>
      <c r="F14" s="32">
        <f>'Ind T2'!F7</f>
        <v>20.344999999999999</v>
      </c>
      <c r="H14" s="11">
        <f t="shared" si="0"/>
        <v>1.7809999999999704</v>
      </c>
      <c r="I14" s="31">
        <f t="shared" si="1"/>
        <v>-0.70599999999996044</v>
      </c>
      <c r="J14" s="11">
        <f t="shared" si="2"/>
        <v>1.4630000000000045</v>
      </c>
      <c r="K14" s="11">
        <f t="shared" si="3"/>
        <v>1.3189999999999706</v>
      </c>
      <c r="L14" s="31">
        <f t="shared" si="4"/>
        <v>2.7819999999999752</v>
      </c>
    </row>
    <row r="15" spans="1:12" x14ac:dyDescent="0.2">
      <c r="A15" t="str">
        <f>'Ind T2'!A8</f>
        <v>Engineering</v>
      </c>
      <c r="B15" s="32">
        <f>'Ind T2'!B8</f>
        <v>11.028999999999984</v>
      </c>
      <c r="C15" s="32">
        <f>'Ind T2'!C8</f>
        <v>11.632999999999996</v>
      </c>
      <c r="D15" s="32">
        <f>'Ind T2'!D8</f>
        <v>10.823000000000006</v>
      </c>
      <c r="E15" s="32">
        <f>'Ind T2'!E8</f>
        <v>10.761000000000012</v>
      </c>
      <c r="F15" s="32">
        <f>'Ind T2'!F8</f>
        <v>9.1780000000000292</v>
      </c>
      <c r="H15" s="11">
        <f t="shared" si="0"/>
        <v>0.60400000000001164</v>
      </c>
      <c r="I15" s="31">
        <f t="shared" si="1"/>
        <v>-0.80999999999998984</v>
      </c>
      <c r="J15" s="11">
        <f t="shared" si="2"/>
        <v>-6.199999999999406E-2</v>
      </c>
      <c r="K15" s="11">
        <f t="shared" si="3"/>
        <v>-1.5829999999999824</v>
      </c>
      <c r="L15" s="31">
        <f t="shared" si="4"/>
        <v>-1.6449999999999765</v>
      </c>
    </row>
    <row r="16" spans="1:12" x14ac:dyDescent="0.2">
      <c r="A16" t="str">
        <f>'Ind T2'!A9</f>
        <v>Rest of manufacturing</v>
      </c>
      <c r="B16" s="32">
        <f>'Ind T2'!B9</f>
        <v>40.654999999999866</v>
      </c>
      <c r="C16" s="32">
        <f>'Ind T2'!C9</f>
        <v>39.557000000000016</v>
      </c>
      <c r="D16" s="32">
        <f>'Ind T2'!D9</f>
        <v>38.763000000000005</v>
      </c>
      <c r="E16" s="32">
        <f>'Ind T2'!E9</f>
        <v>36.232000000000156</v>
      </c>
      <c r="F16" s="32">
        <f>'Ind T2'!F9</f>
        <v>32.739000000000026</v>
      </c>
      <c r="H16" s="11">
        <f t="shared" si="0"/>
        <v>-1.0979999999998498</v>
      </c>
      <c r="I16" s="31">
        <f t="shared" si="1"/>
        <v>-0.79400000000001114</v>
      </c>
      <c r="J16" s="11">
        <f t="shared" si="2"/>
        <v>-2.5309999999998496</v>
      </c>
      <c r="K16" s="11">
        <f t="shared" si="3"/>
        <v>-3.49300000000013</v>
      </c>
      <c r="L16" s="31">
        <f t="shared" si="4"/>
        <v>-6.0239999999999796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60.977000000000046</v>
      </c>
      <c r="C18" s="31">
        <f>'Ind T1'!C9</f>
        <v>56.516999999999825</v>
      </c>
      <c r="D18" s="31">
        <f>'Ind T1'!D9</f>
        <v>62.071000000000019</v>
      </c>
      <c r="E18" s="31">
        <f>'Ind T1'!E9</f>
        <v>66.448999999999842</v>
      </c>
      <c r="F18" s="31">
        <f>'Ind T1'!F9</f>
        <v>72.145999999999958</v>
      </c>
      <c r="H18" s="31">
        <f t="shared" si="0"/>
        <v>-4.4600000000002211</v>
      </c>
      <c r="I18" s="31">
        <f t="shared" si="1"/>
        <v>5.5540000000001939</v>
      </c>
      <c r="J18" s="31">
        <f t="shared" si="2"/>
        <v>4.3779999999998225</v>
      </c>
      <c r="K18" s="31">
        <f t="shared" si="3"/>
        <v>5.6970000000001164</v>
      </c>
      <c r="L18" s="31">
        <f t="shared" si="4"/>
        <v>10.074999999999939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220.25299999999987</v>
      </c>
      <c r="C20" s="31">
        <f>'Ind T1'!C10</f>
        <v>216.71399999999983</v>
      </c>
      <c r="D20" s="31">
        <f>'Ind T1'!D10</f>
        <v>213.041</v>
      </c>
      <c r="E20" s="31">
        <f>'Ind T1'!E10</f>
        <v>219.00500000000011</v>
      </c>
      <c r="F20" s="31">
        <f>'Ind T1'!F10</f>
        <v>227.6429999999998</v>
      </c>
      <c r="H20" s="31">
        <f t="shared" si="0"/>
        <v>-3.5390000000000441</v>
      </c>
      <c r="I20" s="31">
        <f t="shared" si="1"/>
        <v>-3.6729999999998313</v>
      </c>
      <c r="J20" s="31">
        <f t="shared" si="2"/>
        <v>5.9640000000001123</v>
      </c>
      <c r="K20" s="31">
        <f t="shared" si="3"/>
        <v>8.6379999999996926</v>
      </c>
      <c r="L20" s="31">
        <f t="shared" si="4"/>
        <v>14.601999999999805</v>
      </c>
    </row>
    <row r="21" spans="1:12" x14ac:dyDescent="0.2">
      <c r="A21" s="10" t="str">
        <f>'Ind T2'!A13</f>
        <v>Wholesale and retail trade</v>
      </c>
      <c r="B21" s="32">
        <f>'Ind T2'!B13</f>
        <v>127.52599999999993</v>
      </c>
      <c r="C21" s="32">
        <f>'Ind T2'!C13</f>
        <v>119.06099999999982</v>
      </c>
      <c r="D21" s="32">
        <f>'Ind T2'!D13</f>
        <v>116.30800000000009</v>
      </c>
      <c r="E21" s="32">
        <f>'Ind T2'!E13</f>
        <v>117.90600000000022</v>
      </c>
      <c r="F21" s="32">
        <f>'Ind T2'!F13</f>
        <v>119.68899999999987</v>
      </c>
      <c r="H21" s="11">
        <f t="shared" si="0"/>
        <v>-8.4650000000001029</v>
      </c>
      <c r="I21" s="31">
        <f t="shared" si="1"/>
        <v>-2.7529999999997301</v>
      </c>
      <c r="J21" s="11">
        <f t="shared" si="2"/>
        <v>1.5980000000001269</v>
      </c>
      <c r="K21" s="11">
        <f t="shared" si="3"/>
        <v>1.782999999999646</v>
      </c>
      <c r="L21" s="31">
        <f t="shared" si="4"/>
        <v>3.3809999999997729</v>
      </c>
    </row>
    <row r="22" spans="1:12" x14ac:dyDescent="0.2">
      <c r="A22" s="10" t="str">
        <f>'Ind T2'!A14</f>
        <v>Transport and storage</v>
      </c>
      <c r="B22" s="32">
        <f>'Ind T2'!B14</f>
        <v>37.608999999999938</v>
      </c>
      <c r="C22" s="32">
        <f>'Ind T2'!C14</f>
        <v>40.562000000000083</v>
      </c>
      <c r="D22" s="32">
        <f>'Ind T2'!D14</f>
        <v>39.127000000000052</v>
      </c>
      <c r="E22" s="32">
        <f>'Ind T2'!E14</f>
        <v>41.362999999999928</v>
      </c>
      <c r="F22" s="32">
        <f>'Ind T2'!F14</f>
        <v>42.109999999999985</v>
      </c>
      <c r="H22" s="11">
        <f t="shared" si="0"/>
        <v>2.9530000000001451</v>
      </c>
      <c r="I22" s="31">
        <f t="shared" si="1"/>
        <v>-1.4350000000000307</v>
      </c>
      <c r="J22" s="11">
        <f t="shared" si="2"/>
        <v>2.2359999999998763</v>
      </c>
      <c r="K22" s="11">
        <f t="shared" si="3"/>
        <v>0.74700000000005673</v>
      </c>
      <c r="L22" s="31">
        <f t="shared" si="4"/>
        <v>2.982999999999933</v>
      </c>
    </row>
    <row r="23" spans="1:12" x14ac:dyDescent="0.2">
      <c r="A23" s="10" t="str">
        <f>'Ind T2'!A15</f>
        <v>Accommodation and food</v>
      </c>
      <c r="B23" s="32">
        <f>'Ind T2'!B15</f>
        <v>55.118000000000002</v>
      </c>
      <c r="C23" s="32">
        <f>'Ind T2'!C15</f>
        <v>57.090999999999909</v>
      </c>
      <c r="D23" s="32">
        <f>'Ind T2'!D15</f>
        <v>57.60599999999986</v>
      </c>
      <c r="E23" s="32">
        <f>'Ind T2'!E15</f>
        <v>59.735999999999969</v>
      </c>
      <c r="F23" s="32">
        <f>'Ind T2'!F15</f>
        <v>65.843999999999951</v>
      </c>
      <c r="H23" s="11">
        <f t="shared" si="0"/>
        <v>1.9729999999999066</v>
      </c>
      <c r="I23" s="31">
        <f t="shared" si="1"/>
        <v>0.51499999999995083</v>
      </c>
      <c r="J23" s="11">
        <f t="shared" si="2"/>
        <v>2.1300000000001091</v>
      </c>
      <c r="K23" s="11">
        <f t="shared" si="3"/>
        <v>6.1079999999999828</v>
      </c>
      <c r="L23" s="31">
        <f t="shared" si="4"/>
        <v>8.2380000000000919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219.57900000000009</v>
      </c>
      <c r="C25" s="31">
        <f>'Ind T1'!C11</f>
        <v>222.5789999999997</v>
      </c>
      <c r="D25" s="31">
        <f>'Ind T1'!D11</f>
        <v>220.46500000000029</v>
      </c>
      <c r="E25" s="31">
        <f>'Ind T1'!E11</f>
        <v>226.613</v>
      </c>
      <c r="F25" s="31">
        <f>'Ind T1'!F11</f>
        <v>238.18299999999991</v>
      </c>
      <c r="H25" s="31">
        <f t="shared" si="0"/>
        <v>2.9999999999996021</v>
      </c>
      <c r="I25" s="31">
        <f t="shared" si="1"/>
        <v>-2.1139999999994075</v>
      </c>
      <c r="J25" s="31">
        <f t="shared" si="2"/>
        <v>6.1479999999997119</v>
      </c>
      <c r="K25" s="31">
        <f t="shared" si="3"/>
        <v>11.569999999999908</v>
      </c>
      <c r="L25" s="31">
        <f t="shared" si="4"/>
        <v>17.71799999999962</v>
      </c>
    </row>
    <row r="26" spans="1:12" x14ac:dyDescent="0.2">
      <c r="A26" s="10" t="str">
        <f>'Ind T2'!A16</f>
        <v>Media</v>
      </c>
      <c r="B26" s="11">
        <f>'Ind T2'!B16</f>
        <v>7.3120000000000065</v>
      </c>
      <c r="C26" s="11">
        <f>'Ind T2'!C16</f>
        <v>5.5649999999999951</v>
      </c>
      <c r="D26" s="11">
        <f>'Ind T2'!D16</f>
        <v>5.9100000000000055</v>
      </c>
      <c r="E26" s="11">
        <f>'Ind T2'!E16</f>
        <v>5.7459999999999987</v>
      </c>
      <c r="F26" s="11">
        <f>'Ind T2'!F16</f>
        <v>5.6850000000000041</v>
      </c>
      <c r="H26" s="11">
        <f t="shared" si="0"/>
        <v>-1.7470000000000114</v>
      </c>
      <c r="I26" s="31">
        <f t="shared" si="1"/>
        <v>0.34500000000001041</v>
      </c>
      <c r="J26" s="11">
        <f t="shared" si="2"/>
        <v>-0.16400000000000681</v>
      </c>
      <c r="K26" s="11">
        <f t="shared" si="3"/>
        <v>-6.0999999999994614E-2</v>
      </c>
      <c r="L26" s="31">
        <f t="shared" si="4"/>
        <v>-0.22500000000000142</v>
      </c>
    </row>
    <row r="27" spans="1:12" x14ac:dyDescent="0.2">
      <c r="A27" s="10" t="str">
        <f>'Ind T2'!A17</f>
        <v>Information technology</v>
      </c>
      <c r="B27" s="11">
        <f>'Ind T2'!B17</f>
        <v>13.881999999999971</v>
      </c>
      <c r="C27" s="11">
        <f>'Ind T2'!C17</f>
        <v>13.030000000000028</v>
      </c>
      <c r="D27" s="11">
        <f>'Ind T2'!D17</f>
        <v>12.94400000000004</v>
      </c>
      <c r="E27" s="11">
        <f>'Ind T2'!E17</f>
        <v>13.419000000000008</v>
      </c>
      <c r="F27" s="11">
        <f>'Ind T2'!F17</f>
        <v>13.983999999999986</v>
      </c>
      <c r="H27" s="11">
        <f t="shared" si="0"/>
        <v>-0.85199999999994347</v>
      </c>
      <c r="I27" s="31">
        <f t="shared" si="1"/>
        <v>-8.5999999999987864E-2</v>
      </c>
      <c r="J27" s="11">
        <f t="shared" si="2"/>
        <v>0.47499999999996767</v>
      </c>
      <c r="K27" s="11">
        <f t="shared" si="3"/>
        <v>0.56499999999997819</v>
      </c>
      <c r="L27" s="31">
        <f t="shared" si="4"/>
        <v>1.0399999999999459</v>
      </c>
    </row>
    <row r="28" spans="1:12" x14ac:dyDescent="0.2">
      <c r="A28" s="10" t="str">
        <f>'Ind T2'!A18</f>
        <v>Finance and insurance</v>
      </c>
      <c r="B28" s="11">
        <f>'Ind T2'!B18</f>
        <v>23.159000000000052</v>
      </c>
      <c r="C28" s="11">
        <f>'Ind T2'!C18</f>
        <v>23.675999999999952</v>
      </c>
      <c r="D28" s="11">
        <f>'Ind T2'!D18</f>
        <v>24.294000000000029</v>
      </c>
      <c r="E28" s="11">
        <f>'Ind T2'!E18</f>
        <v>23.858000000000018</v>
      </c>
      <c r="F28" s="11">
        <f>'Ind T2'!F18</f>
        <v>22.24999999999994</v>
      </c>
      <c r="H28" s="11">
        <f t="shared" si="0"/>
        <v>0.51699999999989998</v>
      </c>
      <c r="I28" s="31">
        <f t="shared" si="1"/>
        <v>0.61800000000007671</v>
      </c>
      <c r="J28" s="11">
        <f t="shared" si="2"/>
        <v>-0.4360000000000106</v>
      </c>
      <c r="K28" s="11">
        <f t="shared" si="3"/>
        <v>-1.6080000000000787</v>
      </c>
      <c r="L28" s="31">
        <f t="shared" si="4"/>
        <v>-2.0440000000000893</v>
      </c>
    </row>
    <row r="29" spans="1:12" x14ac:dyDescent="0.2">
      <c r="A29" s="10" t="str">
        <f>'Ind T2'!A19</f>
        <v>Real estate</v>
      </c>
      <c r="B29" s="11">
        <f>'Ind T2'!B19</f>
        <v>10.98000000000002</v>
      </c>
      <c r="C29" s="11">
        <f>'Ind T2'!C19</f>
        <v>11.338000000000013</v>
      </c>
      <c r="D29" s="11">
        <f>'Ind T2'!D19</f>
        <v>11.588999999999997</v>
      </c>
      <c r="E29" s="11">
        <f>'Ind T2'!E19</f>
        <v>11.860000000000007</v>
      </c>
      <c r="F29" s="11">
        <f>'Ind T2'!F19</f>
        <v>13.514999999999997</v>
      </c>
      <c r="H29" s="11">
        <f t="shared" ref="H29:H31" si="9">C29-B29</f>
        <v>0.35799999999999343</v>
      </c>
      <c r="I29" s="31">
        <f t="shared" ref="I29:I31" si="10">D29-C29</f>
        <v>0.25099999999998346</v>
      </c>
      <c r="J29" s="11">
        <f t="shared" ref="J29:J31" si="11">E29-D29</f>
        <v>0.27100000000000968</v>
      </c>
      <c r="K29" s="11">
        <f t="shared" ref="K29:K31" si="12">F29-E29</f>
        <v>1.6549999999999905</v>
      </c>
      <c r="L29" s="31">
        <f t="shared" si="4"/>
        <v>1.9260000000000002</v>
      </c>
    </row>
    <row r="30" spans="1:12" x14ac:dyDescent="0.2">
      <c r="A30" s="10" t="str">
        <f>'Ind T2'!A20</f>
        <v>Professional services</v>
      </c>
      <c r="B30" s="11">
        <f>'Ind T2'!B20</f>
        <v>49.270000000000046</v>
      </c>
      <c r="C30" s="11">
        <f>'Ind T2'!C20</f>
        <v>57.92599999999986</v>
      </c>
      <c r="D30" s="11">
        <f>'Ind T2'!D20</f>
        <v>54.008000000000095</v>
      </c>
      <c r="E30" s="11">
        <f>'Ind T2'!E20</f>
        <v>56.814</v>
      </c>
      <c r="F30" s="11">
        <f>'Ind T2'!F20</f>
        <v>61.304000000000059</v>
      </c>
      <c r="H30" s="11">
        <f t="shared" si="9"/>
        <v>8.6559999999998141</v>
      </c>
      <c r="I30" s="31">
        <f t="shared" si="10"/>
        <v>-3.9179999999997648</v>
      </c>
      <c r="J30" s="11">
        <f t="shared" si="11"/>
        <v>2.805999999999905</v>
      </c>
      <c r="K30" s="11">
        <f t="shared" si="12"/>
        <v>4.4900000000000588</v>
      </c>
      <c r="L30" s="31">
        <f t="shared" si="4"/>
        <v>7.2959999999999638</v>
      </c>
    </row>
    <row r="31" spans="1:12" x14ac:dyDescent="0.2">
      <c r="A31" s="10" t="str">
        <f>'Ind T2'!A21</f>
        <v>Support services</v>
      </c>
      <c r="B31" s="11">
        <f>'Ind T2'!B21</f>
        <v>69.044999999999931</v>
      </c>
      <c r="C31" s="11">
        <f>'Ind T2'!C21</f>
        <v>66.514999999999858</v>
      </c>
      <c r="D31" s="11">
        <f>'Ind T2'!D21</f>
        <v>62.144000000000098</v>
      </c>
      <c r="E31" s="11">
        <f>'Ind T2'!E21</f>
        <v>66.397999999999968</v>
      </c>
      <c r="F31" s="11">
        <f>'Ind T2'!F21</f>
        <v>71.947999999999936</v>
      </c>
      <c r="H31" s="11">
        <f t="shared" si="9"/>
        <v>-2.5300000000000722</v>
      </c>
      <c r="I31" s="31">
        <f t="shared" si="10"/>
        <v>-4.3709999999997606</v>
      </c>
      <c r="J31" s="11">
        <f t="shared" si="11"/>
        <v>4.2539999999998699</v>
      </c>
      <c r="K31" s="11">
        <f t="shared" si="12"/>
        <v>5.5499999999999687</v>
      </c>
      <c r="L31" s="31">
        <f t="shared" si="4"/>
        <v>9.8039999999998386</v>
      </c>
    </row>
    <row r="32" spans="1:12" x14ac:dyDescent="0.2">
      <c r="A32" s="10" t="str">
        <f>'Ind T2'!A25</f>
        <v>Arts and entertainment</v>
      </c>
      <c r="B32" s="11">
        <f>'Ind T2'!B25</f>
        <v>22.307000000000052</v>
      </c>
      <c r="C32" s="11">
        <f>'Ind T2'!C25</f>
        <v>24.715999999999958</v>
      </c>
      <c r="D32" s="11">
        <f>'Ind T2'!D25</f>
        <v>27.990999999999982</v>
      </c>
      <c r="E32" s="11">
        <f>'Ind T2'!E25</f>
        <v>26.946999999999996</v>
      </c>
      <c r="F32" s="11">
        <f>'Ind T2'!F25</f>
        <v>27.824999999999974</v>
      </c>
      <c r="H32" s="11">
        <f t="shared" ref="H32" si="13">C32-B32</f>
        <v>2.4089999999999065</v>
      </c>
      <c r="I32" s="31">
        <f t="shared" ref="I32:I33" si="14">D32-C32</f>
        <v>3.2750000000000234</v>
      </c>
      <c r="J32" s="11">
        <f t="shared" ref="J32:J33" si="15">E32-D32</f>
        <v>-1.0439999999999863</v>
      </c>
      <c r="K32" s="11">
        <f t="shared" ref="K32:K33" si="16">F32-E32</f>
        <v>0.8779999999999788</v>
      </c>
      <c r="L32" s="31">
        <f t="shared" si="4"/>
        <v>-0.16600000000000747</v>
      </c>
    </row>
    <row r="33" spans="1:12" x14ac:dyDescent="0.2">
      <c r="A33" s="10" t="str">
        <f>'Ind T2'!A26</f>
        <v>Other services</v>
      </c>
      <c r="B33" s="11">
        <f>'Ind T2'!B26</f>
        <v>23.624000000000013</v>
      </c>
      <c r="C33" s="11">
        <f>'Ind T2'!C26</f>
        <v>19.813000000000006</v>
      </c>
      <c r="D33" s="11">
        <f>'Ind T2'!D26</f>
        <v>21.585000000000026</v>
      </c>
      <c r="E33" s="11">
        <f>'Ind T2'!E26</f>
        <v>21.570999999999991</v>
      </c>
      <c r="F33" s="11">
        <f>'Ind T2'!F26</f>
        <v>21.671999999999986</v>
      </c>
      <c r="H33" s="11">
        <f>C33-B33</f>
        <v>-3.811000000000007</v>
      </c>
      <c r="I33" s="31">
        <f t="shared" si="14"/>
        <v>1.7720000000000198</v>
      </c>
      <c r="J33" s="11">
        <f t="shared" si="15"/>
        <v>-1.4000000000034873E-2</v>
      </c>
      <c r="K33" s="11">
        <f t="shared" si="16"/>
        <v>0.10099999999999554</v>
      </c>
      <c r="L33" s="31">
        <f t="shared" si="4"/>
        <v>8.6999999999960664E-2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196.78600000000012</v>
      </c>
      <c r="C35" s="31">
        <f>'Ind T1'!C12</f>
        <v>208.01400000000001</v>
      </c>
      <c r="D35" s="31">
        <f>'Ind T1'!D12</f>
        <v>205.56600000000003</v>
      </c>
      <c r="E35" s="31">
        <f>'Ind T1'!E12</f>
        <v>214.97199999999995</v>
      </c>
      <c r="F35" s="31">
        <f>'Ind T1'!F12</f>
        <v>228.34799999999996</v>
      </c>
      <c r="H35" s="31">
        <f t="shared" si="0"/>
        <v>11.227999999999895</v>
      </c>
      <c r="I35" s="31">
        <f t="shared" si="1"/>
        <v>-2.4479999999999791</v>
      </c>
      <c r="J35" s="31">
        <f t="shared" si="2"/>
        <v>9.4059999999999206</v>
      </c>
      <c r="K35" s="31">
        <f t="shared" si="3"/>
        <v>13.376000000000005</v>
      </c>
      <c r="L35" s="31">
        <f t="shared" si="4"/>
        <v>22.781999999999925</v>
      </c>
    </row>
    <row r="36" spans="1:12" x14ac:dyDescent="0.2">
      <c r="A36" s="10" t="str">
        <f>'Ind T2'!A22</f>
        <v>Public admin. and defence</v>
      </c>
      <c r="B36" s="32">
        <f>'Ind T2'!B22</f>
        <v>34.151000000000003</v>
      </c>
      <c r="C36" s="32">
        <f>'Ind T2'!C22</f>
        <v>34.416000000000089</v>
      </c>
      <c r="D36" s="32">
        <f>'Ind T2'!D22</f>
        <v>35.151000000000032</v>
      </c>
      <c r="E36" s="32">
        <f>'Ind T2'!E22</f>
        <v>37.991000000000007</v>
      </c>
      <c r="F36" s="32">
        <f>'Ind T2'!F22</f>
        <v>39.761000000000017</v>
      </c>
      <c r="H36" s="11">
        <f t="shared" si="0"/>
        <v>0.26500000000008583</v>
      </c>
      <c r="I36" s="31">
        <f t="shared" si="1"/>
        <v>0.73499999999994259</v>
      </c>
      <c r="J36" s="11">
        <f t="shared" si="2"/>
        <v>2.839999999999975</v>
      </c>
      <c r="K36" s="11">
        <f t="shared" si="3"/>
        <v>1.7700000000000102</v>
      </c>
      <c r="L36" s="31">
        <f t="shared" si="4"/>
        <v>4.6099999999999852</v>
      </c>
    </row>
    <row r="37" spans="1:12" x14ac:dyDescent="0.2">
      <c r="A37" s="10" t="str">
        <f>'Ind T2'!A23</f>
        <v>Education</v>
      </c>
      <c r="B37" s="32">
        <f>'Ind T2'!B23</f>
        <v>62.641000000000147</v>
      </c>
      <c r="C37" s="32">
        <f>'Ind T2'!C23</f>
        <v>65.989999999999966</v>
      </c>
      <c r="D37" s="32">
        <f>'Ind T2'!D23</f>
        <v>66.459999999999923</v>
      </c>
      <c r="E37" s="32">
        <f>'Ind T2'!E23</f>
        <v>65.420000000000044</v>
      </c>
      <c r="F37" s="32">
        <f>'Ind T2'!F23</f>
        <v>66.594000000000037</v>
      </c>
      <c r="H37" s="11">
        <f t="shared" si="0"/>
        <v>3.348999999999819</v>
      </c>
      <c r="I37" s="31">
        <f t="shared" si="1"/>
        <v>0.46999999999995623</v>
      </c>
      <c r="J37" s="11">
        <f t="shared" si="2"/>
        <v>-1.0399999999998784</v>
      </c>
      <c r="K37" s="11">
        <f t="shared" si="3"/>
        <v>1.1739999999999924</v>
      </c>
      <c r="L37" s="31">
        <f t="shared" si="4"/>
        <v>0.13400000000011403</v>
      </c>
    </row>
    <row r="38" spans="1:12" x14ac:dyDescent="0.2">
      <c r="A38" s="10" t="str">
        <f>'Ind T2'!A24</f>
        <v>Health and social work</v>
      </c>
      <c r="B38" s="32">
        <f>'Ind T2'!B24</f>
        <v>99.993999999999986</v>
      </c>
      <c r="C38" s="32">
        <f>'Ind T2'!C24</f>
        <v>107.60799999999996</v>
      </c>
      <c r="D38" s="32">
        <f>'Ind T2'!D24</f>
        <v>103.95500000000007</v>
      </c>
      <c r="E38" s="32">
        <f>'Ind T2'!E24</f>
        <v>111.56099999999989</v>
      </c>
      <c r="F38" s="32">
        <f>'Ind T2'!F24</f>
        <v>121.99299999999992</v>
      </c>
      <c r="H38" s="11">
        <f t="shared" si="0"/>
        <v>7.6139999999999759</v>
      </c>
      <c r="I38" s="31">
        <f t="shared" si="1"/>
        <v>-3.6529999999998921</v>
      </c>
      <c r="J38" s="11">
        <f t="shared" si="2"/>
        <v>7.605999999999824</v>
      </c>
      <c r="K38" s="11">
        <f t="shared" si="3"/>
        <v>10.432000000000031</v>
      </c>
      <c r="L38" s="31">
        <f t="shared" si="4"/>
        <v>18.037999999999855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794.68299999999999</v>
      </c>
      <c r="C40" s="33">
        <f>'Ind T1'!C14</f>
        <v>802.09799999999927</v>
      </c>
      <c r="D40" s="33">
        <f>'Ind T1'!D14</f>
        <v>788.61200000000031</v>
      </c>
      <c r="E40" s="33">
        <f>'Ind T1'!E14</f>
        <v>813.53400000000011</v>
      </c>
      <c r="F40" s="33">
        <f>'Ind T1'!F14</f>
        <v>848.75999999999965</v>
      </c>
      <c r="G40" s="24"/>
      <c r="H40" s="34">
        <f t="shared" si="0"/>
        <v>7.4149999999992815</v>
      </c>
      <c r="I40" s="34">
        <f>D40-C40</f>
        <v>-13.485999999998967</v>
      </c>
      <c r="J40" s="34">
        <f>E40-D40</f>
        <v>24.921999999999798</v>
      </c>
      <c r="K40" s="34">
        <f>F40-E40</f>
        <v>35.225999999999544</v>
      </c>
      <c r="L40" s="205">
        <f t="shared" si="4"/>
        <v>60.147999999999342</v>
      </c>
    </row>
    <row r="44" spans="1:12" ht="15.75" x14ac:dyDescent="0.25">
      <c r="A44" s="19" t="str">
        <f>CONCATENATE(A1," (Continued)")</f>
        <v>Industry Table 4  Employment by Industry Group in Sector (SIC 2007), 2015-2035, Norfolk and Suffolk 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-8.7436508224025822E-2</v>
      </c>
      <c r="C50" s="44">
        <f t="shared" ref="B50:E54" si="17">IF(AND(D$5-C$5 &lt;&gt; 0,C7&lt;&gt;0,D7&lt;&gt;0),(EXP(LN(D7/C7)/(D$5-C$5))-1)*100,0)</f>
        <v>-29.481173000173456</v>
      </c>
      <c r="D50" s="44">
        <f t="shared" si="17"/>
        <v>0.15307395645987043</v>
      </c>
      <c r="E50" s="44">
        <f t="shared" si="17"/>
        <v>-0.14649825248276294</v>
      </c>
      <c r="F50" s="44">
        <f>IF(AND(F$5-D$5 &lt;&gt; 0,D7&lt;&gt;0,F7&lt;&gt;0),(EXP(LN(F7/D7)/(F$5-D$5))-1)*100,0)</f>
        <v>-4.6740544696410868E-2</v>
      </c>
      <c r="H50" s="44">
        <f>(B7/B$40)*100</f>
        <v>3.6386836008823775</v>
      </c>
      <c r="I50" s="44">
        <f>(C7/C$40)*100</f>
        <v>3.5924537899358908</v>
      </c>
      <c r="J50" s="44">
        <f>(D7/D$40)*100</f>
        <v>2.5766790259341703</v>
      </c>
      <c r="K50" s="44">
        <f>(E7/E$40)*100</f>
        <v>2.5169200058018499</v>
      </c>
      <c r="L50" s="44">
        <f>(F7/F$40)*100</f>
        <v>2.377350487770391</v>
      </c>
    </row>
    <row r="51" spans="1:12" x14ac:dyDescent="0.2">
      <c r="A51" t="str">
        <f>A8</f>
        <v>Agriculture</v>
      </c>
      <c r="B51" s="40">
        <f t="shared" si="17"/>
        <v>-1.8155834567422313</v>
      </c>
      <c r="C51" s="44">
        <f t="shared" si="17"/>
        <v>-41.106895782191444</v>
      </c>
      <c r="D51" s="40">
        <f t="shared" si="17"/>
        <v>0.89881607737831715</v>
      </c>
      <c r="E51" s="40">
        <f t="shared" si="17"/>
        <v>-0.20756257656421306</v>
      </c>
      <c r="F51" s="44">
        <f t="shared" ref="F51:F83" si="18">IF(AND(F$5-D$5 &lt;&gt; 0,D8&lt;&gt;0,F8&lt;&gt;0),(EXP(LN(F8/D8)/(F$5-D$5))-1)*100,0)</f>
        <v>0.15987573034759173</v>
      </c>
      <c r="H51" s="40">
        <f t="shared" ref="H51:L54" si="19">(B8/B$7)*100</f>
        <v>66.700096832203798</v>
      </c>
      <c r="I51" s="40">
        <f t="shared" si="19"/>
        <v>62.20371334374456</v>
      </c>
      <c r="J51" s="40">
        <f t="shared" si="19"/>
        <v>51.948818897637764</v>
      </c>
      <c r="K51" s="40">
        <f t="shared" si="19"/>
        <v>53.91189685485449</v>
      </c>
      <c r="L51" s="40">
        <f t="shared" si="19"/>
        <v>53.583110318168195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-1.6917538862955994</v>
      </c>
      <c r="C52" s="44">
        <f t="shared" si="17"/>
        <v>44.237918215613938</v>
      </c>
      <c r="D52" s="40">
        <f t="shared" si="17"/>
        <v>-5.5653088333118106</v>
      </c>
      <c r="E52" s="40">
        <f t="shared" si="17"/>
        <v>-4.1764852418288427</v>
      </c>
      <c r="F52" s="44">
        <f t="shared" si="18"/>
        <v>-4.6416811784597662</v>
      </c>
      <c r="H52" s="40">
        <f t="shared" si="19"/>
        <v>4.9799419006777947</v>
      </c>
      <c r="I52" s="40">
        <f t="shared" si="19"/>
        <v>4.6677077910810381</v>
      </c>
      <c r="J52" s="40">
        <f t="shared" si="19"/>
        <v>9.5472440944882226</v>
      </c>
      <c r="K52" s="40">
        <f t="shared" si="19"/>
        <v>7.1156475874194145</v>
      </c>
      <c r="L52" s="40">
        <f t="shared" si="19"/>
        <v>4.7130538209931743</v>
      </c>
    </row>
    <row r="53" spans="1:12" x14ac:dyDescent="0.2">
      <c r="A53" t="str">
        <f>A10</f>
        <v>Electricity and gas</v>
      </c>
      <c r="B53" s="40">
        <f t="shared" si="17"/>
        <v>3.9503540109398605</v>
      </c>
      <c r="C53" s="44">
        <f t="shared" si="17"/>
        <v>-18.547945205479511</v>
      </c>
      <c r="D53" s="40">
        <f t="shared" si="17"/>
        <v>-1.2554839966624209</v>
      </c>
      <c r="E53" s="40">
        <f t="shared" si="17"/>
        <v>-0.44223407400494352</v>
      </c>
      <c r="F53" s="44">
        <f t="shared" si="18"/>
        <v>-0.71405887545615832</v>
      </c>
      <c r="H53" s="40">
        <f t="shared" si="19"/>
        <v>10.810623876054732</v>
      </c>
      <c r="I53" s="40">
        <f t="shared" si="19"/>
        <v>12.667013708138123</v>
      </c>
      <c r="J53" s="40">
        <f t="shared" si="19"/>
        <v>14.630905511811001</v>
      </c>
      <c r="K53" s="40">
        <f t="shared" si="19"/>
        <v>13.63059191248289</v>
      </c>
      <c r="L53" s="40">
        <f t="shared" si="19"/>
        <v>13.232233125185871</v>
      </c>
    </row>
    <row r="54" spans="1:12" x14ac:dyDescent="0.2">
      <c r="A54" t="str">
        <f>A11</f>
        <v>Water and sewerage</v>
      </c>
      <c r="B54" s="40">
        <f t="shared" si="17"/>
        <v>3.8813026289164831</v>
      </c>
      <c r="C54" s="44">
        <f t="shared" si="17"/>
        <v>-17.723880597014809</v>
      </c>
      <c r="D54" s="40">
        <f t="shared" si="17"/>
        <v>1.356237201447974</v>
      </c>
      <c r="E54" s="40">
        <f t="shared" si="17"/>
        <v>1.0230872223827348</v>
      </c>
      <c r="F54" s="44">
        <f t="shared" si="18"/>
        <v>1.1340153664555874</v>
      </c>
      <c r="H54" s="40">
        <f t="shared" si="19"/>
        <v>17.50933739106366</v>
      </c>
      <c r="I54" s="40">
        <f t="shared" si="19"/>
        <v>20.461565157036283</v>
      </c>
      <c r="J54" s="40">
        <f t="shared" si="19"/>
        <v>23.873031496063021</v>
      </c>
      <c r="K54" s="40">
        <f t="shared" si="19"/>
        <v>25.341863645243201</v>
      </c>
      <c r="L54" s="40">
        <f t="shared" si="19"/>
        <v>28.47160273565278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0.46866298251049265</v>
      </c>
      <c r="C56" s="44">
        <f t="shared" si="20"/>
        <v>-3.3257029326652754</v>
      </c>
      <c r="D56" s="44">
        <f t="shared" si="20"/>
        <v>-0.33885361970004135</v>
      </c>
      <c r="E56" s="44">
        <f t="shared" si="20"/>
        <v>-0.58419979305238678</v>
      </c>
      <c r="F56" s="44">
        <f t="shared" si="18"/>
        <v>-0.50248491925775074</v>
      </c>
      <c r="H56" s="44">
        <f>(B13/B$40)*100</f>
        <v>8.5785149550197826</v>
      </c>
      <c r="I56" s="44">
        <f>(C13/C$40)*100</f>
        <v>8.6596650284628645</v>
      </c>
      <c r="J56" s="44">
        <f>(D13/D$40)*100</f>
        <v>8.5148336571089462</v>
      </c>
      <c r="K56" s="44">
        <f>(E13/E$40)*100</f>
        <v>8.1150879987806519</v>
      </c>
      <c r="L56" s="44">
        <f>(F13/F$40)*100</f>
        <v>7.3356425844761874</v>
      </c>
    </row>
    <row r="57" spans="1:12" x14ac:dyDescent="0.2">
      <c r="A57" t="str">
        <f>A14</f>
        <v>Food drink and tobacco</v>
      </c>
      <c r="B57" s="40">
        <f t="shared" si="20"/>
        <v>2.5974812976668371</v>
      </c>
      <c r="C57" s="44">
        <f t="shared" si="20"/>
        <v>-3.8644698669875854</v>
      </c>
      <c r="D57" s="40">
        <f t="shared" si="20"/>
        <v>1.6131133942770326</v>
      </c>
      <c r="E57" s="40">
        <f t="shared" si="20"/>
        <v>0.67253861870990583</v>
      </c>
      <c r="F57" s="44">
        <f t="shared" si="18"/>
        <v>0.98509216858129189</v>
      </c>
      <c r="H57" s="40">
        <f t="shared" ref="H57:L59" si="21">(B14/B$13)*100</f>
        <v>24.185882767118535</v>
      </c>
      <c r="I57" s="40">
        <f t="shared" si="21"/>
        <v>26.301847132840933</v>
      </c>
      <c r="J57" s="40">
        <f t="shared" si="21"/>
        <v>26.155266645817534</v>
      </c>
      <c r="K57" s="40">
        <f t="shared" si="21"/>
        <v>28.818976355291614</v>
      </c>
      <c r="L57" s="40">
        <f t="shared" si="21"/>
        <v>32.676431852494261</v>
      </c>
    </row>
    <row r="58" spans="1:12" x14ac:dyDescent="0.2">
      <c r="A58" t="str">
        <f>A15</f>
        <v>Engineering</v>
      </c>
      <c r="B58" s="40">
        <f t="shared" si="20"/>
        <v>1.3418662761788269</v>
      </c>
      <c r="C58" s="44">
        <f t="shared" si="20"/>
        <v>-6.9629502278001354</v>
      </c>
      <c r="D58" s="40">
        <f t="shared" si="20"/>
        <v>-0.11483425684187809</v>
      </c>
      <c r="E58" s="40">
        <f t="shared" si="20"/>
        <v>-1.5785991362732732</v>
      </c>
      <c r="F58" s="44">
        <f t="shared" si="18"/>
        <v>-1.0930765793205399</v>
      </c>
      <c r="H58" s="40">
        <f t="shared" si="21"/>
        <v>16.178196326937758</v>
      </c>
      <c r="I58" s="40">
        <f t="shared" si="21"/>
        <v>16.748009617184231</v>
      </c>
      <c r="J58" s="40">
        <f t="shared" si="21"/>
        <v>16.117887086926093</v>
      </c>
      <c r="K58" s="40">
        <f t="shared" si="21"/>
        <v>16.299853072600278</v>
      </c>
      <c r="L58" s="40">
        <f t="shared" si="21"/>
        <v>14.740933474671584</v>
      </c>
    </row>
    <row r="59" spans="1:12" x14ac:dyDescent="0.2">
      <c r="A59" t="str">
        <f>A16</f>
        <v>Rest of manufacturing</v>
      </c>
      <c r="B59" s="40">
        <f t="shared" si="20"/>
        <v>-0.68214177705755441</v>
      </c>
      <c r="C59" s="44">
        <f t="shared" si="20"/>
        <v>-2.0072300730591519</v>
      </c>
      <c r="D59" s="40">
        <f t="shared" si="20"/>
        <v>-1.341391613988252</v>
      </c>
      <c r="E59" s="40">
        <f t="shared" si="20"/>
        <v>-1.0086355905510547</v>
      </c>
      <c r="F59" s="44">
        <f t="shared" si="18"/>
        <v>-1.1196787807347119</v>
      </c>
      <c r="H59" s="40">
        <f t="shared" si="21"/>
        <v>59.635920905943721</v>
      </c>
      <c r="I59" s="40">
        <f t="shared" si="21"/>
        <v>56.950143249974829</v>
      </c>
      <c r="J59" s="40">
        <f t="shared" si="21"/>
        <v>57.726846267256384</v>
      </c>
      <c r="K59" s="40">
        <f t="shared" si="21"/>
        <v>54.881170572108097</v>
      </c>
      <c r="L59" s="40">
        <f t="shared" si="21"/>
        <v>52.582634672834146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-1.880966468642753</v>
      </c>
      <c r="C61" s="44">
        <f>IF(AND(D$5-C$5 &lt;&gt; 0,C18&lt;&gt;0,D18&lt;&gt;0),(EXP(LN(D18/C18)/(D$5-C$5))-1)*100,0)</f>
        <v>9.8271316595010649</v>
      </c>
      <c r="D61" s="44">
        <f>IF(AND(E$5-D$5 &lt;&gt; 0,D18&lt;&gt;0,E18&lt;&gt;0),(EXP(LN(E18/D18)/(E$5-D$5))-1)*100,0)</f>
        <v>1.3724496958141152</v>
      </c>
      <c r="E61" s="44">
        <f>IF(AND(F$5-E$5 &lt;&gt; 0,E18&lt;&gt;0,F18&lt;&gt;0),(EXP(LN(F18/E18)/(F$5-E$5))-1)*100,0)</f>
        <v>0.82596348605628034</v>
      </c>
      <c r="F61" s="44">
        <f t="shared" si="18"/>
        <v>1.0077974315649607</v>
      </c>
      <c r="H61" s="44">
        <f>(B18/B$40)*100</f>
        <v>7.6731224903515045</v>
      </c>
      <c r="I61" s="44">
        <f>(C18/C$40)*100</f>
        <v>7.0461464808539445</v>
      </c>
      <c r="J61" s="44">
        <f>(D18/D$40)*100</f>
        <v>7.8709175107657501</v>
      </c>
      <c r="K61" s="44">
        <f>(E18/E$40)*100</f>
        <v>8.1679438105844167</v>
      </c>
      <c r="L61" s="44">
        <f>(F18/F$40)*100</f>
        <v>8.5001649465102016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-0.40414048807186909</v>
      </c>
      <c r="C63" s="44">
        <f t="shared" si="22"/>
        <v>-1.6948605073967671</v>
      </c>
      <c r="D63" s="44">
        <f t="shared" si="22"/>
        <v>0.55372592926004049</v>
      </c>
      <c r="E63" s="44">
        <f t="shared" si="22"/>
        <v>0.38758971113170837</v>
      </c>
      <c r="F63" s="44">
        <f t="shared" si="18"/>
        <v>0.44293792892420303</v>
      </c>
      <c r="H63" s="44">
        <f>(B20/B$40)*100</f>
        <v>27.715831344070512</v>
      </c>
      <c r="I63" s="44">
        <f>(C20/C$40)*100</f>
        <v>27.0183942610504</v>
      </c>
      <c r="J63" s="44">
        <f>(D20/D$40)*100</f>
        <v>27.014678954923323</v>
      </c>
      <c r="K63" s="44">
        <f>(E20/E$40)*100</f>
        <v>26.920202474635367</v>
      </c>
      <c r="L63" s="44">
        <f>(F20/F$40)*100</f>
        <v>26.820656015834853</v>
      </c>
    </row>
    <row r="64" spans="1:12" x14ac:dyDescent="0.2">
      <c r="A64" t="str">
        <f>A21</f>
        <v>Wholesale and retail trade</v>
      </c>
      <c r="B64" s="40">
        <f t="shared" si="22"/>
        <v>-1.7024491931585839</v>
      </c>
      <c r="C64" s="44">
        <f t="shared" si="22"/>
        <v>-2.3122601019643141</v>
      </c>
      <c r="D64" s="40">
        <f t="shared" si="22"/>
        <v>0.2732897987178573</v>
      </c>
      <c r="E64" s="40">
        <f t="shared" si="22"/>
        <v>0.15020284263795869</v>
      </c>
      <c r="F64" s="44">
        <f t="shared" si="18"/>
        <v>0.19121503093573189</v>
      </c>
      <c r="H64" s="40">
        <f t="shared" ref="H64:L66" si="23">(B21/B$20)*100</f>
        <v>57.899778890639396</v>
      </c>
      <c r="I64" s="40">
        <f t="shared" si="23"/>
        <v>54.939228660815601</v>
      </c>
      <c r="J64" s="40">
        <f t="shared" si="23"/>
        <v>54.594186095634221</v>
      </c>
      <c r="K64" s="40">
        <f t="shared" si="23"/>
        <v>53.837127006232812</v>
      </c>
      <c r="L64" s="40">
        <f t="shared" si="23"/>
        <v>52.577500735801216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1.9076750738531212</v>
      </c>
      <c r="C65" s="44">
        <f t="shared" si="22"/>
        <v>-3.537793994379046</v>
      </c>
      <c r="D65" s="40">
        <f t="shared" si="22"/>
        <v>1.1176797999433274</v>
      </c>
      <c r="E65" s="40">
        <f t="shared" si="22"/>
        <v>0.17914508096397164</v>
      </c>
      <c r="F65" s="44">
        <f t="shared" si="18"/>
        <v>0.49101807147413634</v>
      </c>
      <c r="H65" s="40">
        <f t="shared" si="23"/>
        <v>17.075363332167989</v>
      </c>
      <c r="I65" s="40">
        <f t="shared" si="23"/>
        <v>18.716834168535541</v>
      </c>
      <c r="J65" s="40">
        <f t="shared" si="23"/>
        <v>18.36594833858274</v>
      </c>
      <c r="K65" s="40">
        <f t="shared" si="23"/>
        <v>18.886783406771492</v>
      </c>
      <c r="L65" s="40">
        <f t="shared" si="23"/>
        <v>18.498262630522362</v>
      </c>
    </row>
    <row r="66" spans="1:12" x14ac:dyDescent="0.2">
      <c r="A66" t="str">
        <f>A23</f>
        <v>Accommodation and food</v>
      </c>
      <c r="B66" s="40">
        <f t="shared" si="22"/>
        <v>0.88313039971130713</v>
      </c>
      <c r="C66" s="44">
        <f t="shared" si="22"/>
        <v>0.90206862727917336</v>
      </c>
      <c r="D66" s="40">
        <f t="shared" si="22"/>
        <v>0.72880544915425727</v>
      </c>
      <c r="E66" s="40">
        <f t="shared" si="22"/>
        <v>0.97828880443664445</v>
      </c>
      <c r="F66" s="44">
        <f t="shared" si="18"/>
        <v>0.89505910413987255</v>
      </c>
      <c r="H66" s="40">
        <f t="shared" si="23"/>
        <v>25.024857777192604</v>
      </c>
      <c r="I66" s="40">
        <f t="shared" si="23"/>
        <v>26.34393717064885</v>
      </c>
      <c r="J66" s="40">
        <f t="shared" si="23"/>
        <v>27.039865565783046</v>
      </c>
      <c r="K66" s="40">
        <f t="shared" si="23"/>
        <v>27.276089586995706</v>
      </c>
      <c r="L66" s="40">
        <f t="shared" si="23"/>
        <v>28.924236633676419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0.33982655867432765</v>
      </c>
      <c r="C68" s="44">
        <f t="shared" si="24"/>
        <v>-0.94977513601885999</v>
      </c>
      <c r="D68" s="44">
        <f t="shared" si="24"/>
        <v>0.55161109500825312</v>
      </c>
      <c r="E68" s="44">
        <f t="shared" si="24"/>
        <v>0.49919754993037468</v>
      </c>
      <c r="F68" s="44">
        <f t="shared" si="18"/>
        <v>0.51666569524275729</v>
      </c>
      <c r="H68" s="44">
        <f>(B25/B$40)*100</f>
        <v>27.631017651063395</v>
      </c>
      <c r="I68" s="44">
        <f>(C25/C$40)*100</f>
        <v>27.749601669621406</v>
      </c>
      <c r="J68" s="44">
        <f>(D25/D$40)*100</f>
        <v>27.956079795894585</v>
      </c>
      <c r="K68" s="44">
        <f>(E25/E$40)*100</f>
        <v>27.855381582085069</v>
      </c>
      <c r="L68" s="44">
        <f>(F25/F$40)*100</f>
        <v>28.06246759979264</v>
      </c>
    </row>
    <row r="69" spans="1:12" x14ac:dyDescent="0.2">
      <c r="A69" t="str">
        <f>A26</f>
        <v>Media</v>
      </c>
      <c r="B69" s="40">
        <f t="shared" si="24"/>
        <v>-6.5977697310731775</v>
      </c>
      <c r="C69" s="44">
        <f t="shared" si="24"/>
        <v>6.1994609164422343</v>
      </c>
      <c r="D69" s="40">
        <f t="shared" si="24"/>
        <v>-0.56125645490026077</v>
      </c>
      <c r="E69" s="40">
        <f t="shared" si="24"/>
        <v>-0.10667139911691992</v>
      </c>
      <c r="F69" s="44">
        <f t="shared" si="18"/>
        <v>-0.25843018752484959</v>
      </c>
      <c r="H69" s="40">
        <f t="shared" ref="H69:L71" si="25">(B26/B$25)*100</f>
        <v>3.3300087895472714</v>
      </c>
      <c r="I69" s="40">
        <f t="shared" si="25"/>
        <v>2.500235871308615</v>
      </c>
      <c r="J69" s="40">
        <f t="shared" si="25"/>
        <v>2.6806976164016953</v>
      </c>
      <c r="K69" s="40">
        <f t="shared" si="25"/>
        <v>2.5356003406688932</v>
      </c>
      <c r="L69" s="40">
        <f t="shared" si="25"/>
        <v>2.3868202180676228</v>
      </c>
    </row>
    <row r="70" spans="1:12" x14ac:dyDescent="0.2">
      <c r="A70" t="str">
        <f>A27</f>
        <v>Information technology</v>
      </c>
      <c r="B70" s="40">
        <f t="shared" si="24"/>
        <v>-1.5709952303631147</v>
      </c>
      <c r="C70" s="44">
        <f t="shared" si="24"/>
        <v>-0.66001534919407634</v>
      </c>
      <c r="D70" s="40">
        <f t="shared" si="24"/>
        <v>0.72338896397223795</v>
      </c>
      <c r="E70" s="40">
        <f t="shared" si="24"/>
        <v>0.41327368808066201</v>
      </c>
      <c r="F70" s="44">
        <f t="shared" si="18"/>
        <v>0.51653921151442184</v>
      </c>
      <c r="H70" s="40">
        <f t="shared" si="25"/>
        <v>6.3220981970042516</v>
      </c>
      <c r="I70" s="40">
        <f t="shared" si="25"/>
        <v>5.8541012404584647</v>
      </c>
      <c r="J70" s="40">
        <f t="shared" si="25"/>
        <v>5.8712267253305619</v>
      </c>
      <c r="K70" s="40">
        <f t="shared" si="25"/>
        <v>5.9215490726480864</v>
      </c>
      <c r="L70" s="40">
        <f t="shared" si="25"/>
        <v>5.8711159066767955</v>
      </c>
    </row>
    <row r="71" spans="1:12" x14ac:dyDescent="0.2">
      <c r="A71" t="str">
        <f>A28</f>
        <v>Finance and insurance</v>
      </c>
      <c r="B71" s="40">
        <f t="shared" si="24"/>
        <v>0.55348617987489579</v>
      </c>
      <c r="C71" s="44">
        <f t="shared" si="24"/>
        <v>2.6102382159151727</v>
      </c>
      <c r="D71" s="40">
        <f t="shared" si="24"/>
        <v>-0.36154116874006492</v>
      </c>
      <c r="E71" s="40">
        <f t="shared" si="24"/>
        <v>-0.69534701946635247</v>
      </c>
      <c r="F71" s="44">
        <f t="shared" si="18"/>
        <v>-0.58420284422192603</v>
      </c>
      <c r="H71" s="40">
        <f t="shared" si="25"/>
        <v>10.547001307046685</v>
      </c>
      <c r="I71" s="40">
        <f t="shared" si="25"/>
        <v>10.637122100467693</v>
      </c>
      <c r="J71" s="40">
        <f t="shared" si="25"/>
        <v>11.019436191685754</v>
      </c>
      <c r="K71" s="40">
        <f t="shared" si="25"/>
        <v>10.528080913275064</v>
      </c>
      <c r="L71" s="40">
        <f t="shared" si="25"/>
        <v>9.3415567021995471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0.80533753215601411</v>
      </c>
      <c r="C72" s="44">
        <f t="shared" si="27"/>
        <v>2.2137943199857402</v>
      </c>
      <c r="D72" s="40">
        <f t="shared" si="27"/>
        <v>0.46337068139032933</v>
      </c>
      <c r="E72" s="40">
        <f t="shared" si="27"/>
        <v>1.3148570736809972</v>
      </c>
      <c r="F72" s="44">
        <f t="shared" si="18"/>
        <v>1.030229409774619</v>
      </c>
      <c r="H72" s="40">
        <f t="shared" ref="H72:L72" si="28">(B29/B$25)*100</f>
        <v>5.000478187804851</v>
      </c>
      <c r="I72" s="40">
        <f t="shared" si="28"/>
        <v>5.0939217086967004</v>
      </c>
      <c r="J72" s="40">
        <f t="shared" si="28"/>
        <v>5.2566166965277858</v>
      </c>
      <c r="K72" s="40">
        <f t="shared" si="28"/>
        <v>5.233592071063887</v>
      </c>
      <c r="L72" s="40">
        <f t="shared" si="28"/>
        <v>5.6742084867517839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4.1292509722205439</v>
      </c>
      <c r="C73" s="44">
        <f t="shared" si="29"/>
        <v>-6.7638020923243003</v>
      </c>
      <c r="D73" s="40">
        <f t="shared" si="29"/>
        <v>1.0181601441571653</v>
      </c>
      <c r="E73" s="40">
        <f t="shared" si="29"/>
        <v>0.76352328085314003</v>
      </c>
      <c r="F73" s="44">
        <f t="shared" si="18"/>
        <v>0.84833083703619305</v>
      </c>
      <c r="H73" s="40">
        <f t="shared" ref="H73:L73" si="30">(B30/B$25)*100</f>
        <v>22.438393471142515</v>
      </c>
      <c r="I73" s="40">
        <f t="shared" si="30"/>
        <v>26.024916995763274</v>
      </c>
      <c r="J73" s="40">
        <f t="shared" si="30"/>
        <v>24.497312498582552</v>
      </c>
      <c r="K73" s="40">
        <f t="shared" si="30"/>
        <v>25.070935912767585</v>
      </c>
      <c r="L73" s="40">
        <f t="shared" si="30"/>
        <v>25.738192902096323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-0.92893300512422172</v>
      </c>
      <c r="C74" s="44">
        <f t="shared" si="31"/>
        <v>-6.5714500488608163</v>
      </c>
      <c r="D74" s="40">
        <f t="shared" si="31"/>
        <v>1.3330603240258254</v>
      </c>
      <c r="E74" s="40">
        <f t="shared" si="31"/>
        <v>0.8059978170118498</v>
      </c>
      <c r="F74" s="44">
        <f t="shared" si="18"/>
        <v>0.98138001258929464</v>
      </c>
      <c r="H74" s="40">
        <f>(B31/B$25)*100</f>
        <v>31.444263795718125</v>
      </c>
      <c r="I74" s="40">
        <f t="shared" ref="I74:L74" si="32">(C31/C$25)*100</f>
        <v>29.883771604688647</v>
      </c>
      <c r="J74" s="40">
        <f t="shared" si="32"/>
        <v>28.187694191821837</v>
      </c>
      <c r="K74" s="40">
        <f t="shared" si="32"/>
        <v>29.30017254085157</v>
      </c>
      <c r="L74" s="40">
        <f t="shared" si="32"/>
        <v>30.207025690330529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2.5969038262344313</v>
      </c>
      <c r="C75" s="44">
        <f t="shared" si="33"/>
        <v>13.250525975076988</v>
      </c>
      <c r="D75" s="40">
        <f t="shared" si="33"/>
        <v>-0.75733874859617023</v>
      </c>
      <c r="E75" s="40">
        <f t="shared" si="33"/>
        <v>0.32114379789589531</v>
      </c>
      <c r="F75" s="44">
        <f t="shared" si="18"/>
        <v>-3.9646357240130659E-2</v>
      </c>
      <c r="H75" s="40">
        <f t="shared" ref="H75:L75" si="34">(B32/B$25)*100</f>
        <v>10.158986059686965</v>
      </c>
      <c r="I75" s="40">
        <f t="shared" si="34"/>
        <v>11.104371930864993</v>
      </c>
      <c r="J75" s="40">
        <f t="shared" si="34"/>
        <v>12.696346358832445</v>
      </c>
      <c r="K75" s="40">
        <f t="shared" si="34"/>
        <v>11.891197768883513</v>
      </c>
      <c r="L75" s="40">
        <f t="shared" si="34"/>
        <v>11.682193943312488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-4.3028065147725165</v>
      </c>
      <c r="C76" s="44">
        <f t="shared" si="35"/>
        <v>8.9436228738707833</v>
      </c>
      <c r="D76" s="40">
        <f t="shared" si="35"/>
        <v>-1.2975338027443328E-2</v>
      </c>
      <c r="E76" s="40">
        <f t="shared" si="35"/>
        <v>4.6723759851907687E-2</v>
      </c>
      <c r="F76" s="44">
        <f t="shared" si="18"/>
        <v>2.6820101115188066E-2</v>
      </c>
      <c r="H76" s="40">
        <f t="shared" ref="H76:L76" si="36">(B33/B$25)*100</f>
        <v>10.758770192049331</v>
      </c>
      <c r="I76" s="40">
        <f t="shared" si="36"/>
        <v>8.9015585477516002</v>
      </c>
      <c r="J76" s="40">
        <f t="shared" si="36"/>
        <v>9.7906697208173625</v>
      </c>
      <c r="K76" s="40">
        <f t="shared" si="36"/>
        <v>9.5188713798414</v>
      </c>
      <c r="L76" s="40">
        <f t="shared" si="36"/>
        <v>9.0988861505648995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1.3968799846099111</v>
      </c>
      <c r="C78" s="44">
        <f t="shared" ref="C78:C83" si="38">IF(AND(D$5-C$5 &lt;&gt; 0,C35&lt;&gt;0,D35&lt;&gt;0),(EXP(LN(D35/C35)/(D$5-C$5))-1)*100,0)</f>
        <v>-1.176843866278221</v>
      </c>
      <c r="D78" s="44">
        <f t="shared" si="37"/>
        <v>0.89882815370105895</v>
      </c>
      <c r="E78" s="44">
        <f t="shared" si="37"/>
        <v>0.60545545699048908</v>
      </c>
      <c r="F78" s="44">
        <f t="shared" si="18"/>
        <v>0.70315145450539074</v>
      </c>
      <c r="H78" s="44">
        <f>(B35/B$40)*100</f>
        <v>24.762829958612443</v>
      </c>
      <c r="I78" s="44">
        <f>(C35/C$40)*100</f>
        <v>25.933738770075504</v>
      </c>
      <c r="J78" s="44">
        <f>(D35/D$40)*100</f>
        <v>26.066811055373229</v>
      </c>
      <c r="K78" s="44">
        <f>(E35/E$40)*100</f>
        <v>26.424464128112646</v>
      </c>
      <c r="L78" s="44">
        <f>(F35/F$40)*100</f>
        <v>26.903718365615724</v>
      </c>
    </row>
    <row r="79" spans="1:12" x14ac:dyDescent="0.2">
      <c r="A79" t="str">
        <f>A36</f>
        <v>Public admin. and defence</v>
      </c>
      <c r="B79" s="40">
        <f t="shared" si="37"/>
        <v>0.1934294428687755</v>
      </c>
      <c r="C79" s="44">
        <f t="shared" si="38"/>
        <v>2.1356345885632955</v>
      </c>
      <c r="D79" s="40">
        <f t="shared" si="37"/>
        <v>1.5660606311066028</v>
      </c>
      <c r="E79" s="40">
        <f t="shared" si="37"/>
        <v>0.4564108239116571</v>
      </c>
      <c r="F79" s="44">
        <f t="shared" si="18"/>
        <v>0.82494046926278042</v>
      </c>
      <c r="H79" s="40">
        <f>(B36/B$35)*100</f>
        <v>17.354384966410201</v>
      </c>
      <c r="I79" s="40">
        <f t="shared" ref="I79:L81" si="39">(C36/C$35)*100</f>
        <v>16.545040237676353</v>
      </c>
      <c r="J79" s="40">
        <f t="shared" si="39"/>
        <v>17.099617641049601</v>
      </c>
      <c r="K79" s="40">
        <f t="shared" si="39"/>
        <v>17.672534097463863</v>
      </c>
      <c r="L79" s="40">
        <f t="shared" si="39"/>
        <v>17.412458177868878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1.3105939642918285</v>
      </c>
      <c r="C80" s="44">
        <f t="shared" si="38"/>
        <v>0.71222912562503016</v>
      </c>
      <c r="D80" s="40">
        <f t="shared" si="40"/>
        <v>-0.31494781189236321</v>
      </c>
      <c r="E80" s="40">
        <f t="shared" si="40"/>
        <v>0.17802288580242021</v>
      </c>
      <c r="F80" s="44">
        <f t="shared" si="18"/>
        <v>1.3429038090939649E-2</v>
      </c>
      <c r="H80" s="40">
        <f>(B37/B$35)*100</f>
        <v>31.832040897218356</v>
      </c>
      <c r="I80" s="40">
        <f t="shared" si="39"/>
        <v>31.723826280923383</v>
      </c>
      <c r="J80" s="40">
        <f t="shared" si="39"/>
        <v>32.330249165718023</v>
      </c>
      <c r="K80" s="40">
        <f t="shared" si="39"/>
        <v>30.431870197048944</v>
      </c>
      <c r="L80" s="40">
        <f t="shared" si="39"/>
        <v>29.16338220610649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1.8515528036802786</v>
      </c>
      <c r="C81" s="44">
        <f t="shared" si="38"/>
        <v>-3.3947290164299093</v>
      </c>
      <c r="D81" s="40">
        <f t="shared" si="40"/>
        <v>1.4222878868906053</v>
      </c>
      <c r="E81" s="40">
        <f t="shared" si="40"/>
        <v>0.89792880475996206</v>
      </c>
      <c r="F81" s="44">
        <f t="shared" si="18"/>
        <v>1.0724132527102803</v>
      </c>
      <c r="H81" s="40">
        <f>(B38/B$35)*100</f>
        <v>50.81357413637145</v>
      </c>
      <c r="I81" s="40">
        <f t="shared" si="39"/>
        <v>51.731133481400271</v>
      </c>
      <c r="J81" s="40">
        <f t="shared" si="39"/>
        <v>50.570133193232373</v>
      </c>
      <c r="K81" s="40">
        <f t="shared" si="39"/>
        <v>51.895595705487182</v>
      </c>
      <c r="L81" s="40">
        <f t="shared" si="39"/>
        <v>53.424159616024639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0.23245731198051622</v>
      </c>
      <c r="C83" s="206">
        <f t="shared" si="38"/>
        <v>-1.681340684055932</v>
      </c>
      <c r="D83" s="43">
        <f>IF(AND(E$5-D$5 &lt;&gt; 0,D40&lt;&gt;0,E40&lt;&gt;0),(EXP(LN(E40/D40)/(E$5-D$5))-1)*100,0)</f>
        <v>0.62420574141230922</v>
      </c>
      <c r="E83" s="43">
        <f>IF(AND(F$5-E$5 &lt;&gt; 0,E40&lt;&gt;0,F40&lt;&gt;0),(EXP(LN(F40/E40)/(F$5-E$5))-1)*100,0)</f>
        <v>0.42478707676503191</v>
      </c>
      <c r="F83" s="206">
        <f t="shared" si="18"/>
        <v>0.49121601391242109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-6.8126208661984382</v>
      </c>
      <c r="C89" s="44">
        <f>IF(AND(F$5-D$5 &lt;&gt; 0,D7&lt;&gt;0,F7&lt;&gt;0),(EXP(LN(F7/D7)/(F$5-D$5))-1)*100,0)</f>
        <v>-4.6740544696410868E-2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-11.356490854492984</v>
      </c>
      <c r="C90" s="44">
        <f t="shared" ref="C90:C122" si="43">IF(AND(F$5-D$5 &lt;&gt; 0,D8&lt;&gt;0,F8&lt;&gt;0),(EXP(LN(F8/D8)/(F$5-D$5))-1)*100,0)</f>
        <v>0.15987573034759173</v>
      </c>
    </row>
    <row r="91" spans="1:12" x14ac:dyDescent="0.2">
      <c r="A91" s="30" t="str">
        <f t="shared" si="41"/>
        <v>Mining and quarrying</v>
      </c>
      <c r="B91" s="44">
        <f t="shared" si="42"/>
        <v>6.1421419783767917</v>
      </c>
      <c r="C91" s="44">
        <f t="shared" si="43"/>
        <v>-4.6416811784597662</v>
      </c>
    </row>
    <row r="92" spans="1:12" x14ac:dyDescent="0.2">
      <c r="A92" s="30" t="str">
        <f t="shared" si="41"/>
        <v>Electricity and gas</v>
      </c>
      <c r="B92" s="44">
        <f t="shared" si="42"/>
        <v>-0.99863396314876507</v>
      </c>
      <c r="C92" s="44">
        <f t="shared" si="43"/>
        <v>-0.71405887545615832</v>
      </c>
    </row>
    <row r="93" spans="1:12" x14ac:dyDescent="0.2">
      <c r="A93" s="30" t="str">
        <f t="shared" si="41"/>
        <v>Water and sewerage</v>
      </c>
      <c r="B93" s="44">
        <f t="shared" si="42"/>
        <v>-0.85183760157204746</v>
      </c>
      <c r="C93" s="44">
        <f t="shared" si="43"/>
        <v>1.1340153664555874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-0.30194108897573235</v>
      </c>
      <c r="C95" s="44">
        <f t="shared" si="43"/>
        <v>-0.50248491925775074</v>
      </c>
    </row>
    <row r="96" spans="1:12" x14ac:dyDescent="0.2">
      <c r="A96" s="30" t="str">
        <f t="shared" si="41"/>
        <v>Food drink and tobacco</v>
      </c>
      <c r="B96" s="44">
        <f t="shared" si="42"/>
        <v>1.2712439287403177</v>
      </c>
      <c r="C96" s="44">
        <f t="shared" si="43"/>
        <v>0.98509216858129189</v>
      </c>
    </row>
    <row r="97" spans="1:3" x14ac:dyDescent="0.2">
      <c r="A97" s="30" t="str">
        <f t="shared" si="41"/>
        <v>Engineering</v>
      </c>
      <c r="B97" s="44">
        <f t="shared" si="42"/>
        <v>-0.37638325607397549</v>
      </c>
      <c r="C97" s="44">
        <f t="shared" si="43"/>
        <v>-1.0930765793205399</v>
      </c>
    </row>
    <row r="98" spans="1:3" x14ac:dyDescent="0.2">
      <c r="A98" s="30" t="str">
        <f t="shared" si="41"/>
        <v>Rest of manufacturing</v>
      </c>
      <c r="B98" s="44">
        <f t="shared" si="42"/>
        <v>-0.94858519998830548</v>
      </c>
      <c r="C98" s="44">
        <f t="shared" si="43"/>
        <v>-1.1196787807347119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0.3562761048212737</v>
      </c>
      <c r="C100" s="44">
        <f t="shared" si="43"/>
        <v>1.0077974315649607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-0.66363316721511634</v>
      </c>
      <c r="C102" s="44">
        <f t="shared" si="43"/>
        <v>0.44293792892420303</v>
      </c>
    </row>
    <row r="103" spans="1:3" x14ac:dyDescent="0.2">
      <c r="A103" s="30" t="str">
        <f t="shared" si="41"/>
        <v>Wholesale and retail trade</v>
      </c>
      <c r="B103" s="44">
        <f t="shared" si="42"/>
        <v>-1.8247151542638451</v>
      </c>
      <c r="C103" s="44">
        <f t="shared" si="43"/>
        <v>0.19121503093573189</v>
      </c>
    </row>
    <row r="104" spans="1:3" x14ac:dyDescent="0.2">
      <c r="A104" s="30" t="str">
        <f t="shared" si="41"/>
        <v>Transport and storage</v>
      </c>
      <c r="B104" s="44">
        <f t="shared" si="42"/>
        <v>0.79452739527949845</v>
      </c>
      <c r="C104" s="44">
        <f t="shared" si="43"/>
        <v>0.49101807147413634</v>
      </c>
    </row>
    <row r="105" spans="1:3" x14ac:dyDescent="0.2">
      <c r="A105" s="30" t="str">
        <f t="shared" si="41"/>
        <v>Accommodation and food</v>
      </c>
      <c r="B105" s="44">
        <f t="shared" si="42"/>
        <v>0.88691776084348639</v>
      </c>
      <c r="C105" s="44">
        <f t="shared" si="43"/>
        <v>0.89505910413987255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8.0569949796949203E-2</v>
      </c>
      <c r="C107" s="44">
        <f t="shared" si="43"/>
        <v>0.51666569524275729</v>
      </c>
    </row>
    <row r="108" spans="1:3" x14ac:dyDescent="0.2">
      <c r="A108" s="30" t="str">
        <f t="shared" si="41"/>
        <v>Media</v>
      </c>
      <c r="B108" s="44">
        <f t="shared" si="42"/>
        <v>-4.1680644937362343</v>
      </c>
      <c r="C108" s="44">
        <f t="shared" si="43"/>
        <v>-0.25843018752484959</v>
      </c>
    </row>
    <row r="109" spans="1:3" x14ac:dyDescent="0.2">
      <c r="A109" s="30" t="str">
        <f t="shared" si="41"/>
        <v>Information technology</v>
      </c>
      <c r="B109" s="44">
        <f t="shared" si="42"/>
        <v>-1.3894700365253643</v>
      </c>
      <c r="C109" s="44">
        <f t="shared" si="43"/>
        <v>0.51653921151442184</v>
      </c>
    </row>
    <row r="110" spans="1:3" x14ac:dyDescent="0.2">
      <c r="A110" s="30" t="str">
        <f t="shared" si="41"/>
        <v>Finance and insurance</v>
      </c>
      <c r="B110" s="44">
        <f t="shared" si="42"/>
        <v>0.96151175353282881</v>
      </c>
      <c r="C110" s="44">
        <f t="shared" si="43"/>
        <v>-0.58420284422192603</v>
      </c>
    </row>
    <row r="111" spans="1:3" x14ac:dyDescent="0.2">
      <c r="A111" s="30" t="str">
        <f t="shared" si="41"/>
        <v>Real estate</v>
      </c>
      <c r="B111" s="44">
        <f t="shared" si="42"/>
        <v>1.0854676380801065</v>
      </c>
      <c r="C111" s="44">
        <f t="shared" si="43"/>
        <v>1.030229409774619</v>
      </c>
    </row>
    <row r="112" spans="1:3" x14ac:dyDescent="0.2">
      <c r="A112" s="30" t="str">
        <f t="shared" si="41"/>
        <v>Professional services</v>
      </c>
      <c r="B112" s="44">
        <f t="shared" si="42"/>
        <v>1.853300477468145</v>
      </c>
      <c r="C112" s="44">
        <f t="shared" si="43"/>
        <v>0.84833083703619305</v>
      </c>
    </row>
    <row r="113" spans="1:3" x14ac:dyDescent="0.2">
      <c r="A113" s="30" t="str">
        <f t="shared" si="41"/>
        <v>Support services</v>
      </c>
      <c r="B113" s="44">
        <f t="shared" si="42"/>
        <v>-2.0840607981837733</v>
      </c>
      <c r="C113" s="44">
        <f t="shared" si="43"/>
        <v>0.98138001258929464</v>
      </c>
    </row>
    <row r="114" spans="1:3" x14ac:dyDescent="0.2">
      <c r="A114" s="30" t="str">
        <f t="shared" si="41"/>
        <v>Arts and entertainment</v>
      </c>
      <c r="B114" s="44">
        <f t="shared" si="42"/>
        <v>4.6442692060454371</v>
      </c>
      <c r="C114" s="44">
        <f t="shared" si="43"/>
        <v>-3.9646357240130659E-2</v>
      </c>
    </row>
    <row r="115" spans="1:3" x14ac:dyDescent="0.2">
      <c r="A115" s="30" t="str">
        <f t="shared" si="41"/>
        <v>Other services</v>
      </c>
      <c r="B115" s="44">
        <f t="shared" si="42"/>
        <v>-1.7890925617700337</v>
      </c>
      <c r="C115" s="44">
        <f t="shared" si="43"/>
        <v>2.6820101115188066E-2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0.87682793954539928</v>
      </c>
      <c r="C117" s="44">
        <f t="shared" si="43"/>
        <v>0.70315145450539074</v>
      </c>
    </row>
    <row r="118" spans="1:3" x14ac:dyDescent="0.2">
      <c r="A118" s="30" t="str">
        <f t="shared" si="41"/>
        <v>Public admin. and defence</v>
      </c>
      <c r="B118" s="44">
        <f t="shared" si="42"/>
        <v>0.57889313144918741</v>
      </c>
      <c r="C118" s="44">
        <f t="shared" si="43"/>
        <v>0.82494046926278042</v>
      </c>
    </row>
    <row r="119" spans="1:3" x14ac:dyDescent="0.2">
      <c r="A119" s="30" t="str">
        <f t="shared" si="41"/>
        <v>Education</v>
      </c>
      <c r="B119" s="44">
        <f t="shared" si="42"/>
        <v>1.1906372635038354</v>
      </c>
      <c r="C119" s="44">
        <f t="shared" si="43"/>
        <v>1.3429038090939649E-2</v>
      </c>
    </row>
    <row r="120" spans="1:3" x14ac:dyDescent="0.2">
      <c r="A120" s="30" t="str">
        <f t="shared" si="41"/>
        <v>Health and social work</v>
      </c>
      <c r="B120" s="44">
        <f t="shared" si="42"/>
        <v>0.77998473557070458</v>
      </c>
      <c r="C120" s="44">
        <f t="shared" si="43"/>
        <v>1.0724132527102803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-0.15325953403276804</v>
      </c>
      <c r="C122" s="206">
        <f t="shared" si="43"/>
        <v>0.49121601391242109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 xml:space="preserve">Industry Table 5  Employment status by Industry (SIC 2007) and Gender, 2020-2035, Norfolk and Suffolk 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269.41888112948158</v>
      </c>
      <c r="C9" s="299" t="str">
        <f>CONCATENATE("(",ROUND((B9/$H11)*100,1),")")</f>
        <v>(34.2)</v>
      </c>
      <c r="D9" s="249">
        <f>SUM(D30,D51,D72,D93,D114,D135,D156,D177,D198,D219,D240,D261,D282,D303,D324,D345,D366,D387,D408,D429,D450,D471)</f>
        <v>68.199047531614212</v>
      </c>
      <c r="E9" s="299" t="str">
        <f>CONCATENATE("(",ROUND((D9/$H11)*100,1),")")</f>
        <v>(8.6)</v>
      </c>
      <c r="F9" s="249">
        <f>SUM(F30,F51,F72,F93,F114,F135,F156,F177,F198,F219,F240,F261,F282,F303,F324,F345,F366,F387,F408,F429,F450,F471)</f>
        <v>61.848258001673237</v>
      </c>
      <c r="G9" s="299" t="str">
        <f>CONCATENATE("(",ROUND((F9/$H11)*100,1),")")</f>
        <v>(7.8)</v>
      </c>
      <c r="H9" s="249">
        <f>SUM(H30,H51,H72,H93,H114,H135,H156,H177,H198,H219,H240,H261,H282,H303,H324,H345,H366,H387,H408,H429,H450,H471)</f>
        <v>399.46618666276919</v>
      </c>
      <c r="I9" s="299" t="str">
        <f>CONCATENATE("(",ROUND((H9/$H11)*100,1),")")</f>
        <v>(50.7)</v>
      </c>
      <c r="K9" s="249">
        <f>B14-B9</f>
        <v>7.1950463244584739</v>
      </c>
      <c r="L9" s="249">
        <f>D14-D9</f>
        <v>2.4704680461897652</v>
      </c>
      <c r="M9" s="249">
        <f>F14-F9</f>
        <v>2.6989343482447836</v>
      </c>
      <c r="N9" s="249">
        <f>SUM(K9:M9)</f>
        <v>12.364448718893023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169.76432300985775</v>
      </c>
      <c r="C10" s="299" t="str">
        <f>CONCATENATE("(",ROUND((B10/$H11)*100,1),")")</f>
        <v>(21.5)</v>
      </c>
      <c r="D10" s="249">
        <f t="shared" ref="D10" si="1">SUM(D31,D52,D73,D94,D115,D136,D157,D178,D199,D220,D241,D262,D283,D304,D325,D346,D367,D388,D409,D430,D451,D472)</f>
        <v>178.05259399108809</v>
      </c>
      <c r="E10" s="299" t="str">
        <f>CONCATENATE("(",ROUND((D10/$H11)*100,1),")")</f>
        <v>(22.6)</v>
      </c>
      <c r="F10" s="249">
        <f t="shared" ref="F10" si="2">SUM(F31,F52,F73,F94,F115,F136,F157,F178,F199,F220,F241,F262,F283,F304,F325,F346,F367,F388,F409,F430,F451,F472)</f>
        <v>41.32889633628524</v>
      </c>
      <c r="G10" s="299" t="str">
        <f>CONCATENATE("(",ROUND((F10/$H11)*100,1),")")</f>
        <v>(5.2)</v>
      </c>
      <c r="H10" s="249">
        <f t="shared" ref="H10" si="3">SUM(H31,H52,H73,H94,H115,H136,H157,H178,H199,H220,H241,H262,H283,H304,H325,H346,H367,H388,H409,H430,H451,H472)</f>
        <v>389.14581333723106</v>
      </c>
      <c r="I10" s="299" t="str">
        <f>CONCATENATE("(",ROUND((H10/$H11)*100,1),")")</f>
        <v>(49.3)</v>
      </c>
      <c r="K10" s="249">
        <f t="shared" ref="K10:K11" si="4">B15-B10</f>
        <v>8.668275762979448</v>
      </c>
      <c r="L10" s="249">
        <f t="shared" ref="L10:L11" si="5">D15-D10</f>
        <v>2.6072473529254125</v>
      </c>
      <c r="M10" s="249">
        <f t="shared" ref="M10:M11" si="6">F15-F10</f>
        <v>1.2820281652019716</v>
      </c>
      <c r="N10" s="249">
        <f t="shared" ref="N10:N11" si="7">SUM(K10:M10)</f>
        <v>12.557551281106832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439.18320413933941</v>
      </c>
      <c r="C11" s="299" t="str">
        <f>CONCATENATE("(",ROUND((B11/$H11)*100,1),")")</f>
        <v>(55.7)</v>
      </c>
      <c r="D11" s="249">
        <f t="shared" ref="D11" si="8">SUM(D32,D53,D74,D95,D116,D137,D158,D179,D200,D221,D242,D263,D284,D305,D326,D347,D368,D389,D410,D431,D452,D473)</f>
        <v>246.2516415227023</v>
      </c>
      <c r="E11" s="299" t="str">
        <f>CONCATENATE("(",ROUND((D11/$H11)*100,1),")")</f>
        <v>(31.2)</v>
      </c>
      <c r="F11" s="249">
        <f t="shared" ref="F11" si="9">SUM(F32,F53,F74,F95,F116,F137,F158,F179,F200,F221,F242,F263,F284,F305,F326,F347,F368,F389,F410,F431,F452,F473)</f>
        <v>103.17715433795848</v>
      </c>
      <c r="G11" s="299" t="str">
        <f>CONCATENATE("(",ROUND((F11/$H11)*100,1),")")</f>
        <v>(13.1)</v>
      </c>
      <c r="H11" s="249">
        <f t="shared" ref="H11" si="10">SUM(H32,H53,H74,H95,H116,H137,H158,H179,H200,H221,H242,H263,H284,H305,H326,H347,H368,H389,H410,H431,H452,H473)</f>
        <v>788.61200000000019</v>
      </c>
      <c r="I11" s="299" t="str">
        <f>CONCATENATE("(",ROUND((H11/$H11)*100,1),")")</f>
        <v>(100)</v>
      </c>
      <c r="K11" s="249">
        <f t="shared" si="4"/>
        <v>15.863322087437894</v>
      </c>
      <c r="L11" s="249">
        <f t="shared" si="5"/>
        <v>5.0777153991152204</v>
      </c>
      <c r="M11" s="249">
        <f t="shared" si="6"/>
        <v>3.9809625134467694</v>
      </c>
      <c r="N11" s="249">
        <f t="shared" si="7"/>
        <v>24.921999999999883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276.61392745394005</v>
      </c>
      <c r="C14" s="299" t="str">
        <f>CONCATENATE("(",ROUND((B14/$H16)*100,1),")")</f>
        <v>(34)</v>
      </c>
      <c r="D14" s="249">
        <f t="shared" ref="D14" si="11">SUM(D35,D56,D77,D98,D119,D140,D161,D182,D203,D224,D245,D266,D287,D308,D329,D350,D371,D392,D413,D434,D455,D476)</f>
        <v>70.669515577803978</v>
      </c>
      <c r="E14" s="299" t="str">
        <f>CONCATENATE("(",ROUND((D14/$H16)*100,1),")")</f>
        <v>(8.7)</v>
      </c>
      <c r="F14" s="249">
        <f t="shared" ref="F14" si="12">SUM(F35,F56,F77,F98,F119,F140,F161,F182,F203,F224,F245,F266,F287,F308,F329,F350,F371,F392,F413,F434,F455,F476)</f>
        <v>64.547192349918021</v>
      </c>
      <c r="G14" s="299" t="str">
        <f>CONCATENATE("(",ROUND((F14/$H16)*100,1),")")</f>
        <v>(7.9)</v>
      </c>
      <c r="H14" s="249">
        <f t="shared" ref="H14" si="13">SUM(H35,H56,H77,H98,H119,H140,H161,H182,H203,H224,H245,H266,H287,H308,H329,H350,H371,H392,H413,H434,H455,H476)</f>
        <v>411.83063538166203</v>
      </c>
      <c r="I14" s="299" t="str">
        <f>CONCATENATE("(",ROUND((H14/$H16)*100,1),")")</f>
        <v>(50.6)</v>
      </c>
      <c r="K14" s="249">
        <f>B19-B14</f>
        <v>6.109003272306893</v>
      </c>
      <c r="L14" s="249">
        <f>D19-D14</f>
        <v>4.62895696942455</v>
      </c>
      <c r="M14" s="249">
        <f>F19-F14</f>
        <v>4.5143187534174132</v>
      </c>
      <c r="N14" s="249">
        <f>SUM(K14:M14)</f>
        <v>15.252278995148856</v>
      </c>
    </row>
    <row r="15" spans="1:17" x14ac:dyDescent="0.2">
      <c r="A15" s="282" t="s">
        <v>365</v>
      </c>
      <c r="B15" s="249">
        <f t="shared" si="0"/>
        <v>178.4325987728372</v>
      </c>
      <c r="C15" s="299" t="str">
        <f>CONCATENATE("(",ROUND((B15/$H16)*100,1),")")</f>
        <v>(21.9)</v>
      </c>
      <c r="D15" s="249">
        <f t="shared" ref="D15" si="14">SUM(D36,D57,D78,D99,D120,D141,D162,D183,D204,D225,D246,D267,D288,D309,D330,D351,D372,D393,D414,D435,D456,D477)</f>
        <v>180.6598413440135</v>
      </c>
      <c r="E15" s="299" t="str">
        <f>CONCATENATE("(",ROUND((D15/$H16)*100,1),")")</f>
        <v>(22.2)</v>
      </c>
      <c r="F15" s="249">
        <f t="shared" ref="F15" si="15">SUM(F36,F57,F78,F99,F120,F141,F162,F183,F204,F225,F246,F267,F288,F309,F330,F351,F372,F393,F414,F435,F456,F477)</f>
        <v>42.610924501487212</v>
      </c>
      <c r="G15" s="299" t="str">
        <f>CONCATENATE("(",ROUND((F15/$H16)*100,1),")")</f>
        <v>(5.2)</v>
      </c>
      <c r="H15" s="249">
        <f t="shared" ref="H15" si="16">SUM(H36,H57,H78,H99,H120,H141,H162,H183,H204,H225,H246,H267,H288,H309,H330,H351,H372,H393,H414,H435,H456,H477)</f>
        <v>401.70336461833801</v>
      </c>
      <c r="I15" s="299" t="str">
        <f>CONCATENATE("(",ROUND((H15/$H16)*100,1),")")</f>
        <v>(49.4)</v>
      </c>
      <c r="K15" s="249">
        <f t="shared" ref="K15:K16" si="17">B20-B15</f>
        <v>14.219171819418335</v>
      </c>
      <c r="L15" s="249">
        <f t="shared" ref="L15:L16" si="18">D20-D15</f>
        <v>2.5899597102733196</v>
      </c>
      <c r="M15" s="249">
        <f t="shared" ref="M15:M16" si="19">F20-F15</f>
        <v>3.1645894751591399</v>
      </c>
      <c r="N15" s="249">
        <f t="shared" ref="N15:N16" si="20">SUM(K15:M15)</f>
        <v>19.973721004850795</v>
      </c>
    </row>
    <row r="16" spans="1:17" x14ac:dyDescent="0.2">
      <c r="A16" s="282" t="s">
        <v>363</v>
      </c>
      <c r="B16" s="249">
        <f t="shared" si="0"/>
        <v>455.0465262267773</v>
      </c>
      <c r="C16" s="299" t="str">
        <f>CONCATENATE("(",ROUND((B16/$H16)*100,1),")")</f>
        <v>(55.9)</v>
      </c>
      <c r="D16" s="249">
        <f t="shared" ref="D16" si="21">SUM(D37,D58,D79,D100,D121,D142,D163,D184,D205,D226,D247,D268,D289,D310,D331,D352,D373,D394,D415,D436,D457,D478)</f>
        <v>251.32935692181752</v>
      </c>
      <c r="E16" s="299" t="str">
        <f>CONCATENATE("(",ROUND((D16/$H16)*100,1),")")</f>
        <v>(30.9)</v>
      </c>
      <c r="F16" s="249">
        <f t="shared" ref="F16" si="22">SUM(F37,F58,F79,F100,F121,F142,F163,F184,F205,F226,F247,F268,F289,F310,F331,F352,F373,F394,F415,F436,F457,F478)</f>
        <v>107.15811685140525</v>
      </c>
      <c r="G16" s="299" t="str">
        <f>CONCATENATE("(",ROUND((F16/$H16)*100,1),")")</f>
        <v>(13.2)</v>
      </c>
      <c r="H16" s="249">
        <f t="shared" ref="H16" si="23">SUM(H37,H58,H79,H100,H121,H142,H163,H184,H205,H226,H247,H268,H289,H310,H331,H352,H373,H394,H415,H436,H457,H478)</f>
        <v>813.53400000000011</v>
      </c>
      <c r="I16" s="299" t="str">
        <f>CONCATENATE("(",ROUND((H16/$H16)*100,1),")")</f>
        <v>(100)</v>
      </c>
      <c r="K16" s="249">
        <f t="shared" si="17"/>
        <v>20.3281750917252</v>
      </c>
      <c r="L16" s="249">
        <f t="shared" si="18"/>
        <v>7.218916679697827</v>
      </c>
      <c r="M16" s="249">
        <f t="shared" si="19"/>
        <v>7.6789082285765176</v>
      </c>
      <c r="N16" s="249">
        <f t="shared" si="20"/>
        <v>35.225999999999544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282.72293072624694</v>
      </c>
      <c r="C19" s="299" t="str">
        <f>CONCATENATE("(",ROUND((B19/$H21)*100,1),")")</f>
        <v>(33.3)</v>
      </c>
      <c r="D19" s="249">
        <f t="shared" ref="D19" si="24">SUM(D40,D61,D82,D103,D124,D145,D166,D187,D208,D229,D250,D271,D292,D313,D334,D355,D376,D397,D418,D439,D460,D481)</f>
        <v>75.298472547228528</v>
      </c>
      <c r="E19" s="299" t="str">
        <f>CONCATENATE("(",ROUND((D19/$H21)*100,1),")")</f>
        <v>(8.9)</v>
      </c>
      <c r="F19" s="249">
        <f t="shared" ref="F19" si="25">SUM(F40,F61,F82,F103,F124,F145,F166,F187,F208,F229,F250,F271,F292,F313,F334,F355,F376,F397,F418,F439,F460,F481)</f>
        <v>69.061511103335434</v>
      </c>
      <c r="G19" s="299" t="str">
        <f>CONCATENATE("(",ROUND((F19/$H21)*100,1),")")</f>
        <v>(8.1)</v>
      </c>
      <c r="H19" s="249">
        <f t="shared" ref="H19" si="26">SUM(H40,H61,H82,H103,H124,H145,H166,H187,H208,H229,H250,H271,H292,H313,H334,H355,H376,H397,H418,H439,H460,H481)</f>
        <v>427.08291437681089</v>
      </c>
      <c r="I19" s="299" t="str">
        <f>CONCATENATE("(",ROUND((H19/$H21)*100,1),")")</f>
        <v>(50.3)</v>
      </c>
      <c r="K19" s="249">
        <f>B19-B9</f>
        <v>13.304049596765367</v>
      </c>
      <c r="L19" s="249">
        <f>D19-D9</f>
        <v>7.0994250156143153</v>
      </c>
      <c r="M19" s="249">
        <f>F19-F9</f>
        <v>7.2132531016621968</v>
      </c>
      <c r="N19" s="249">
        <f>SUM(K19:M19)</f>
        <v>27.616727714041879</v>
      </c>
    </row>
    <row r="20" spans="1:14" x14ac:dyDescent="0.2">
      <c r="A20" s="282" t="s">
        <v>365</v>
      </c>
      <c r="B20" s="249">
        <f t="shared" si="0"/>
        <v>192.65177059225553</v>
      </c>
      <c r="C20" s="299" t="str">
        <f>CONCATENATE("(",ROUND((B20/$H21)*100,1),")")</f>
        <v>(22.7)</v>
      </c>
      <c r="D20" s="249">
        <f t="shared" ref="D20" si="27">SUM(D41,D62,D83,D104,D125,D146,D167,D188,D209,D230,D251,D272,D293,D314,D335,D356,D377,D398,D419,D440,D461,D482)</f>
        <v>183.24980105428682</v>
      </c>
      <c r="E20" s="299" t="str">
        <f>CONCATENATE("(",ROUND((D20/$H21)*100,1),")")</f>
        <v>(21.6)</v>
      </c>
      <c r="F20" s="249">
        <f t="shared" ref="F20" si="28">SUM(F41,F62,F83,F104,F125,F146,F167,F188,F209,F230,F251,F272,F293,F314,F335,F356,F377,F398,F419,F440,F461,F482)</f>
        <v>45.775513976646351</v>
      </c>
      <c r="G20" s="299" t="str">
        <f>CONCATENATE("(",ROUND((F20/$H21)*100,1),")")</f>
        <v>(5.4)</v>
      </c>
      <c r="H20" s="249">
        <f t="shared" ref="H20" si="29">SUM(H41,H62,H83,H104,H125,H146,H167,H188,H209,H230,H251,H272,H293,H314,H335,H356,H377,H398,H419,H440,H461,H482)</f>
        <v>421.67708562318865</v>
      </c>
      <c r="I20" s="299" t="str">
        <f>CONCATENATE("(",ROUND((H20/$H21)*100,1),")")</f>
        <v>(49.7)</v>
      </c>
      <c r="K20" s="249">
        <f t="shared" ref="K20:K21" si="30">B20-B10</f>
        <v>22.887447582397783</v>
      </c>
      <c r="L20" s="249">
        <f t="shared" ref="L20:L21" si="31">D20-D10</f>
        <v>5.1972070631987322</v>
      </c>
      <c r="M20" s="249">
        <f t="shared" ref="M20:M21" si="32">F20-F10</f>
        <v>4.4466176403611115</v>
      </c>
      <c r="N20" s="249">
        <f t="shared" ref="N20:N21" si="33">SUM(K20:M20)</f>
        <v>32.531272285957627</v>
      </c>
    </row>
    <row r="21" spans="1:14" x14ac:dyDescent="0.2">
      <c r="A21" s="282" t="s">
        <v>363</v>
      </c>
      <c r="B21" s="249">
        <f t="shared" si="0"/>
        <v>475.3747013185025</v>
      </c>
      <c r="C21" s="299" t="str">
        <f>CONCATENATE("(",ROUND((B21/$H21)*100,1),")")</f>
        <v>(56)</v>
      </c>
      <c r="D21" s="249">
        <f t="shared" ref="D21" si="34">SUM(D42,D63,D84,D105,D126,D147,D168,D189,D210,D231,D252,D273,D294,D315,D336,D357,D378,D399,D420,D441,D462,D483)</f>
        <v>258.54827360151535</v>
      </c>
      <c r="E21" s="299" t="str">
        <f>CONCATENATE("(",ROUND((D21/$H21)*100,1),")")</f>
        <v>(30.5)</v>
      </c>
      <c r="F21" s="249">
        <f>SUM(F42,F63,F84,F105,F126,F147,F168,F189,F210,F231,F252,F273,F294,F315,F336,F357,F378,F399,F420,F441,F462,F483)</f>
        <v>114.83702507998177</v>
      </c>
      <c r="G21" s="299" t="str">
        <f>CONCATENATE("(",ROUND((F21/$H21)*100,1),")")</f>
        <v>(13.5)</v>
      </c>
      <c r="H21" s="249">
        <f t="shared" ref="H21" si="35">SUM(H42,H63,H84,H105,H126,H147,H168,H189,H210,H231,H252,H273,H294,H315,H336,H357,H378,H399,H420,H441,H462,H483)</f>
        <v>848.75999999999965</v>
      </c>
      <c r="I21" s="299" t="str">
        <f>CONCATENATE("(",ROUND((H21/$H21)*100,1),")")</f>
        <v>(100)</v>
      </c>
      <c r="K21" s="249">
        <f t="shared" si="30"/>
        <v>36.191497179163093</v>
      </c>
      <c r="L21" s="249">
        <f t="shared" si="31"/>
        <v>12.296632078813047</v>
      </c>
      <c r="M21" s="249">
        <f t="shared" si="32"/>
        <v>11.659870742023287</v>
      </c>
      <c r="N21" s="249">
        <f t="shared" si="33"/>
        <v>60.147999999999428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6.1179411233327556</v>
      </c>
      <c r="C30" s="299" t="str">
        <f>CONCATENATE("(",ROUND((B30/$H32)*100,1),")")</f>
        <v>(58)</v>
      </c>
      <c r="D30" s="302">
        <f>'Ind T6'!M9</f>
        <v>0.46011099320378085</v>
      </c>
      <c r="E30" s="299" t="str">
        <f>CONCATENATE("(",ROUND((D30/$H32)*100,1),")")</f>
        <v>(4.4)</v>
      </c>
      <c r="F30" s="302">
        <f>'Ind T6'!N9</f>
        <v>0</v>
      </c>
      <c r="G30" s="299" t="str">
        <f>CONCATENATE("(",ROUND((F30/$H32)*100,1),")")</f>
        <v>(0)</v>
      </c>
      <c r="H30" s="302">
        <f>SUM(B30,D30,F30)</f>
        <v>6.5780521165365364</v>
      </c>
      <c r="I30" s="299" t="str">
        <f>CONCATENATE("(",ROUND((H30/$H32)*100,1),")")</f>
        <v>(62.3)</v>
      </c>
      <c r="K30" s="302">
        <f>B35-B30</f>
        <v>0.39225964349766063</v>
      </c>
      <c r="L30" s="302">
        <f>D35-D30</f>
        <v>1.7085187677752189E-2</v>
      </c>
      <c r="M30" s="302">
        <f>F35-F30</f>
        <v>0</v>
      </c>
      <c r="N30" s="302">
        <f>SUM(K30:M30)</f>
        <v>0.40934483117541282</v>
      </c>
    </row>
    <row r="31" spans="1:14" x14ac:dyDescent="0.2">
      <c r="A31" s="282" t="s">
        <v>365</v>
      </c>
      <c r="B31" s="302">
        <f>'Ind T6'!L8</f>
        <v>1.542554258522824</v>
      </c>
      <c r="C31" s="299" t="str">
        <f>CONCATENATE("(",ROUND((B31/$H32)*100,1),")")</f>
        <v>(14.6)</v>
      </c>
      <c r="D31" s="302">
        <f>'Ind T6'!M8</f>
        <v>1.7267646110925416</v>
      </c>
      <c r="E31" s="299" t="str">
        <f>CONCATENATE("(",ROUND((D31/$H32)*100,1),")")</f>
        <v>(16.4)</v>
      </c>
      <c r="F31" s="302">
        <f>'Ind T6'!N8</f>
        <v>0.70862901384808685</v>
      </c>
      <c r="G31" s="299" t="str">
        <f>CONCATENATE("(",ROUND((F31/$H32)*100,1),")")</f>
        <v>(6.7)</v>
      </c>
      <c r="H31" s="302">
        <f t="shared" ref="H31" si="36">SUM(B31,D31,F31)</f>
        <v>3.9779478834634525</v>
      </c>
      <c r="I31" s="299" t="str">
        <f>CONCATENATE("(",ROUND((H31/$H32)*100,1),")")</f>
        <v>(37.7)</v>
      </c>
      <c r="K31" s="302">
        <f t="shared" ref="K31:K32" si="37">B36-B31</f>
        <v>4.5471640818541603E-2</v>
      </c>
      <c r="L31" s="302">
        <f t="shared" ref="L31:L32" si="38">D36-D31</f>
        <v>-3.0490150994439968E-3</v>
      </c>
      <c r="M31" s="302">
        <f t="shared" ref="M31:M32" si="39">F36-F31</f>
        <v>3.1232543105502053E-2</v>
      </c>
      <c r="N31" s="302">
        <f t="shared" ref="N31:N32" si="40">SUM(K31:M31)</f>
        <v>7.3655168824599659E-2</v>
      </c>
    </row>
    <row r="32" spans="1:14" x14ac:dyDescent="0.2">
      <c r="A32" s="282" t="s">
        <v>363</v>
      </c>
      <c r="B32" s="302">
        <f>SUM(B30:B31)</f>
        <v>7.6604953818555792</v>
      </c>
      <c r="C32" s="299" t="str">
        <f>CONCATENATE("(",ROUND((B32/$H32)*100,1),")")</f>
        <v>(72.6)</v>
      </c>
      <c r="D32" s="302">
        <f>SUM(D30:D31)</f>
        <v>2.1868756042963224</v>
      </c>
      <c r="E32" s="299" t="str">
        <f>CONCATENATE("(",ROUND((D32/$H32)*100,1),")")</f>
        <v>(20.7)</v>
      </c>
      <c r="F32" s="302">
        <f>SUM(F30:F31)</f>
        <v>0.70862901384808685</v>
      </c>
      <c r="G32" s="299" t="str">
        <f>CONCATENATE("(",ROUND((F32/$H32)*100,1),")")</f>
        <v>(6.7)</v>
      </c>
      <c r="H32" s="302">
        <f>SUM(H30:H31)</f>
        <v>10.555999999999989</v>
      </c>
      <c r="I32" s="299" t="str">
        <f>CONCATENATE("(",ROUND((H32/$H32)*100,1),")")</f>
        <v>(100)</v>
      </c>
      <c r="K32" s="302">
        <f t="shared" si="37"/>
        <v>0.43773128431620201</v>
      </c>
      <c r="L32" s="302">
        <f t="shared" si="38"/>
        <v>1.403617257830847E-2</v>
      </c>
      <c r="M32" s="302">
        <f t="shared" si="39"/>
        <v>3.1232543105502053E-2</v>
      </c>
      <c r="N32" s="302">
        <f t="shared" si="40"/>
        <v>0.48300000000001253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6.5102007668304163</v>
      </c>
      <c r="C35" s="299" t="str">
        <f>CONCATENATE("(",ROUND((B35/$H37)*100,1),")")</f>
        <v>(59)</v>
      </c>
      <c r="D35" s="302">
        <f>'Ind T6'!R9</f>
        <v>0.47719618088153304</v>
      </c>
      <c r="E35" s="299" t="str">
        <f>CONCATENATE("(",ROUND((D35/$H37)*100,1),")")</f>
        <v>(4.3)</v>
      </c>
      <c r="F35" s="302">
        <f>'Ind T6'!S9</f>
        <v>0</v>
      </c>
      <c r="G35" s="299" t="str">
        <f>CONCATENATE("(",ROUND((F35/$H37)*100,1),")")</f>
        <v>(0)</v>
      </c>
      <c r="H35" s="302">
        <f>SUM(B35,D35,F35)</f>
        <v>6.9873969477119493</v>
      </c>
      <c r="I35" s="299" t="str">
        <f>CONCATENATE("(",ROUND((H35/$H37)*100,1),")")</f>
        <v>(63.3)</v>
      </c>
      <c r="K35" s="302">
        <f>B40-B35</f>
        <v>0.13226250743303414</v>
      </c>
      <c r="L35" s="302">
        <f>D40-D35</f>
        <v>-2.5762609614027154E-2</v>
      </c>
      <c r="M35" s="302">
        <f>F40-F35</f>
        <v>0</v>
      </c>
      <c r="N35" s="302">
        <f>SUM(K35:M35)</f>
        <v>0.10649989781900698</v>
      </c>
    </row>
    <row r="36" spans="1:14" x14ac:dyDescent="0.2">
      <c r="A36" s="282" t="s">
        <v>365</v>
      </c>
      <c r="B36" s="302">
        <f>'Ind T6'!Q8</f>
        <v>1.5880258993413656</v>
      </c>
      <c r="C36" s="299" t="str">
        <f>CONCATENATE("(",ROUND((B36/$H37)*100,1),")")</f>
        <v>(14.4)</v>
      </c>
      <c r="D36" s="302">
        <f>'Ind T6'!R8</f>
        <v>1.7237155959930976</v>
      </c>
      <c r="E36" s="299" t="str">
        <f>CONCATENATE("(",ROUND((D36/$H37)*100,1),")")</f>
        <v>(15.6)</v>
      </c>
      <c r="F36" s="302">
        <f>'Ind T6'!S8</f>
        <v>0.73986155695358891</v>
      </c>
      <c r="G36" s="299" t="str">
        <f>CONCATENATE("(",ROUND((F36/$H37)*100,1),")")</f>
        <v>(6.7)</v>
      </c>
      <c r="H36" s="302">
        <f t="shared" ref="H36" si="41">SUM(B36,D36,F36)</f>
        <v>4.0516030522880522</v>
      </c>
      <c r="I36" s="299" t="str">
        <f>CONCATENATE("(",ROUND((H36/$H37)*100,1),")")</f>
        <v>(36.7)</v>
      </c>
      <c r="K36" s="302">
        <f t="shared" ref="K36:K37" si="42">B41-B36</f>
        <v>-9.4726797343233082E-2</v>
      </c>
      <c r="L36" s="302">
        <f t="shared" ref="L36:L37" si="43">D41-D36</f>
        <v>-0.21630919490409162</v>
      </c>
      <c r="M36" s="302">
        <f t="shared" ref="M36:M37" si="44">F41-F36</f>
        <v>-2.2463905571710407E-2</v>
      </c>
      <c r="N36" s="302">
        <f t="shared" ref="N36:N37" si="45">SUM(K36:M36)</f>
        <v>-0.33349989781903511</v>
      </c>
    </row>
    <row r="37" spans="1:14" x14ac:dyDescent="0.2">
      <c r="A37" s="282" t="s">
        <v>363</v>
      </c>
      <c r="B37" s="302">
        <f>SUM(B35:B36)</f>
        <v>8.0982266661717812</v>
      </c>
      <c r="C37" s="299" t="str">
        <f>CONCATENATE("(",ROUND((B37/$H37)*100,1),")")</f>
        <v>(73.4)</v>
      </c>
      <c r="D37" s="302">
        <f>SUM(D35:D36)</f>
        <v>2.2009117768746309</v>
      </c>
      <c r="E37" s="299" t="str">
        <f>CONCATENATE("(",ROUND((D37/$H37)*100,1),")")</f>
        <v>(19.9)</v>
      </c>
      <c r="F37" s="302">
        <f>SUM(F35:F36)</f>
        <v>0.73986155695358891</v>
      </c>
      <c r="G37" s="299" t="str">
        <f>CONCATENATE("(",ROUND((F37/$H37)*100,1),")")</f>
        <v>(6.7)</v>
      </c>
      <c r="H37" s="302">
        <f>SUM(H35:H36)</f>
        <v>11.039000000000001</v>
      </c>
      <c r="I37" s="299" t="str">
        <f>CONCATENATE("(",ROUND((H37/$H37)*100,1),")")</f>
        <v>(100)</v>
      </c>
      <c r="K37" s="302">
        <f t="shared" si="42"/>
        <v>3.7535710089802166E-2</v>
      </c>
      <c r="L37" s="302">
        <f t="shared" si="43"/>
        <v>-0.24207180451811894</v>
      </c>
      <c r="M37" s="302">
        <f t="shared" si="44"/>
        <v>-2.2463905571710407E-2</v>
      </c>
      <c r="N37" s="302">
        <f t="shared" si="45"/>
        <v>-0.22700000000002718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6.6424632742634504</v>
      </c>
      <c r="C40" s="299" t="str">
        <f>CONCATENATE("(",ROUND((B40/$H42)*100,1),")")</f>
        <v>(61.4)</v>
      </c>
      <c r="D40" s="302">
        <f>'Ind T6'!W9</f>
        <v>0.45143357126750588</v>
      </c>
      <c r="E40" s="299" t="str">
        <f>CONCATENATE("(",ROUND((D40/$H42)*100,1),")")</f>
        <v>(4.2)</v>
      </c>
      <c r="F40" s="302">
        <f>'Ind T6'!X9</f>
        <v>0</v>
      </c>
      <c r="G40" s="299" t="str">
        <f>CONCATENATE("(",ROUND((F40/$H42)*100,1),")")</f>
        <v>(0)</v>
      </c>
      <c r="H40" s="302">
        <f>SUM(B40,D40,F40)</f>
        <v>7.0938968455309563</v>
      </c>
      <c r="I40" s="299" t="str">
        <f>CONCATENATE("(",ROUND((H40/$H42)*100,1),")")</f>
        <v>(65.6)</v>
      </c>
      <c r="K40" s="302">
        <f>B40-B30</f>
        <v>0.52452215093069476</v>
      </c>
      <c r="L40" s="302">
        <f>D40-D30</f>
        <v>-8.6774219362749649E-3</v>
      </c>
      <c r="M40" s="302">
        <f>F40-F30</f>
        <v>0</v>
      </c>
      <c r="N40" s="302">
        <f>SUM(K40:M40)</f>
        <v>0.5158447289944198</v>
      </c>
    </row>
    <row r="41" spans="1:14" x14ac:dyDescent="0.2">
      <c r="A41" s="282" t="s">
        <v>365</v>
      </c>
      <c r="B41" s="302">
        <f>'Ind T6'!V8</f>
        <v>1.4932991019981325</v>
      </c>
      <c r="C41" s="299" t="str">
        <f>CONCATENATE("(",ROUND((B41/$H42)*100,1),")")</f>
        <v>(13.8)</v>
      </c>
      <c r="D41" s="302">
        <f>'Ind T6'!W8</f>
        <v>1.507406401089006</v>
      </c>
      <c r="E41" s="299" t="str">
        <f>CONCATENATE("(",ROUND((D41/$H42)*100,1),")")</f>
        <v>(13.9)</v>
      </c>
      <c r="F41" s="302">
        <f>'Ind T6'!X8</f>
        <v>0.7173976513818785</v>
      </c>
      <c r="G41" s="299" t="str">
        <f>CONCATENATE("(",ROUND((F41/$H42)*100,1),")")</f>
        <v>(6.6)</v>
      </c>
      <c r="H41" s="302">
        <f t="shared" ref="H41" si="46">SUM(B41,D41,F41)</f>
        <v>3.7181031544690173</v>
      </c>
      <c r="I41" s="299" t="str">
        <f>CONCATENATE("(",ROUND((H41/$H42)*100,1),")")</f>
        <v>(34.4)</v>
      </c>
      <c r="K41" s="302">
        <f t="shared" ref="K41:K42" si="47">B41-B31</f>
        <v>-4.9255156524691479E-2</v>
      </c>
      <c r="L41" s="302">
        <f t="shared" ref="L41:L42" si="48">D41-D31</f>
        <v>-0.21935821000353561</v>
      </c>
      <c r="M41" s="302">
        <f t="shared" ref="M41:M42" si="49">F41-F31</f>
        <v>8.7686375337916456E-3</v>
      </c>
      <c r="N41" s="302">
        <f t="shared" ref="N41:N42" si="50">SUM(K41:M41)</f>
        <v>-0.25984472899443545</v>
      </c>
    </row>
    <row r="42" spans="1:14" x14ac:dyDescent="0.2">
      <c r="A42" s="282" t="s">
        <v>363</v>
      </c>
      <c r="B42" s="302">
        <f>SUM(B40:B41)</f>
        <v>8.1357623762615834</v>
      </c>
      <c r="C42" s="299" t="str">
        <f>CONCATENATE("(",ROUND((B42/$H42)*100,1),")")</f>
        <v>(75.2)</v>
      </c>
      <c r="D42" s="302">
        <f>SUM(D40:D41)</f>
        <v>1.958839972356512</v>
      </c>
      <c r="E42" s="299" t="str">
        <f>CONCATENATE("(",ROUND((D42/$H42)*100,1),")")</f>
        <v>(18.1)</v>
      </c>
      <c r="F42" s="302">
        <f>SUM(F40:F41)</f>
        <v>0.7173976513818785</v>
      </c>
      <c r="G42" s="299" t="str">
        <f>CONCATENATE("(",ROUND((F42/$H42)*100,1),")")</f>
        <v>(6.6)</v>
      </c>
      <c r="H42" s="302">
        <f>SUM(H40:H41)</f>
        <v>10.811999999999973</v>
      </c>
      <c r="I42" s="299" t="str">
        <f>CONCATENATE("(",ROUND((H42/$H42)*100,1),")")</f>
        <v>(100)</v>
      </c>
      <c r="K42" s="302">
        <f t="shared" si="47"/>
        <v>0.47526699440600417</v>
      </c>
      <c r="L42" s="302">
        <f t="shared" si="48"/>
        <v>-0.22803563193981047</v>
      </c>
      <c r="M42" s="302">
        <f t="shared" si="49"/>
        <v>8.7686375337916456E-3</v>
      </c>
      <c r="N42" s="302">
        <f t="shared" si="50"/>
        <v>0.25599999999998535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1.1468430590830498</v>
      </c>
      <c r="C51" s="299" t="str">
        <f>CONCATENATE("(",ROUND((B51/$H53)*100,1),")")</f>
        <v>(59.1)</v>
      </c>
      <c r="D51" s="302">
        <f>'Ind T6'!M18</f>
        <v>3.5157665820855859E-3</v>
      </c>
      <c r="E51" s="299" t="str">
        <f>CONCATENATE("(",ROUND((D51/$H53)*100,1),")")</f>
        <v>(0.2)</v>
      </c>
      <c r="F51" s="302">
        <f>'Ind T6'!N18</f>
        <v>0.60682131206548195</v>
      </c>
      <c r="G51" s="299" t="str">
        <f>CONCATENATE("(",ROUND((F51/$H53)*100,1),")")</f>
        <v>(31.3)</v>
      </c>
      <c r="H51" s="302">
        <f>SUM(B51,D51,F51)</f>
        <v>1.7571801377306173</v>
      </c>
      <c r="I51" s="299" t="str">
        <f>CONCATENATE("(",ROUND((H51/$H53)*100,1),")")</f>
        <v>(90.6)</v>
      </c>
      <c r="K51" s="302">
        <f>B56-B51</f>
        <v>-0.28566807096094693</v>
      </c>
      <c r="L51" s="302">
        <f>D56-D51</f>
        <v>-7.4448745701319362E-4</v>
      </c>
      <c r="M51" s="302">
        <f>F56-F51</f>
        <v>-0.1509458960050557</v>
      </c>
      <c r="N51" s="302">
        <f>SUM(K51:M51)</f>
        <v>-0.43735845442301585</v>
      </c>
    </row>
    <row r="52" spans="1:14" x14ac:dyDescent="0.2">
      <c r="A52" s="282" t="s">
        <v>365</v>
      </c>
      <c r="B52" s="302">
        <f>'Ind T6'!L17</f>
        <v>0.14977165639736159</v>
      </c>
      <c r="C52" s="299" t="str">
        <f>CONCATENATE("(",ROUND((B52/$H53)*100,1),")")</f>
        <v>(7.7)</v>
      </c>
      <c r="D52" s="302">
        <f>'Ind T6'!M17</f>
        <v>3.3048205872025609E-2</v>
      </c>
      <c r="E52" s="299" t="str">
        <f>CONCATENATE("(",ROUND((D52/$H53)*100,1),")")</f>
        <v>(1.7)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0.18281986226938721</v>
      </c>
      <c r="I52" s="299" t="str">
        <f>CONCATENATE("(",ROUND((H52/$H53)*100,1),")")</f>
        <v>(9.4)</v>
      </c>
      <c r="K52" s="302">
        <f t="shared" ref="K52:K53" si="52">B57-B52</f>
        <v>-3.7534851830905727E-2</v>
      </c>
      <c r="L52" s="302">
        <f t="shared" ref="L52:L53" si="53">D57-D52</f>
        <v>-8.1066937460829991E-3</v>
      </c>
      <c r="M52" s="302">
        <f t="shared" ref="M52:M53" si="54">F57-F52</f>
        <v>0</v>
      </c>
      <c r="N52" s="302">
        <f t="shared" ref="N52:N53" si="55">SUM(K52:M52)</f>
        <v>-4.5641545576988726E-2</v>
      </c>
    </row>
    <row r="53" spans="1:14" x14ac:dyDescent="0.2">
      <c r="A53" s="282" t="s">
        <v>363</v>
      </c>
      <c r="B53" s="302">
        <f>SUM(B51:B52)</f>
        <v>1.2966147154804115</v>
      </c>
      <c r="C53" s="299" t="str">
        <f>CONCATENATE("(",ROUND((B53/$H53)*100,1),")")</f>
        <v>(66.8)</v>
      </c>
      <c r="D53" s="302">
        <f>SUM(D51:D52)</f>
        <v>3.6563972454111193E-2</v>
      </c>
      <c r="E53" s="299" t="str">
        <f>CONCATENATE("(",ROUND((D53/$H53)*100,1),")")</f>
        <v>(1.9)</v>
      </c>
      <c r="F53" s="302">
        <f>SUM(F51:F52)</f>
        <v>0.60682131206548195</v>
      </c>
      <c r="G53" s="299" t="str">
        <f>CONCATENATE("(",ROUND((F53/$H53)*100,1),")")</f>
        <v>(31.3)</v>
      </c>
      <c r="H53" s="302">
        <f>SUM(H51:H52)</f>
        <v>1.9400000000000046</v>
      </c>
      <c r="I53" s="299" t="str">
        <f>CONCATENATE("(",ROUND((H53/$H53)*100,1),")")</f>
        <v>(100)</v>
      </c>
      <c r="K53" s="302">
        <f t="shared" si="52"/>
        <v>-0.3232029227918527</v>
      </c>
      <c r="L53" s="302">
        <f t="shared" si="53"/>
        <v>-8.8511812030961923E-3</v>
      </c>
      <c r="M53" s="302">
        <f t="shared" si="54"/>
        <v>-0.1509458960050557</v>
      </c>
      <c r="N53" s="302">
        <f t="shared" si="55"/>
        <v>-0.48300000000000459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0.86117498812210291</v>
      </c>
      <c r="C56" s="299" t="str">
        <f>CONCATENATE("(",ROUND((B56/$H58)*100,1),")")</f>
        <v>(59.1)</v>
      </c>
      <c r="D56" s="302">
        <f>'Ind T6'!R18</f>
        <v>2.7712791250723923E-3</v>
      </c>
      <c r="E56" s="299" t="str">
        <f>CONCATENATE("(",ROUND((D56/$H58)*100,1),")")</f>
        <v>(0.2)</v>
      </c>
      <c r="F56" s="302">
        <f>'Ind T6'!S18</f>
        <v>0.45587541606042625</v>
      </c>
      <c r="G56" s="299" t="str">
        <f>CONCATENATE("(",ROUND((F56/$H58)*100,1),")")</f>
        <v>(31.3)</v>
      </c>
      <c r="H56" s="302">
        <f>SUM(B56,D56,F56)</f>
        <v>1.3198216833076015</v>
      </c>
      <c r="I56" s="299" t="str">
        <f>CONCATENATE("(",ROUND((H56/$H58)*100,1),")")</f>
        <v>(90.6)</v>
      </c>
      <c r="K56" s="302">
        <f>B61-B56</f>
        <v>-0.28744804029595783</v>
      </c>
      <c r="L56" s="302">
        <f>D61-D56</f>
        <v>-7.3196532949855756E-4</v>
      </c>
      <c r="M56" s="302">
        <f>F61-F56</f>
        <v>-0.17037148468790375</v>
      </c>
      <c r="N56" s="302">
        <f>SUM(K56:M56)</f>
        <v>-0.45855149031336012</v>
      </c>
    </row>
    <row r="57" spans="1:14" x14ac:dyDescent="0.2">
      <c r="A57" s="282" t="s">
        <v>365</v>
      </c>
      <c r="B57" s="302">
        <f>'Ind T6'!Q17</f>
        <v>0.11223680456645586</v>
      </c>
      <c r="C57" s="299" t="str">
        <f>CONCATENATE("(",ROUND((B57/$H58)*100,1),")")</f>
        <v>(7.7)</v>
      </c>
      <c r="D57" s="302">
        <f>'Ind T6'!R17</f>
        <v>2.494151212594261E-2</v>
      </c>
      <c r="E57" s="299" t="str">
        <f>CONCATENATE("(",ROUND((D57/$H58)*100,1),")")</f>
        <v>(1.7)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0.13717831669239847</v>
      </c>
      <c r="I57" s="299" t="str">
        <f>CONCATENATE("(",ROUND((H57/$H58)*100,1),")")</f>
        <v>(9.4)</v>
      </c>
      <c r="K57" s="302">
        <f t="shared" ref="K57:K58" si="57">B62-B57</f>
        <v>-4.0181050455810011E-2</v>
      </c>
      <c r="L57" s="302">
        <f t="shared" ref="L57:L58" si="58">D62-D57</f>
        <v>-7.2674592308294601E-3</v>
      </c>
      <c r="M57" s="302">
        <f t="shared" ref="M57:M58" si="59">F62-F57</f>
        <v>0</v>
      </c>
      <c r="N57" s="302">
        <f t="shared" ref="N57:N58" si="60">SUM(K57:M57)</f>
        <v>-4.7448509686639467E-2</v>
      </c>
    </row>
    <row r="58" spans="1:14" x14ac:dyDescent="0.2">
      <c r="A58" s="282" t="s">
        <v>363</v>
      </c>
      <c r="B58" s="302">
        <f>SUM(B56:B57)</f>
        <v>0.97341179268855882</v>
      </c>
      <c r="C58" s="299" t="str">
        <f>CONCATENATE("(",ROUND((B58/$H58)*100,1),")")</f>
        <v>(66.8)</v>
      </c>
      <c r="D58" s="302">
        <f>SUM(D56:D57)</f>
        <v>2.7712791251015001E-2</v>
      </c>
      <c r="E58" s="299" t="str">
        <f>CONCATENATE("(",ROUND((D58/$H58)*100,1),")")</f>
        <v>(1.9)</v>
      </c>
      <c r="F58" s="302">
        <f>SUM(F56:F57)</f>
        <v>0.45587541606042625</v>
      </c>
      <c r="G58" s="299" t="str">
        <f>CONCATENATE("(",ROUND((F58/$H58)*100,1),")")</f>
        <v>(31.3)</v>
      </c>
      <c r="H58" s="302">
        <f>SUM(H56:H57)</f>
        <v>1.4570000000000001</v>
      </c>
      <c r="I58" s="299" t="str">
        <f>CONCATENATE("(",ROUND((H58/$H58)*100,1),")")</f>
        <v>(100)</v>
      </c>
      <c r="K58" s="302">
        <f t="shared" si="57"/>
        <v>-0.32762909075176783</v>
      </c>
      <c r="L58" s="302">
        <f t="shared" si="58"/>
        <v>-7.9994245603280181E-3</v>
      </c>
      <c r="M58" s="302">
        <f t="shared" si="59"/>
        <v>-0.17037148468790375</v>
      </c>
      <c r="N58" s="302">
        <f t="shared" si="60"/>
        <v>-0.50599999999999956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0.57372694782614508</v>
      </c>
      <c r="C61" s="299" t="str">
        <f>CONCATENATE("(",ROUND((B61/$H63)*100,1),")")</f>
        <v>(60.3)</v>
      </c>
      <c r="D61" s="302">
        <f>'Ind T6'!W18</f>
        <v>2.0393137955738347E-3</v>
      </c>
      <c r="E61" s="299" t="str">
        <f>CONCATENATE("(",ROUND((D61/$H63)*100,1),")")</f>
        <v>(0.2)</v>
      </c>
      <c r="F61" s="302">
        <f>'Ind T6'!X18</f>
        <v>0.2855039313725225</v>
      </c>
      <c r="G61" s="299" t="str">
        <f>CONCATENATE("(",ROUND((F61/$H63)*100,1),")")</f>
        <v>(30)</v>
      </c>
      <c r="H61" s="302">
        <f>SUM(B61,D61,F61)</f>
        <v>0.86127019299424146</v>
      </c>
      <c r="I61" s="299" t="str">
        <f>CONCATENATE("(",ROUND((H61/$H63)*100,1),")")</f>
        <v>(90.6)</v>
      </c>
      <c r="K61" s="302">
        <f>B61-B51</f>
        <v>-0.57311611125690476</v>
      </c>
      <c r="L61" s="302">
        <f>D61-D51</f>
        <v>-1.4764527865117512E-3</v>
      </c>
      <c r="M61" s="302">
        <f>F61-F51</f>
        <v>-0.32131738069295945</v>
      </c>
      <c r="N61" s="302">
        <f>SUM(K61:M61)</f>
        <v>-0.89590994473637597</v>
      </c>
    </row>
    <row r="62" spans="1:14" x14ac:dyDescent="0.2">
      <c r="A62" s="282" t="s">
        <v>365</v>
      </c>
      <c r="B62" s="302">
        <f>'Ind T6'!V17</f>
        <v>7.2055754110645853E-2</v>
      </c>
      <c r="C62" s="299" t="str">
        <f>CONCATENATE("(",ROUND((B62/$H63)*100,1),")")</f>
        <v>(7.6)</v>
      </c>
      <c r="D62" s="302">
        <f>'Ind T6'!W17</f>
        <v>1.7674052895113149E-2</v>
      </c>
      <c r="E62" s="299" t="str">
        <f>CONCATENATE("(",ROUND((D62/$H63)*100,1),")")</f>
        <v>(1.9)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8.9729807005758999E-2</v>
      </c>
      <c r="I62" s="299" t="str">
        <f>CONCATENATE("(",ROUND((H62/$H63)*100,1),")")</f>
        <v>(9.4)</v>
      </c>
      <c r="K62" s="302">
        <f t="shared" ref="K62:K63" si="62">B62-B52</f>
        <v>-7.7715902286715738E-2</v>
      </c>
      <c r="L62" s="302">
        <f t="shared" ref="L62:L63" si="63">D62-D52</f>
        <v>-1.5374152976912459E-2</v>
      </c>
      <c r="M62" s="302">
        <f t="shared" ref="M62:M63" si="64">F62-F52</f>
        <v>0</v>
      </c>
      <c r="N62" s="302">
        <f t="shared" ref="N62:N63" si="65">SUM(K62:M62)</f>
        <v>-9.3090055263628194E-2</v>
      </c>
    </row>
    <row r="63" spans="1:14" x14ac:dyDescent="0.2">
      <c r="A63" s="282" t="s">
        <v>363</v>
      </c>
      <c r="B63" s="302">
        <f>SUM(B61:B62)</f>
        <v>0.64578270193679099</v>
      </c>
      <c r="C63" s="299" t="str">
        <f>CONCATENATE("(",ROUND((B63/$H63)*100,1),")")</f>
        <v>(67.9)</v>
      </c>
      <c r="D63" s="302">
        <f>SUM(D61:D62)</f>
        <v>1.9713366690686983E-2</v>
      </c>
      <c r="E63" s="299" t="str">
        <f>CONCATENATE("(",ROUND((D63/$H63)*100,1),")")</f>
        <v>(2.1)</v>
      </c>
      <c r="F63" s="302">
        <f>SUM(F61:F62)</f>
        <v>0.2855039313725225</v>
      </c>
      <c r="G63" s="299" t="str">
        <f>CONCATENATE("(",ROUND((F63/$H63)*100,1),")")</f>
        <v>(30)</v>
      </c>
      <c r="H63" s="302">
        <f>SUM(H61:H62)</f>
        <v>0.95100000000000051</v>
      </c>
      <c r="I63" s="299" t="str">
        <f>CONCATENATE("(",ROUND((H63/$H63)*100,1),")")</f>
        <v>(100)</v>
      </c>
      <c r="K63" s="302">
        <f t="shared" si="62"/>
        <v>-0.65083201354362052</v>
      </c>
      <c r="L63" s="302">
        <f t="shared" si="63"/>
        <v>-1.685060576342421E-2</v>
      </c>
      <c r="M63" s="302">
        <f t="shared" si="64"/>
        <v>-0.32131738069295945</v>
      </c>
      <c r="N63" s="302">
        <f t="shared" si="65"/>
        <v>-0.98900000000000421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10.862871942247464</v>
      </c>
      <c r="C72" s="299" t="str">
        <f>CONCATENATE("(",ROUND((B72/$H74)*100,1),")")</f>
        <v>(61.9)</v>
      </c>
      <c r="D72" s="302">
        <f>'Ind T6'!M27</f>
        <v>0.97654724903248102</v>
      </c>
      <c r="E72" s="299" t="str">
        <f>CONCATENATE("(",ROUND((D72/$H74)*100,1),")")</f>
        <v>(5.6)</v>
      </c>
      <c r="F72" s="302">
        <f>'Ind T6'!N27</f>
        <v>0.22173306703008319</v>
      </c>
      <c r="G72" s="299" t="str">
        <f>CONCATENATE("(",ROUND((F72/$H74)*100,1),")")</f>
        <v>(1.3)</v>
      </c>
      <c r="H72" s="302">
        <f>SUM(B72,D72,F72)</f>
        <v>12.061152258310029</v>
      </c>
      <c r="I72" s="299" t="str">
        <f>CONCATENATE("(",ROUND((H72/$H74)*100,1),")")</f>
        <v>(68.7)</v>
      </c>
      <c r="K72" s="302">
        <f>B77-B72</f>
        <v>0.7521879520743493</v>
      </c>
      <c r="L72" s="302">
        <f>D77-D72</f>
        <v>7.8992450264945169E-2</v>
      </c>
      <c r="M72" s="302">
        <f>F77-F72</f>
        <v>1.9989647305945574E-2</v>
      </c>
      <c r="N72" s="302">
        <f>SUM(K72:M72)</f>
        <v>0.85117004964524001</v>
      </c>
    </row>
    <row r="73" spans="1:14" x14ac:dyDescent="0.2">
      <c r="A73" s="282" t="s">
        <v>365</v>
      </c>
      <c r="B73" s="302">
        <f>'Ind T6'!L26</f>
        <v>4.1059023820410507</v>
      </c>
      <c r="C73" s="299" t="str">
        <f>CONCATENATE("(",ROUND((B73/$H74)*100,1),")")</f>
        <v>(23.4)</v>
      </c>
      <c r="D73" s="302">
        <f>'Ind T6'!M26</f>
        <v>1.2674118727577803</v>
      </c>
      <c r="E73" s="299" t="str">
        <f>CONCATENATE("(",ROUND((D73/$H74)*100,1),")")</f>
        <v>(7.2)</v>
      </c>
      <c r="F73" s="302">
        <f>'Ind T6'!N26</f>
        <v>0.12853348689119776</v>
      </c>
      <c r="G73" s="299" t="str">
        <f>CONCATENATE("(",ROUND((F73/$H74)*100,1),")")</f>
        <v>(0.7)</v>
      </c>
      <c r="H73" s="302">
        <f t="shared" ref="H73" si="66">SUM(B73,D73,F73)</f>
        <v>5.5018477416900291</v>
      </c>
      <c r="I73" s="299" t="str">
        <f>CONCATENATE("(",ROUND((H73/$H74)*100,1),")")</f>
        <v>(31.3)</v>
      </c>
      <c r="K73" s="302">
        <f t="shared" ref="K73:K74" si="67">B78-B73</f>
        <v>0.49816799590142136</v>
      </c>
      <c r="L73" s="302">
        <f t="shared" ref="L73:L74" si="68">D78-D73</f>
        <v>9.9429573814085348E-2</v>
      </c>
      <c r="M73" s="302">
        <f t="shared" ref="M73:M74" si="69">F78-F73</f>
        <v>1.4232380639198516E-2</v>
      </c>
      <c r="N73" s="302">
        <f t="shared" ref="N73:N74" si="70">SUM(K73:M73)</f>
        <v>0.61182995035470522</v>
      </c>
    </row>
    <row r="74" spans="1:14" x14ac:dyDescent="0.2">
      <c r="A74" s="282" t="s">
        <v>363</v>
      </c>
      <c r="B74" s="302">
        <f>SUM(B72:B73)</f>
        <v>14.968774324288514</v>
      </c>
      <c r="C74" s="299" t="str">
        <f>CONCATENATE("(",ROUND((B74/$H74)*100,1),")")</f>
        <v>(85.2)</v>
      </c>
      <c r="D74" s="302">
        <f>SUM(D72:D73)</f>
        <v>2.2439591217902612</v>
      </c>
      <c r="E74" s="299" t="str">
        <f>CONCATENATE("(",ROUND((D74/$H74)*100,1),")")</f>
        <v>(12.8)</v>
      </c>
      <c r="F74" s="302">
        <f>SUM(F72:F73)</f>
        <v>0.35026655392128092</v>
      </c>
      <c r="G74" s="299" t="str">
        <f>CONCATENATE("(",ROUND((F74/$H74)*100,1),")")</f>
        <v>(2)</v>
      </c>
      <c r="H74" s="302">
        <f>SUM(H72:H73)</f>
        <v>17.563000000000059</v>
      </c>
      <c r="I74" s="299" t="str">
        <f>CONCATENATE("(",ROUND((H74/$H74)*100,1),")")</f>
        <v>(100)</v>
      </c>
      <c r="K74" s="302">
        <f t="shared" si="67"/>
        <v>1.2503559479757733</v>
      </c>
      <c r="L74" s="302">
        <f t="shared" si="68"/>
        <v>0.17842202407903063</v>
      </c>
      <c r="M74" s="302">
        <f t="shared" si="69"/>
        <v>3.4222027945144118E-2</v>
      </c>
      <c r="N74" s="302">
        <f t="shared" si="70"/>
        <v>1.4629999999999481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11.615059894321814</v>
      </c>
      <c r="C77" s="299" t="str">
        <f>CONCATENATE("(",ROUND((B77/$H79)*100,1),")")</f>
        <v>(61)</v>
      </c>
      <c r="D77" s="302">
        <f>'Ind T6'!R27</f>
        <v>1.0555396992974262</v>
      </c>
      <c r="E77" s="299" t="str">
        <f>CONCATENATE("(",ROUND((D77/$H79)*100,1),")")</f>
        <v>(5.5)</v>
      </c>
      <c r="F77" s="302">
        <f>'Ind T6'!S27</f>
        <v>0.24172271433602877</v>
      </c>
      <c r="G77" s="299" t="str">
        <f>CONCATENATE("(",ROUND((F77/$H79)*100,1),")")</f>
        <v>(1.3)</v>
      </c>
      <c r="H77" s="302">
        <f>SUM(B77,D77,F77)</f>
        <v>12.912322307955268</v>
      </c>
      <c r="I77" s="299" t="str">
        <f>CONCATENATE("(",ROUND((H77/$H79)*100,1),")")</f>
        <v>(67.9)</v>
      </c>
      <c r="K77" s="302">
        <f>B82-B77</f>
        <v>0.49294902183999589</v>
      </c>
      <c r="L77" s="302">
        <f>D82-D77</f>
        <v>6.9641678864675427E-2</v>
      </c>
      <c r="M77" s="302">
        <f>F82-F77</f>
        <v>2.5190417743321925E-2</v>
      </c>
      <c r="N77" s="302">
        <f>SUM(K77:M77)</f>
        <v>0.5877811184479933</v>
      </c>
    </row>
    <row r="78" spans="1:14" x14ac:dyDescent="0.2">
      <c r="A78" s="282" t="s">
        <v>365</v>
      </c>
      <c r="B78" s="302">
        <f>'Ind T6'!Q26</f>
        <v>4.6040703779424721</v>
      </c>
      <c r="C78" s="299" t="str">
        <f>CONCATENATE("(",ROUND((B78/$H79)*100,1),")")</f>
        <v>(24.2)</v>
      </c>
      <c r="D78" s="302">
        <f>'Ind T6'!R26</f>
        <v>1.3668414465718657</v>
      </c>
      <c r="E78" s="299" t="str">
        <f>CONCATENATE("(",ROUND((D78/$H79)*100,1),")")</f>
        <v>(7.2)</v>
      </c>
      <c r="F78" s="302">
        <f>'Ind T6'!S26</f>
        <v>0.14276586753039627</v>
      </c>
      <c r="G78" s="299" t="str">
        <f>CONCATENATE("(",ROUND((F78/$H79)*100,1),")")</f>
        <v>(0.8)</v>
      </c>
      <c r="H78" s="302">
        <f t="shared" ref="H78" si="71">SUM(B78,D78,F78)</f>
        <v>6.1136776920447344</v>
      </c>
      <c r="I78" s="299" t="str">
        <f>CONCATENATE("(",ROUND((H78/$H79)*100,1),")")</f>
        <v>(32.1)</v>
      </c>
      <c r="K78" s="302">
        <f t="shared" ref="K78:K79" si="72">B83-B78</f>
        <v>0.63623773561318764</v>
      </c>
      <c r="L78" s="302">
        <f t="shared" ref="L78:L79" si="73">D83-D78</f>
        <v>7.9153967996991259E-2</v>
      </c>
      <c r="M78" s="302">
        <f t="shared" ref="M78:M79" si="74">F83-F78</f>
        <v>1.5827177941798387E-2</v>
      </c>
      <c r="N78" s="302">
        <f t="shared" ref="N78:N79" si="75">SUM(K78:M78)</f>
        <v>0.73121888155197734</v>
      </c>
    </row>
    <row r="79" spans="1:14" x14ac:dyDescent="0.2">
      <c r="A79" s="282" t="s">
        <v>363</v>
      </c>
      <c r="B79" s="302">
        <f>SUM(B77:B78)</f>
        <v>16.219130272264287</v>
      </c>
      <c r="C79" s="299" t="str">
        <f>CONCATENATE("(",ROUND((B79/$H79)*100,1),")")</f>
        <v>(85.2)</v>
      </c>
      <c r="D79" s="302">
        <f>SUM(D77:D78)</f>
        <v>2.4223811458692919</v>
      </c>
      <c r="E79" s="299" t="str">
        <f>CONCATENATE("(",ROUND((D79/$H79)*100,1),")")</f>
        <v>(12.7)</v>
      </c>
      <c r="F79" s="302">
        <f>SUM(F77:F78)</f>
        <v>0.38448858186642504</v>
      </c>
      <c r="G79" s="299" t="str">
        <f>CONCATENATE("(",ROUND((F79/$H79)*100,1),")")</f>
        <v>(2)</v>
      </c>
      <c r="H79" s="302">
        <f>SUM(H77:H78)</f>
        <v>19.026000000000003</v>
      </c>
      <c r="I79" s="299" t="str">
        <f>CONCATENATE("(",ROUND((H79/$H79)*100,1),")")</f>
        <v>(100)</v>
      </c>
      <c r="K79" s="302">
        <f t="shared" si="72"/>
        <v>1.1291867574531835</v>
      </c>
      <c r="L79" s="302">
        <f t="shared" si="73"/>
        <v>0.14879564686166669</v>
      </c>
      <c r="M79" s="302">
        <f t="shared" si="74"/>
        <v>4.1017595685120312E-2</v>
      </c>
      <c r="N79" s="302">
        <f t="shared" si="75"/>
        <v>1.3189999999999706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12.108008916161809</v>
      </c>
      <c r="C82" s="299" t="str">
        <f>CONCATENATE("(",ROUND((B82/$H84)*100,1),")")</f>
        <v>(59.5)</v>
      </c>
      <c r="D82" s="302">
        <f>'Ind T6'!W27</f>
        <v>1.1251813781621016</v>
      </c>
      <c r="E82" s="299" t="str">
        <f>CONCATENATE("(",ROUND((D82/$H84)*100,1),")")</f>
        <v>(5.5)</v>
      </c>
      <c r="F82" s="302">
        <f>'Ind T6'!X27</f>
        <v>0.26691313207935069</v>
      </c>
      <c r="G82" s="299" t="str">
        <f>CONCATENATE("(",ROUND((F82/$H84)*100,1),")")</f>
        <v>(1.3)</v>
      </c>
      <c r="H82" s="302">
        <f>SUM(B82,D82,F82)</f>
        <v>13.500103426403262</v>
      </c>
      <c r="I82" s="299" t="str">
        <f>CONCATENATE("(",ROUND((H82/$H84)*100,1),")")</f>
        <v>(66.4)</v>
      </c>
      <c r="K82" s="302">
        <f>B82-B72</f>
        <v>1.2451369739143452</v>
      </c>
      <c r="L82" s="302">
        <f>D82-D72</f>
        <v>0.1486341291296206</v>
      </c>
      <c r="M82" s="302">
        <f>F82-F72</f>
        <v>4.5180065049267498E-2</v>
      </c>
      <c r="N82" s="302">
        <f>SUM(K82:M82)</f>
        <v>1.4389511680932334</v>
      </c>
    </row>
    <row r="83" spans="1:14" x14ac:dyDescent="0.2">
      <c r="A83" s="282" t="s">
        <v>365</v>
      </c>
      <c r="B83" s="302">
        <f>'Ind T6'!V26</f>
        <v>5.2403081135556597</v>
      </c>
      <c r="C83" s="299" t="str">
        <f>CONCATENATE("(",ROUND((B83/$H84)*100,1),")")</f>
        <v>(25.8)</v>
      </c>
      <c r="D83" s="302">
        <f>'Ind T6'!W26</f>
        <v>1.4459954145688569</v>
      </c>
      <c r="E83" s="299" t="str">
        <f>CONCATENATE("(",ROUND((D83/$H84)*100,1),")")</f>
        <v>(7.1)</v>
      </c>
      <c r="F83" s="302">
        <f>'Ind T6'!X26</f>
        <v>0.15859304547219466</v>
      </c>
      <c r="G83" s="299" t="str">
        <f>CONCATENATE("(",ROUND((F83/$H84)*100,1),")")</f>
        <v>(0.8)</v>
      </c>
      <c r="H83" s="302">
        <f t="shared" ref="H83" si="76">SUM(B83,D83,F83)</f>
        <v>6.8448965735967118</v>
      </c>
      <c r="I83" s="299" t="str">
        <f>CONCATENATE("(",ROUND((H83/$H84)*100,1),")")</f>
        <v>(33.6)</v>
      </c>
      <c r="K83" s="302">
        <f t="shared" ref="K83:K84" si="77">B83-B73</f>
        <v>1.134405731514609</v>
      </c>
      <c r="L83" s="302">
        <f t="shared" ref="L83:L84" si="78">D83-D73</f>
        <v>0.17858354181107661</v>
      </c>
      <c r="M83" s="302">
        <f t="shared" ref="M83:M84" si="79">F83-F73</f>
        <v>3.0059558580996903E-2</v>
      </c>
      <c r="N83" s="302">
        <f t="shared" ref="N83:N84" si="80">SUM(K83:M83)</f>
        <v>1.3430488319066824</v>
      </c>
    </row>
    <row r="84" spans="1:14" x14ac:dyDescent="0.2">
      <c r="A84" s="282" t="s">
        <v>363</v>
      </c>
      <c r="B84" s="302">
        <f>SUM(B82:B83)</f>
        <v>17.348317029717471</v>
      </c>
      <c r="C84" s="299" t="str">
        <f>CONCATENATE("(",ROUND((B84/$H84)*100,1),")")</f>
        <v>(85.3)</v>
      </c>
      <c r="D84" s="302">
        <f>SUM(D82:D83)</f>
        <v>2.5711767927309586</v>
      </c>
      <c r="E84" s="299" t="str">
        <f>CONCATENATE("(",ROUND((D84/$H84)*100,1),")")</f>
        <v>(12.6)</v>
      </c>
      <c r="F84" s="302">
        <f>SUM(F82:F83)</f>
        <v>0.42550617755154535</v>
      </c>
      <c r="G84" s="299" t="str">
        <f>CONCATENATE("(",ROUND((F84/$H84)*100,1),")")</f>
        <v>(2.1)</v>
      </c>
      <c r="H84" s="302">
        <f>SUM(H82:H83)</f>
        <v>20.344999999999974</v>
      </c>
      <c r="I84" s="299" t="str">
        <f>CONCATENATE("(",ROUND((H84/$H84)*100,1),")")</f>
        <v>(100)</v>
      </c>
      <c r="K84" s="302">
        <f t="shared" si="77"/>
        <v>2.3795427054289569</v>
      </c>
      <c r="L84" s="302">
        <f t="shared" si="78"/>
        <v>0.32721767094069731</v>
      </c>
      <c r="M84" s="302">
        <f t="shared" si="79"/>
        <v>7.5239623630264429E-2</v>
      </c>
      <c r="N84" s="302">
        <f t="shared" si="80"/>
        <v>2.7819999999999188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7.5601326119666732</v>
      </c>
      <c r="C93" s="299" t="str">
        <f>CONCATENATE("(",ROUND((B93/$H95)*100,1),")")</f>
        <v>(69.9)</v>
      </c>
      <c r="D93" s="302">
        <f>'Ind T6'!M36</f>
        <v>0.64798188621462915</v>
      </c>
      <c r="E93" s="299" t="str">
        <f>CONCATENATE("(",ROUND((D93/$H95)*100,1),")")</f>
        <v>(6)</v>
      </c>
      <c r="F93" s="302">
        <f>'Ind T6'!N36</f>
        <v>0.36681140215163655</v>
      </c>
      <c r="G93" s="299" t="str">
        <f>CONCATENATE("(",ROUND((F93/$H95)*100,1),")")</f>
        <v>(3.4)</v>
      </c>
      <c r="H93" s="302">
        <f>SUM(B93,D93,F93)</f>
        <v>8.5749259003329392</v>
      </c>
      <c r="I93" s="299" t="str">
        <f>CONCATENATE("(",ROUND((H93/$H95)*100,1),")")</f>
        <v>(79.2)</v>
      </c>
      <c r="K93" s="302">
        <f>B98-B93</f>
        <v>-2.7819373696760685E-2</v>
      </c>
      <c r="L93" s="302">
        <f>D98-D93</f>
        <v>1.7506097483726335E-2</v>
      </c>
      <c r="M93" s="302">
        <f>F98-F93</f>
        <v>7.3160927544919097E-3</v>
      </c>
      <c r="N93" s="302">
        <f>SUM(K93:M93)</f>
        <v>-2.9971834585424406E-3</v>
      </c>
    </row>
    <row r="94" spans="1:14" x14ac:dyDescent="0.2">
      <c r="A94" s="282" t="s">
        <v>365</v>
      </c>
      <c r="B94" s="302">
        <f>'Ind T6'!L35</f>
        <v>1.688054722688767</v>
      </c>
      <c r="C94" s="299" t="str">
        <f>CONCATENATE("(",ROUND((B94/$H95)*100,1),")")</f>
        <v>(15.6)</v>
      </c>
      <c r="D94" s="302">
        <f>'Ind T6'!M35</f>
        <v>0.48908186952964378</v>
      </c>
      <c r="E94" s="299" t="str">
        <f>CONCATENATE("(",ROUND((D94/$H95)*100,1),")")</f>
        <v>(4.5)</v>
      </c>
      <c r="F94" s="302">
        <f>'Ind T6'!N35</f>
        <v>7.0937507448656886E-2</v>
      </c>
      <c r="G94" s="299" t="str">
        <f>CONCATENATE("(",ROUND((F94/$H95)*100,1),")")</f>
        <v>(0.7)</v>
      </c>
      <c r="H94" s="302">
        <f t="shared" ref="H94" si="81">SUM(B94,D94,F94)</f>
        <v>2.2480740996670674</v>
      </c>
      <c r="I94" s="299" t="str">
        <f>CONCATENATE("(",ROUND((H94/$H95)*100,1),")")</f>
        <v>(20.8)</v>
      </c>
      <c r="K94" s="302">
        <f t="shared" ref="K94:K95" si="82">B99-B94</f>
        <v>-5.9787920215016443E-2</v>
      </c>
      <c r="L94" s="302">
        <f t="shared" ref="L94:L95" si="83">D99-D94</f>
        <v>3.0061519561302985E-4</v>
      </c>
      <c r="M94" s="302">
        <f t="shared" ref="M94:M95" si="84">F99-F94</f>
        <v>4.8448847793446104E-4</v>
      </c>
      <c r="N94" s="302">
        <f t="shared" ref="N94:N95" si="85">SUM(K94:M94)</f>
        <v>-5.9002816541468953E-2</v>
      </c>
    </row>
    <row r="95" spans="1:14" x14ac:dyDescent="0.2">
      <c r="A95" s="282" t="s">
        <v>363</v>
      </c>
      <c r="B95" s="302">
        <f>SUM(B93:B94)</f>
        <v>9.2481873346554408</v>
      </c>
      <c r="C95" s="299" t="str">
        <f>CONCATENATE("(",ROUND((B95/$H95)*100,1),")")</f>
        <v>(85.4)</v>
      </c>
      <c r="D95" s="302">
        <f>SUM(D93:D94)</f>
        <v>1.1370637557442729</v>
      </c>
      <c r="E95" s="299" t="str">
        <f>CONCATENATE("(",ROUND((D95/$H95)*100,1),")")</f>
        <v>(10.5)</v>
      </c>
      <c r="F95" s="302">
        <f>SUM(F93:F94)</f>
        <v>0.43774890960029345</v>
      </c>
      <c r="G95" s="299" t="str">
        <f>CONCATENATE("(",ROUND((F95/$H95)*100,1),")")</f>
        <v>(4)</v>
      </c>
      <c r="H95" s="302">
        <f>SUM(H93:H94)</f>
        <v>10.823000000000008</v>
      </c>
      <c r="I95" s="299" t="str">
        <f>CONCATENATE("(",ROUND((H95/$H95)*100,1),")")</f>
        <v>(100)</v>
      </c>
      <c r="K95" s="302">
        <f t="shared" si="82"/>
        <v>-8.7607293911776907E-2</v>
      </c>
      <c r="L95" s="302">
        <f t="shared" si="83"/>
        <v>1.7806712679339309E-2</v>
      </c>
      <c r="M95" s="302">
        <f t="shared" si="84"/>
        <v>7.8005812324263291E-3</v>
      </c>
      <c r="N95" s="302">
        <f t="shared" si="85"/>
        <v>-6.2000000000011268E-2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7.5323132382699125</v>
      </c>
      <c r="C98" s="299" t="str">
        <f>CONCATENATE("(",ROUND((B98/$H100)*100,1),")")</f>
        <v>(70)</v>
      </c>
      <c r="D98" s="302">
        <f>'Ind T6'!R36</f>
        <v>0.66548798369835549</v>
      </c>
      <c r="E98" s="299" t="str">
        <f>CONCATENATE("(",ROUND((D98/$H100)*100,1),")")</f>
        <v>(6.2)</v>
      </c>
      <c r="F98" s="302">
        <f>'Ind T6'!S36</f>
        <v>0.37412749490612845</v>
      </c>
      <c r="G98" s="299" t="str">
        <f>CONCATENATE("(",ROUND((F98/$H100)*100,1),")")</f>
        <v>(3.5)</v>
      </c>
      <c r="H98" s="302">
        <f>SUM(B98,D98,F98)</f>
        <v>8.5719287168743961</v>
      </c>
      <c r="I98" s="299" t="str">
        <f>CONCATENATE("(",ROUND((H98/$H100)*100,1),")")</f>
        <v>(79.7)</v>
      </c>
      <c r="K98" s="302">
        <f>B103-B98</f>
        <v>-1.1032531150730378</v>
      </c>
      <c r="L98" s="302">
        <f>D103-D98</f>
        <v>-6.2593425307302719E-2</v>
      </c>
      <c r="M98" s="302">
        <f>F103-F98</f>
        <v>-3.8321708614595995E-2</v>
      </c>
      <c r="N98" s="302">
        <f>SUM(K98:M98)</f>
        <v>-1.2041682489949366</v>
      </c>
    </row>
    <row r="99" spans="1:14" x14ac:dyDescent="0.2">
      <c r="A99" s="282" t="s">
        <v>365</v>
      </c>
      <c r="B99" s="302">
        <f>'Ind T6'!Q35</f>
        <v>1.6282668024737506</v>
      </c>
      <c r="C99" s="299" t="str">
        <f>CONCATENATE("(",ROUND((B99/$H100)*100,1),")")</f>
        <v>(15.1)</v>
      </c>
      <c r="D99" s="302">
        <f>'Ind T6'!R35</f>
        <v>0.48938248472525681</v>
      </c>
      <c r="E99" s="299" t="str">
        <f>CONCATENATE("(",ROUND((D99/$H100)*100,1),")")</f>
        <v>(4.5)</v>
      </c>
      <c r="F99" s="302">
        <f>'Ind T6'!S35</f>
        <v>7.1421995926591347E-2</v>
      </c>
      <c r="G99" s="299" t="str">
        <f>CONCATENATE("(",ROUND((F99/$H100)*100,1),")")</f>
        <v>(0.7)</v>
      </c>
      <c r="H99" s="302">
        <f t="shared" ref="H99" si="86">SUM(B99,D99,F99)</f>
        <v>2.1890712831255987</v>
      </c>
      <c r="I99" s="299" t="str">
        <f>CONCATENATE("(",ROUND((H99/$H100)*100,1),")")</f>
        <v>(20.3)</v>
      </c>
      <c r="K99" s="302">
        <f t="shared" ref="K99:K100" si="87">B104-B99</f>
        <v>-0.3086408206679887</v>
      </c>
      <c r="L99" s="302">
        <f t="shared" ref="L99:L100" si="88">D104-D99</f>
        <v>-6.3077687306224151E-2</v>
      </c>
      <c r="M99" s="302">
        <f t="shared" ref="M99:M100" si="89">F104-F99</f>
        <v>-7.1132430308274153E-3</v>
      </c>
      <c r="N99" s="302">
        <f t="shared" ref="N99:N100" si="90">SUM(K99:M99)</f>
        <v>-0.3788317510050403</v>
      </c>
    </row>
    <row r="100" spans="1:14" x14ac:dyDescent="0.2">
      <c r="A100" s="282" t="s">
        <v>363</v>
      </c>
      <c r="B100" s="302">
        <f>SUM(B98:B99)</f>
        <v>9.1605800407436639</v>
      </c>
      <c r="C100" s="299" t="str">
        <f>CONCATENATE("(",ROUND((B100/$H100)*100,1),")")</f>
        <v>(85.1)</v>
      </c>
      <c r="D100" s="302">
        <f>SUM(D98:D99)</f>
        <v>1.1548704684236122</v>
      </c>
      <c r="E100" s="299" t="str">
        <f>CONCATENATE("(",ROUND((D100/$H100)*100,1),")")</f>
        <v>(10.7)</v>
      </c>
      <c r="F100" s="302">
        <f>SUM(F98:F99)</f>
        <v>0.44554949083271977</v>
      </c>
      <c r="G100" s="299" t="str">
        <f>CONCATENATE("(",ROUND((F100/$H100)*100,1),")")</f>
        <v>(4.1)</v>
      </c>
      <c r="H100" s="302">
        <f>SUM(H98:H99)</f>
        <v>10.760999999999996</v>
      </c>
      <c r="I100" s="299" t="str">
        <f>CONCATENATE("(",ROUND((H100/$H100)*100,1),")")</f>
        <v>(100)</v>
      </c>
      <c r="K100" s="302">
        <f t="shared" si="87"/>
        <v>-1.411893935741027</v>
      </c>
      <c r="L100" s="302">
        <f t="shared" si="88"/>
        <v>-0.12567111261352681</v>
      </c>
      <c r="M100" s="302">
        <f t="shared" si="89"/>
        <v>-4.5434951645423383E-2</v>
      </c>
      <c r="N100" s="302">
        <f t="shared" si="90"/>
        <v>-1.5829999999999771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6.4290601231968747</v>
      </c>
      <c r="C103" s="299" t="str">
        <f>CONCATENATE("(",ROUND((B103/$H105)*100,1),")")</f>
        <v>(70)</v>
      </c>
      <c r="D103" s="302">
        <f>'Ind T6'!W36</f>
        <v>0.60289455839105277</v>
      </c>
      <c r="E103" s="299" t="str">
        <f>CONCATENATE("(",ROUND((D103/$H105)*100,1),")")</f>
        <v>(6.6)</v>
      </c>
      <c r="F103" s="302">
        <f>'Ind T6'!X36</f>
        <v>0.33580578629153246</v>
      </c>
      <c r="G103" s="299" t="str">
        <f>CONCATENATE("(",ROUND((F103/$H105)*100,1),")")</f>
        <v>(3.7)</v>
      </c>
      <c r="H103" s="302">
        <f>SUM(B103,D103,F103)</f>
        <v>7.3677604678794602</v>
      </c>
      <c r="I103" s="299" t="str">
        <f>CONCATENATE("(",ROUND((H103/$H105)*100,1),")")</f>
        <v>(80.3)</v>
      </c>
      <c r="K103" s="302">
        <f>B103-B93</f>
        <v>-1.1310724887697985</v>
      </c>
      <c r="L103" s="302">
        <f>D103-D93</f>
        <v>-4.5087327823576384E-2</v>
      </c>
      <c r="M103" s="302">
        <f>F103-F93</f>
        <v>-3.1005615860104085E-2</v>
      </c>
      <c r="N103" s="302">
        <f>SUM(K103:M103)</f>
        <v>-1.2071654324534791</v>
      </c>
    </row>
    <row r="104" spans="1:14" x14ac:dyDescent="0.2">
      <c r="A104" s="282" t="s">
        <v>365</v>
      </c>
      <c r="B104" s="302">
        <f>'Ind T6'!V35</f>
        <v>1.3196259818057618</v>
      </c>
      <c r="C104" s="299" t="str">
        <f>CONCATENATE("(",ROUND((B104/$H105)*100,1),")")</f>
        <v>(14.4)</v>
      </c>
      <c r="D104" s="302">
        <f>'Ind T6'!W35</f>
        <v>0.42630479741903266</v>
      </c>
      <c r="E104" s="299" t="str">
        <f>CONCATENATE("(",ROUND((D104/$H105)*100,1),")")</f>
        <v>(4.6)</v>
      </c>
      <c r="F104" s="302">
        <f>'Ind T6'!X35</f>
        <v>6.4308752895763932E-2</v>
      </c>
      <c r="G104" s="299" t="str">
        <f>CONCATENATE("(",ROUND((F104/$H105)*100,1),")")</f>
        <v>(0.7)</v>
      </c>
      <c r="H104" s="302">
        <f t="shared" ref="H104" si="91">SUM(B104,D104,F104)</f>
        <v>1.8102395321205584</v>
      </c>
      <c r="I104" s="299" t="str">
        <f>CONCATENATE("(",ROUND((H104/$H105)*100,1),")")</f>
        <v>(19.7)</v>
      </c>
      <c r="K104" s="302">
        <f t="shared" ref="K104:K105" si="92">B104-B94</f>
        <v>-0.36842874088300515</v>
      </c>
      <c r="L104" s="302">
        <f t="shared" ref="L104:L105" si="93">D104-D94</f>
        <v>-6.2777072110611121E-2</v>
      </c>
      <c r="M104" s="302">
        <f t="shared" ref="M104:M105" si="94">F104-F94</f>
        <v>-6.6287545528929542E-3</v>
      </c>
      <c r="N104" s="302">
        <f t="shared" ref="N104:N105" si="95">SUM(K104:M104)</f>
        <v>-0.43783456754650923</v>
      </c>
    </row>
    <row r="105" spans="1:14" x14ac:dyDescent="0.2">
      <c r="A105" s="282" t="s">
        <v>363</v>
      </c>
      <c r="B105" s="302">
        <f>SUM(B103:B104)</f>
        <v>7.748686105002637</v>
      </c>
      <c r="C105" s="299" t="str">
        <f>CONCATENATE("(",ROUND((B105/$H105)*100,1),")")</f>
        <v>(84.4)</v>
      </c>
      <c r="D105" s="302">
        <f>SUM(D103:D104)</f>
        <v>1.0291993558100854</v>
      </c>
      <c r="E105" s="299" t="str">
        <f>CONCATENATE("(",ROUND((D105/$H105)*100,1),")")</f>
        <v>(11.2)</v>
      </c>
      <c r="F105" s="302">
        <f>SUM(F103:F104)</f>
        <v>0.40011453918729639</v>
      </c>
      <c r="G105" s="299" t="str">
        <f>CONCATENATE("(",ROUND((F105/$H105)*100,1),")")</f>
        <v>(4.4)</v>
      </c>
      <c r="H105" s="302">
        <f>SUM(H103:H104)</f>
        <v>9.1780000000000186</v>
      </c>
      <c r="I105" s="299" t="str">
        <f>CONCATENATE("(",ROUND((H105/$H105)*100,1),")")</f>
        <v>(100)</v>
      </c>
      <c r="K105" s="302">
        <f t="shared" si="92"/>
        <v>-1.4995012296528039</v>
      </c>
      <c r="L105" s="302">
        <f t="shared" si="93"/>
        <v>-0.1078643999341875</v>
      </c>
      <c r="M105" s="302">
        <f t="shared" si="94"/>
        <v>-3.7634370412997054E-2</v>
      </c>
      <c r="N105" s="302">
        <f t="shared" si="95"/>
        <v>-1.6449999999999885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25.117315764715855</v>
      </c>
      <c r="C114" s="299" t="str">
        <f>CONCATENATE("(",ROUND((B114/$H116)*100,1),")")</f>
        <v>(64.8)</v>
      </c>
      <c r="D114" s="302">
        <f>'Ind T6'!M45</f>
        <v>2.0290800631761301</v>
      </c>
      <c r="E114" s="299" t="str">
        <f>CONCATENATE("(",ROUND((D114/$H116)*100,1),")")</f>
        <v>(5.2)</v>
      </c>
      <c r="F114" s="302">
        <f>'Ind T6'!N45</f>
        <v>2.6903163949393174</v>
      </c>
      <c r="G114" s="299" t="str">
        <f>CONCATENATE("(",ROUND((F114/$H116)*100,1),")")</f>
        <v>(6.9)</v>
      </c>
      <c r="H114" s="302">
        <f>SUM(B114,D114,F114)</f>
        <v>29.836712222831302</v>
      </c>
      <c r="I114" s="299" t="str">
        <f>CONCATENATE("(",ROUND((H114/$H116)*100,1),")")</f>
        <v>(77)</v>
      </c>
      <c r="K114" s="302">
        <f>B119-B114</f>
        <v>-1.7124137083896152</v>
      </c>
      <c r="L114" s="302">
        <f>D119-D114</f>
        <v>-0.11140941336256449</v>
      </c>
      <c r="M114" s="302">
        <f>F119-F114</f>
        <v>-0.20503907501871899</v>
      </c>
      <c r="N114" s="302">
        <f>SUM(K114:M114)</f>
        <v>-2.0288621967708984</v>
      </c>
    </row>
    <row r="115" spans="1:14" x14ac:dyDescent="0.2">
      <c r="A115" s="282" t="s">
        <v>365</v>
      </c>
      <c r="B115" s="302">
        <f>'Ind T6'!L44</f>
        <v>6.2085876608350414</v>
      </c>
      <c r="C115" s="299" t="str">
        <f>CONCATENATE("(",ROUND((B115/$H116)*100,1),")")</f>
        <v>(16)</v>
      </c>
      <c r="D115" s="302">
        <f>'Ind T6'!M44</f>
        <v>2.2728488772984647</v>
      </c>
      <c r="E115" s="299" t="str">
        <f>CONCATENATE("(",ROUND((D115/$H116)*100,1),")")</f>
        <v>(5.9)</v>
      </c>
      <c r="F115" s="302">
        <f>'Ind T6'!N44</f>
        <v>0.44485123903515678</v>
      </c>
      <c r="G115" s="299" t="str">
        <f>CONCATENATE("(",ROUND((F115/$H116)*100,1),")")</f>
        <v>(1.1)</v>
      </c>
      <c r="H115" s="302">
        <f t="shared" ref="H115" si="96">SUM(B115,D115,F115)</f>
        <v>8.9262877771686622</v>
      </c>
      <c r="I115" s="299" t="str">
        <f>CONCATENATE("(",ROUND((H115/$H116)*100,1),")")</f>
        <v>(23)</v>
      </c>
      <c r="K115" s="302">
        <f t="shared" ref="K115:K116" si="97">B120-B115</f>
        <v>-0.32092152747383285</v>
      </c>
      <c r="L115" s="302">
        <f t="shared" ref="L115:L116" si="98">D120-D115</f>
        <v>-0.13517984267012739</v>
      </c>
      <c r="M115" s="302">
        <f t="shared" ref="M115:M116" si="99">F120-F115</f>
        <v>-4.6036433085029749E-2</v>
      </c>
      <c r="N115" s="302">
        <f t="shared" ref="N115:N116" si="100">SUM(K115:M115)</f>
        <v>-0.50213780322899004</v>
      </c>
    </row>
    <row r="116" spans="1:14" x14ac:dyDescent="0.2">
      <c r="A116" s="282" t="s">
        <v>363</v>
      </c>
      <c r="B116" s="302">
        <f>SUM(B114:B115)</f>
        <v>31.325903425550898</v>
      </c>
      <c r="C116" s="299" t="str">
        <f>CONCATENATE("(",ROUND((B116/$H116)*100,1),")")</f>
        <v>(80.8)</v>
      </c>
      <c r="D116" s="302">
        <f>SUM(D114:D115)</f>
        <v>4.3019289404745944</v>
      </c>
      <c r="E116" s="299" t="str">
        <f>CONCATENATE("(",ROUND((D116/$H116)*100,1),")")</f>
        <v>(11.1)</v>
      </c>
      <c r="F116" s="302">
        <f>SUM(F114:F115)</f>
        <v>3.1351676339744743</v>
      </c>
      <c r="G116" s="299" t="str">
        <f>CONCATENATE("(",ROUND((F116/$H116)*100,1),")")</f>
        <v>(8.1)</v>
      </c>
      <c r="H116" s="302">
        <f>SUM(H114:H115)</f>
        <v>38.762999999999963</v>
      </c>
      <c r="I116" s="299" t="str">
        <f>CONCATENATE("(",ROUND((H116/$H116)*100,1),")")</f>
        <v>(100)</v>
      </c>
      <c r="K116" s="302">
        <f t="shared" si="97"/>
        <v>-2.0333352358634507</v>
      </c>
      <c r="L116" s="302">
        <f t="shared" si="98"/>
        <v>-0.24658925603269122</v>
      </c>
      <c r="M116" s="302">
        <f t="shared" si="99"/>
        <v>-0.25107550810374901</v>
      </c>
      <c r="N116" s="302">
        <f t="shared" si="100"/>
        <v>-2.5309999999998909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23.40490205632624</v>
      </c>
      <c r="C119" s="299" t="str">
        <f>CONCATENATE("(",ROUND((B119/$H121)*100,1),")")</f>
        <v>(64.6)</v>
      </c>
      <c r="D119" s="302">
        <f>'Ind T6'!R45</f>
        <v>1.9176706498135656</v>
      </c>
      <c r="E119" s="299" t="str">
        <f>CONCATENATE("(",ROUND((D119/$H121)*100,1),")")</f>
        <v>(5.3)</v>
      </c>
      <c r="F119" s="302">
        <f>'Ind T6'!S45</f>
        <v>2.4852773199205984</v>
      </c>
      <c r="G119" s="299" t="str">
        <f>CONCATENATE("(",ROUND((F119/$H121)*100,1),")")</f>
        <v>(6.9)</v>
      </c>
      <c r="H119" s="302">
        <f>SUM(B119,D119,F119)</f>
        <v>27.807850026060404</v>
      </c>
      <c r="I119" s="299" t="str">
        <f>CONCATENATE("(",ROUND((H119/$H121)*100,1),")")</f>
        <v>(76.7)</v>
      </c>
      <c r="K119" s="302">
        <f>B124-B119</f>
        <v>-2.4482280091268045</v>
      </c>
      <c r="L119" s="302">
        <f>D124-D119</f>
        <v>-0.15594169667512348</v>
      </c>
      <c r="M119" s="302">
        <f>F124-F119</f>
        <v>-0.19494823247632498</v>
      </c>
      <c r="N119" s="302">
        <f>SUM(K119:M119)</f>
        <v>-2.7991179382782527</v>
      </c>
    </row>
    <row r="120" spans="1:14" x14ac:dyDescent="0.2">
      <c r="A120" s="282" t="s">
        <v>365</v>
      </c>
      <c r="B120" s="302">
        <f>'Ind T6'!Q44</f>
        <v>5.8876661333612086</v>
      </c>
      <c r="C120" s="299" t="str">
        <f>CONCATENATE("(",ROUND((B120/$H121)*100,1),")")</f>
        <v>(16.2)</v>
      </c>
      <c r="D120" s="302">
        <f>'Ind T6'!R44</f>
        <v>2.1376690346283374</v>
      </c>
      <c r="E120" s="299" t="str">
        <f>CONCATENATE("(",ROUND((D120/$H121)*100,1),")")</f>
        <v>(5.9)</v>
      </c>
      <c r="F120" s="302">
        <f>'Ind T6'!S44</f>
        <v>0.39881480595012703</v>
      </c>
      <c r="G120" s="299" t="str">
        <f>CONCATENATE("(",ROUND((F120/$H121)*100,1),")")</f>
        <v>(1.1)</v>
      </c>
      <c r="H120" s="302">
        <f t="shared" ref="H120" si="101">SUM(B120,D120,F120)</f>
        <v>8.4241499739396737</v>
      </c>
      <c r="I120" s="299" t="str">
        <f>CONCATENATE("(",ROUND((H120/$H121)*100,1),")")</f>
        <v>(23.3)</v>
      </c>
      <c r="K120" s="302">
        <f t="shared" ref="K120:K121" si="102">B125-B120</f>
        <v>-0.48112115375290809</v>
      </c>
      <c r="L120" s="302">
        <f t="shared" ref="L120:L121" si="103">D125-D120</f>
        <v>-0.16498871820092487</v>
      </c>
      <c r="M120" s="302">
        <f t="shared" ref="M120:M121" si="104">F125-F120</f>
        <v>-4.7772189768006568E-2</v>
      </c>
      <c r="N120" s="302">
        <f t="shared" ref="N120:N121" si="105">SUM(K120:M120)</f>
        <v>-0.69388206172183953</v>
      </c>
    </row>
    <row r="121" spans="1:14" x14ac:dyDescent="0.2">
      <c r="A121" s="282" t="s">
        <v>363</v>
      </c>
      <c r="B121" s="302">
        <f>SUM(B119:B120)</f>
        <v>29.292568189687447</v>
      </c>
      <c r="C121" s="299" t="str">
        <f>CONCATENATE("(",ROUND((B121/$H121)*100,1),")")</f>
        <v>(80.8)</v>
      </c>
      <c r="D121" s="302">
        <f>SUM(D119:D120)</f>
        <v>4.0553396844419032</v>
      </c>
      <c r="E121" s="299" t="str">
        <f>CONCATENATE("(",ROUND((D121/$H121)*100,1),")")</f>
        <v>(11.2)</v>
      </c>
      <c r="F121" s="302">
        <f>SUM(F119:F120)</f>
        <v>2.8840921258707253</v>
      </c>
      <c r="G121" s="299" t="str">
        <f>CONCATENATE("(",ROUND((F121/$H121)*100,1),")")</f>
        <v>(8)</v>
      </c>
      <c r="H121" s="302">
        <f>SUM(H119:H120)</f>
        <v>36.232000000000077</v>
      </c>
      <c r="I121" s="299" t="str">
        <f>CONCATENATE("(",ROUND((H121/$H121)*100,1),")")</f>
        <v>(100)</v>
      </c>
      <c r="K121" s="302">
        <f t="shared" si="102"/>
        <v>-2.9293491628797135</v>
      </c>
      <c r="L121" s="302">
        <f t="shared" si="103"/>
        <v>-0.32093041487604879</v>
      </c>
      <c r="M121" s="302">
        <f t="shared" si="104"/>
        <v>-0.24272042224433132</v>
      </c>
      <c r="N121" s="302">
        <f t="shared" si="105"/>
        <v>-3.4930000000000936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20.956674047199435</v>
      </c>
      <c r="C124" s="299" t="str">
        <f>CONCATENATE("(",ROUND((B124/$H126)*100,1),")")</f>
        <v>(64)</v>
      </c>
      <c r="D124" s="302">
        <f>'Ind T6'!W45</f>
        <v>1.7617289531384421</v>
      </c>
      <c r="E124" s="299" t="str">
        <f>CONCATENATE("(",ROUND((D124/$H126)*100,1),")")</f>
        <v>(5.4)</v>
      </c>
      <c r="F124" s="302">
        <f>'Ind T6'!X45</f>
        <v>2.2903290874442734</v>
      </c>
      <c r="G124" s="299" t="str">
        <f>CONCATENATE("(",ROUND((F124/$H126)*100,1),")")</f>
        <v>(7)</v>
      </c>
      <c r="H124" s="302">
        <f>SUM(B124,D124,F124)</f>
        <v>25.00873208778215</v>
      </c>
      <c r="I124" s="299" t="str">
        <f>CONCATENATE("(",ROUND((H124/$H126)*100,1),")")</f>
        <v>(76.4)</v>
      </c>
      <c r="K124" s="302">
        <f>B124-B114</f>
        <v>-4.1606417175164196</v>
      </c>
      <c r="L124" s="302">
        <f>D124-D114</f>
        <v>-0.26735111003768797</v>
      </c>
      <c r="M124" s="302">
        <f>F124-F114</f>
        <v>-0.39998730749504396</v>
      </c>
      <c r="N124" s="302">
        <f>SUM(K124:M124)</f>
        <v>-4.8279801350491516</v>
      </c>
    </row>
    <row r="125" spans="1:14" x14ac:dyDescent="0.2">
      <c r="A125" s="282" t="s">
        <v>365</v>
      </c>
      <c r="B125" s="302">
        <f>'Ind T6'!V44</f>
        <v>5.4065449796083005</v>
      </c>
      <c r="C125" s="299" t="str">
        <f>CONCATENATE("(",ROUND((B125/$H126)*100,1),")")</f>
        <v>(16.5)</v>
      </c>
      <c r="D125" s="302">
        <f>'Ind T6'!W44</f>
        <v>1.9726803164274125</v>
      </c>
      <c r="E125" s="299" t="str">
        <f>CONCATENATE("(",ROUND((D125/$H126)*100,1),")")</f>
        <v>(6)</v>
      </c>
      <c r="F125" s="302">
        <f>'Ind T6'!X44</f>
        <v>0.35104261618212046</v>
      </c>
      <c r="G125" s="299" t="str">
        <f>CONCATENATE("(",ROUND((F125/$H126)*100,1),")")</f>
        <v>(1.1)</v>
      </c>
      <c r="H125" s="302">
        <f t="shared" ref="H125" si="106">SUM(B125,D125,F125)</f>
        <v>7.7302679122178333</v>
      </c>
      <c r="I125" s="299" t="str">
        <f>CONCATENATE("(",ROUND((H125/$H126)*100,1),")")</f>
        <v>(23.6)</v>
      </c>
      <c r="K125" s="302">
        <f t="shared" ref="K125:K126" si="107">B125-B115</f>
        <v>-0.80204268122674094</v>
      </c>
      <c r="L125" s="302">
        <f t="shared" ref="L125:L126" si="108">D125-D115</f>
        <v>-0.30016856087105226</v>
      </c>
      <c r="M125" s="302">
        <f t="shared" ref="M125:M126" si="109">F125-F115</f>
        <v>-9.3808622853036316E-2</v>
      </c>
      <c r="N125" s="302">
        <f t="shared" ref="N125:N126" si="110">SUM(K125:M125)</f>
        <v>-1.1960198649508296</v>
      </c>
    </row>
    <row r="126" spans="1:14" x14ac:dyDescent="0.2">
      <c r="A126" s="282" t="s">
        <v>363</v>
      </c>
      <c r="B126" s="302">
        <f>SUM(B124:B125)</f>
        <v>26.363219026807734</v>
      </c>
      <c r="C126" s="299" t="str">
        <f>CONCATENATE("(",ROUND((B126/$H126)*100,1),")")</f>
        <v>(80.5)</v>
      </c>
      <c r="D126" s="302">
        <f>SUM(D124:D125)</f>
        <v>3.7344092695658544</v>
      </c>
      <c r="E126" s="299" t="str">
        <f>CONCATENATE("(",ROUND((D126/$H126)*100,1),")")</f>
        <v>(11.4)</v>
      </c>
      <c r="F126" s="302">
        <f>SUM(F124:F125)</f>
        <v>2.641371703626394</v>
      </c>
      <c r="G126" s="299" t="str">
        <f>CONCATENATE("(",ROUND((F126/$H126)*100,1),")")</f>
        <v>(8.1)</v>
      </c>
      <c r="H126" s="302">
        <f>SUM(H124:H125)</f>
        <v>32.738999999999983</v>
      </c>
      <c r="I126" s="299" t="str">
        <f>CONCATENATE("(",ROUND((H126/$H126)*100,1),")")</f>
        <v>(100)</v>
      </c>
      <c r="K126" s="302">
        <f t="shared" si="107"/>
        <v>-4.9626843987431641</v>
      </c>
      <c r="L126" s="302">
        <f t="shared" si="108"/>
        <v>-0.56751967090874</v>
      </c>
      <c r="M126" s="302">
        <f t="shared" si="109"/>
        <v>-0.49379593034808034</v>
      </c>
      <c r="N126" s="302">
        <f t="shared" si="110"/>
        <v>-6.0239999999999849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1.6273790893787095</v>
      </c>
      <c r="C135" s="299" t="str">
        <f>CONCATENATE("(",ROUND((B135/$H137)*100,1),")")</f>
        <v>(54.7)</v>
      </c>
      <c r="D135" s="302">
        <f>'Ind T6'!M54</f>
        <v>1.7547217538094306E-2</v>
      </c>
      <c r="E135" s="299" t="str">
        <f>CONCATENATE("(",ROUND((D135/$H137)*100,1),")")</f>
        <v>(0.6)</v>
      </c>
      <c r="F135" s="302">
        <f>'Ind T6'!N54</f>
        <v>0.72093996627278722</v>
      </c>
      <c r="G135" s="299" t="str">
        <f>CONCATENATE("(",ROUND((F135/$H137)*100,1),")")</f>
        <v>(24.2)</v>
      </c>
      <c r="H135" s="302">
        <f>SUM(B135,D135,F135)</f>
        <v>2.365866273189591</v>
      </c>
      <c r="I135" s="299" t="str">
        <f>CONCATENATE("(",ROUND((H135/$H137)*100,1),")")</f>
        <v>(79.6)</v>
      </c>
      <c r="K135" s="302">
        <f>B140-B135</f>
        <v>-0.10818245407328342</v>
      </c>
      <c r="L135" s="302">
        <f>D140-D135</f>
        <v>-8.8603808798506933E-4</v>
      </c>
      <c r="M135" s="302">
        <f>F140-F135</f>
        <v>-4.0860914177094698E-2</v>
      </c>
      <c r="N135" s="302">
        <f>SUM(K135:M135)</f>
        <v>-0.14992940633836319</v>
      </c>
    </row>
    <row r="136" spans="1:14" x14ac:dyDescent="0.2">
      <c r="A136" s="282" t="s">
        <v>365</v>
      </c>
      <c r="B136" s="302">
        <f>'Ind T6'!L53</f>
        <v>0.49633558178434722</v>
      </c>
      <c r="C136" s="299" t="str">
        <f>CONCATENATE("(",ROUND((B136/$H137)*100,1),")")</f>
        <v>(16.7)</v>
      </c>
      <c r="D136" s="302">
        <f>'Ind T6'!M53</f>
        <v>0.11079814502605745</v>
      </c>
      <c r="E136" s="299" t="str">
        <f>CONCATENATE("(",ROUND((D136/$H137)*100,1),")")</f>
        <v>(3.7)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0.60713372681040467</v>
      </c>
      <c r="I136" s="299" t="str">
        <f>CONCATENATE("(",ROUND((H136/$H137)*100,1),")")</f>
        <v>(20.4)</v>
      </c>
      <c r="K136" s="302">
        <f t="shared" ref="K136:K137" si="112">B141-B136</f>
        <v>-2.5278599143555625E-2</v>
      </c>
      <c r="L136" s="302">
        <f t="shared" ref="L136:L137" si="113">D141-D136</f>
        <v>-6.7919945180806435E-3</v>
      </c>
      <c r="M136" s="302">
        <f t="shared" ref="M136:M137" si="114">F141-F136</f>
        <v>0</v>
      </c>
      <c r="N136" s="302">
        <f t="shared" ref="N136:N137" si="115">SUM(K136:M136)</f>
        <v>-3.2070593661636268E-2</v>
      </c>
    </row>
    <row r="137" spans="1:14" x14ac:dyDescent="0.2">
      <c r="A137" s="282" t="s">
        <v>363</v>
      </c>
      <c r="B137" s="302">
        <f>SUM(B135:B136)</f>
        <v>2.1237146711630568</v>
      </c>
      <c r="C137" s="299" t="str">
        <f>CONCATENATE("(",ROUND((B137/$H137)*100,1),")")</f>
        <v>(71.4)</v>
      </c>
      <c r="D137" s="302">
        <f>SUM(D135:D136)</f>
        <v>0.12834536256415174</v>
      </c>
      <c r="E137" s="299" t="str">
        <f>CONCATENATE("(",ROUND((D137/$H137)*100,1),")")</f>
        <v>(4.3)</v>
      </c>
      <c r="F137" s="302">
        <f>SUM(F135:F136)</f>
        <v>0.72093996627278722</v>
      </c>
      <c r="G137" s="299" t="str">
        <f>CONCATENATE("(",ROUND((F137/$H137)*100,1),")")</f>
        <v>(24.2)</v>
      </c>
      <c r="H137" s="302">
        <f>SUM(H135:H136)</f>
        <v>2.9729999999999954</v>
      </c>
      <c r="I137" s="299" t="str">
        <f>CONCATENATE("(",ROUND((H137/$H137)*100,1),")")</f>
        <v>(100)</v>
      </c>
      <c r="K137" s="302">
        <f t="shared" si="112"/>
        <v>-0.13346105321683921</v>
      </c>
      <c r="L137" s="302">
        <f t="shared" si="113"/>
        <v>-7.6780326060656989E-3</v>
      </c>
      <c r="M137" s="302">
        <f t="shared" si="114"/>
        <v>-4.0860914177094698E-2</v>
      </c>
      <c r="N137" s="302">
        <f t="shared" si="115"/>
        <v>-0.18199999999999961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1.519196635305426</v>
      </c>
      <c r="C140" s="299" t="str">
        <f>CONCATENATE("(",ROUND((B140/$H142)*100,1),")")</f>
        <v>(54.4)</v>
      </c>
      <c r="D140" s="302">
        <f>'Ind T6'!R54</f>
        <v>1.6661179450109236E-2</v>
      </c>
      <c r="E140" s="299" t="str">
        <f>CONCATENATE("(",ROUND((D140/$H142)*100,1),")")</f>
        <v>(0.6)</v>
      </c>
      <c r="F140" s="302">
        <f>'Ind T6'!S54</f>
        <v>0.68007905209569253</v>
      </c>
      <c r="G140" s="299" t="str">
        <f>CONCATENATE("(",ROUND((F140/$H142)*100,1),")")</f>
        <v>(24.4)</v>
      </c>
      <c r="H140" s="302">
        <f>SUM(B140,D140,F140)</f>
        <v>2.2159368668512278</v>
      </c>
      <c r="I140" s="299" t="str">
        <f>CONCATENATE("(",ROUND((H140/$H142)*100,1),")")</f>
        <v>(79.4)</v>
      </c>
      <c r="K140" s="302">
        <f>B145-B140</f>
        <v>-8.294167029414945E-2</v>
      </c>
      <c r="L140" s="302">
        <f>D145-D140</f>
        <v>-5.0078603209495476E-4</v>
      </c>
      <c r="M140" s="302">
        <f>F145-F140</f>
        <v>-2.154302032151878E-2</v>
      </c>
      <c r="N140" s="302">
        <f>SUM(K140:M140)</f>
        <v>-0.10498547664776318</v>
      </c>
    </row>
    <row r="141" spans="1:14" x14ac:dyDescent="0.2">
      <c r="A141" s="282" t="s">
        <v>365</v>
      </c>
      <c r="B141" s="302">
        <f>'Ind T6'!Q53</f>
        <v>0.4710569826407916</v>
      </c>
      <c r="C141" s="299" t="str">
        <f>CONCATENATE("(",ROUND((B141/$H142)*100,1),")")</f>
        <v>(16.9)</v>
      </c>
      <c r="D141" s="302">
        <f>'Ind T6'!R53</f>
        <v>0.10400615050797681</v>
      </c>
      <c r="E141" s="299" t="str">
        <f>CONCATENATE("(",ROUND((D141/$H142)*100,1),")")</f>
        <v>(3.7)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0.57506313314876845</v>
      </c>
      <c r="I141" s="299" t="str">
        <f>CONCATENATE("(",ROUND((H141/$H142)*100,1),")")</f>
        <v>(20.6)</v>
      </c>
      <c r="K141" s="302">
        <f t="shared" ref="K141:K142" si="117">B146-B141</f>
        <v>-1.1495794822376615E-2</v>
      </c>
      <c r="L141" s="302">
        <f t="shared" ref="L141:L142" si="118">D146-D141</f>
        <v>-4.5187285298566859E-3</v>
      </c>
      <c r="M141" s="302">
        <f t="shared" ref="M141:M142" si="119">F146-F141</f>
        <v>0</v>
      </c>
      <c r="N141" s="302">
        <f t="shared" ref="N141:N142" si="120">SUM(K141:M141)</f>
        <v>-1.6014523352233301E-2</v>
      </c>
    </row>
    <row r="142" spans="1:14" x14ac:dyDescent="0.2">
      <c r="A142" s="282" t="s">
        <v>363</v>
      </c>
      <c r="B142" s="302">
        <f>SUM(B140:B141)</f>
        <v>1.9902536179462176</v>
      </c>
      <c r="C142" s="299" t="str">
        <f>CONCATENATE("(",ROUND((B142/$H142)*100,1),")")</f>
        <v>(71.3)</v>
      </c>
      <c r="D142" s="302">
        <f>SUM(D140:D141)</f>
        <v>0.12066732995808604</v>
      </c>
      <c r="E142" s="299" t="str">
        <f>CONCATENATE("(",ROUND((D142/$H142)*100,1),")")</f>
        <v>(4.3)</v>
      </c>
      <c r="F142" s="302">
        <f>SUM(F140:F141)</f>
        <v>0.68007905209569253</v>
      </c>
      <c r="G142" s="299" t="str">
        <f>CONCATENATE("(",ROUND((F142/$H142)*100,1),")")</f>
        <v>(24.4)</v>
      </c>
      <c r="H142" s="302">
        <f>SUM(H140:H141)</f>
        <v>2.7909999999999964</v>
      </c>
      <c r="I142" s="299" t="str">
        <f>CONCATENATE("(",ROUND((H142/$H142)*100,1),")")</f>
        <v>(100)</v>
      </c>
      <c r="K142" s="302">
        <f t="shared" si="117"/>
        <v>-9.4437465116526065E-2</v>
      </c>
      <c r="L142" s="302">
        <f t="shared" si="118"/>
        <v>-5.0195145619516407E-3</v>
      </c>
      <c r="M142" s="302">
        <f t="shared" si="119"/>
        <v>-2.154302032151878E-2</v>
      </c>
      <c r="N142" s="302">
        <f t="shared" si="120"/>
        <v>-0.12099999999999649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1.4362549650112766</v>
      </c>
      <c r="C145" s="299" t="str">
        <f>CONCATENATE("(",ROUND((B145/$H147)*100,1),")")</f>
        <v>(53.8)</v>
      </c>
      <c r="D145" s="302">
        <f>'Ind T6'!W54</f>
        <v>1.6160393418014282E-2</v>
      </c>
      <c r="E145" s="299" t="str">
        <f>CONCATENATE("(",ROUND((D145/$H147)*100,1),")")</f>
        <v>(0.6)</v>
      </c>
      <c r="F145" s="302">
        <f>'Ind T6'!X54</f>
        <v>0.65853603177417375</v>
      </c>
      <c r="G145" s="299" t="str">
        <f>CONCATENATE("(",ROUND((F145/$H147)*100,1),")")</f>
        <v>(24.7)</v>
      </c>
      <c r="H145" s="302">
        <f>SUM(B145,D145,F145)</f>
        <v>2.1109513902034647</v>
      </c>
      <c r="I145" s="299" t="str">
        <f>CONCATENATE("(",ROUND((H145/$H147)*100,1),")")</f>
        <v>(79.1)</v>
      </c>
      <c r="K145" s="302">
        <f>B145-B135</f>
        <v>-0.19112412436743287</v>
      </c>
      <c r="L145" s="302">
        <f>D145-D135</f>
        <v>-1.3868241200800241E-3</v>
      </c>
      <c r="M145" s="302">
        <f>F145-F135</f>
        <v>-6.2403934498613478E-2</v>
      </c>
      <c r="N145" s="302">
        <f>SUM(K145:M145)</f>
        <v>-0.25491488298612636</v>
      </c>
    </row>
    <row r="146" spans="1:14" x14ac:dyDescent="0.2">
      <c r="A146" s="282" t="s">
        <v>365</v>
      </c>
      <c r="B146" s="302">
        <f>'Ind T6'!V53</f>
        <v>0.45956118781841498</v>
      </c>
      <c r="C146" s="299" t="str">
        <f>CONCATENATE("(",ROUND((B146/$H147)*100,1),")")</f>
        <v>(17.2)</v>
      </c>
      <c r="D146" s="302">
        <f>'Ind T6'!W53</f>
        <v>9.9487421978120119E-2</v>
      </c>
      <c r="E146" s="299" t="str">
        <f>CONCATENATE("(",ROUND((D146/$H147)*100,1),")")</f>
        <v>(3.7)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0.55904860979653515</v>
      </c>
      <c r="I146" s="299" t="str">
        <f>CONCATENATE("(",ROUND((H146/$H147)*100,1),")")</f>
        <v>(20.9)</v>
      </c>
      <c r="K146" s="302">
        <f t="shared" ref="K146:K147" si="122">B146-B136</f>
        <v>-3.6774393965932239E-2</v>
      </c>
      <c r="L146" s="302">
        <f t="shared" ref="L146:L147" si="123">D146-D136</f>
        <v>-1.1310723047937329E-2</v>
      </c>
      <c r="M146" s="302">
        <f t="shared" ref="M146:M147" si="124">F146-F136</f>
        <v>0</v>
      </c>
      <c r="N146" s="302">
        <f t="shared" ref="N146:N147" si="125">SUM(K146:M146)</f>
        <v>-4.8085117013869569E-2</v>
      </c>
    </row>
    <row r="147" spans="1:14" x14ac:dyDescent="0.2">
      <c r="A147" s="282" t="s">
        <v>363</v>
      </c>
      <c r="B147" s="302">
        <f>SUM(B145:B146)</f>
        <v>1.8958161528296915</v>
      </c>
      <c r="C147" s="299" t="str">
        <f>CONCATENATE("(",ROUND((B147/$H147)*100,1),")")</f>
        <v>(71)</v>
      </c>
      <c r="D147" s="302">
        <f>SUM(D145:D146)</f>
        <v>0.1156478153961344</v>
      </c>
      <c r="E147" s="299" t="str">
        <f>CONCATENATE("(",ROUND((D147/$H147)*100,1),")")</f>
        <v>(4.3)</v>
      </c>
      <c r="F147" s="302">
        <f>SUM(F145:F146)</f>
        <v>0.65853603177417375</v>
      </c>
      <c r="G147" s="299" t="str">
        <f>CONCATENATE("(",ROUND((F147/$H147)*100,1),")")</f>
        <v>(24.7)</v>
      </c>
      <c r="H147" s="302">
        <f>SUM(H145:H146)</f>
        <v>2.67</v>
      </c>
      <c r="I147" s="299" t="str">
        <f>CONCATENATE("(",ROUND((H147/$H147)*100,1),")")</f>
        <v>(100)</v>
      </c>
      <c r="K147" s="302">
        <f t="shared" si="122"/>
        <v>-0.22789851833336527</v>
      </c>
      <c r="L147" s="302">
        <f t="shared" si="123"/>
        <v>-1.269754716801734E-2</v>
      </c>
      <c r="M147" s="302">
        <f t="shared" si="124"/>
        <v>-6.2403934498613478E-2</v>
      </c>
      <c r="N147" s="302">
        <f t="shared" si="125"/>
        <v>-0.30299999999999611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3.2950188679293171</v>
      </c>
      <c r="C156" s="299" t="str">
        <f>CONCATENATE("(",ROUND((B156/$H158)*100,1),")")</f>
        <v>(67.9)</v>
      </c>
      <c r="D156" s="302">
        <f>'Ind T6'!M63</f>
        <v>0.11803526060210012</v>
      </c>
      <c r="E156" s="299" t="str">
        <f>CONCATENATE("(",ROUND((D156/$H158)*100,1),")")</f>
        <v>(2.4)</v>
      </c>
      <c r="F156" s="302">
        <f>'Ind T6'!N63</f>
        <v>0.17308817485407657</v>
      </c>
      <c r="G156" s="299" t="str">
        <f>CONCATENATE("(",ROUND((F156/$H158)*100,1),")")</f>
        <v>(3.6)</v>
      </c>
      <c r="H156" s="302">
        <f>SUM(B156,D156,F156)</f>
        <v>3.5861423033854938</v>
      </c>
      <c r="I156" s="299" t="str">
        <f>CONCATENATE("(",ROUND((H156/$H158)*100,1),")")</f>
        <v>(73.9)</v>
      </c>
      <c r="K156" s="302">
        <f>B161-B156</f>
        <v>0.19687504480090245</v>
      </c>
      <c r="L156" s="302">
        <f>D161-D156</f>
        <v>8.4032510094226576E-3</v>
      </c>
      <c r="M156" s="302">
        <f>F161-F156</f>
        <v>4.9299461835100866E-3</v>
      </c>
      <c r="N156" s="302">
        <f>SUM(K156:M156)</f>
        <v>0.2102082419938352</v>
      </c>
    </row>
    <row r="157" spans="1:14" x14ac:dyDescent="0.2">
      <c r="A157" s="282" t="s">
        <v>365</v>
      </c>
      <c r="B157" s="302">
        <f>'Ind T6'!L62</f>
        <v>0.93046221744440172</v>
      </c>
      <c r="C157" s="299" t="str">
        <f>CONCATENATE("(",ROUND((B157/$H158)*100,1),")")</f>
        <v>(19.2)</v>
      </c>
      <c r="D157" s="302">
        <f>'Ind T6'!M62</f>
        <v>0.31649761815768124</v>
      </c>
      <c r="E157" s="299" t="str">
        <f>CONCATENATE("(",ROUND((D157/$H158)*100,1),")")</f>
        <v>(6.5)</v>
      </c>
      <c r="F157" s="302">
        <f>'Ind T6'!N62</f>
        <v>1.7897861012429156E-2</v>
      </c>
      <c r="G157" s="299" t="str">
        <f>CONCATENATE("(",ROUND((F157/$H158)*100,1),")")</f>
        <v>(0.4)</v>
      </c>
      <c r="H157" s="302">
        <f t="shared" ref="H157" si="126">SUM(B157,D157,F157)</f>
        <v>1.2648576966145122</v>
      </c>
      <c r="I157" s="299" t="str">
        <f>CONCATENATE("(",ROUND((H157/$H158)*100,1),")")</f>
        <v>(26.1)</v>
      </c>
      <c r="K157" s="302">
        <f t="shared" ref="K157:K158" si="127">B162-B157</f>
        <v>0.10135819952715774</v>
      </c>
      <c r="L157" s="302">
        <f t="shared" ref="L157:L158" si="128">D162-D157</f>
        <v>2.5160237225557214E-2</v>
      </c>
      <c r="M157" s="302">
        <f t="shared" ref="M157:M158" si="129">F162-F157</f>
        <v>1.2733212534544562E-3</v>
      </c>
      <c r="N157" s="302">
        <f t="shared" ref="N157:N158" si="130">SUM(K157:M157)</f>
        <v>0.1277917580061694</v>
      </c>
    </row>
    <row r="158" spans="1:14" x14ac:dyDescent="0.2">
      <c r="A158" s="282" t="s">
        <v>363</v>
      </c>
      <c r="B158" s="302">
        <f>SUM(B156:B157)</f>
        <v>4.225481085373719</v>
      </c>
      <c r="C158" s="299" t="str">
        <f>CONCATENATE("(",ROUND((B158/$H158)*100,1),")")</f>
        <v>(87.1)</v>
      </c>
      <c r="D158" s="302">
        <f>SUM(D156:D157)</f>
        <v>0.43453287875978136</v>
      </c>
      <c r="E158" s="299" t="str">
        <f>CONCATENATE("(",ROUND((D158/$H158)*100,1),")")</f>
        <v>(9)</v>
      </c>
      <c r="F158" s="302">
        <f>SUM(F156:F157)</f>
        <v>0.19098603586650573</v>
      </c>
      <c r="G158" s="299" t="str">
        <f>CONCATENATE("(",ROUND((F158/$H158)*100,1),")")</f>
        <v>(3.9)</v>
      </c>
      <c r="H158" s="302">
        <f>SUM(H156:H157)</f>
        <v>4.8510000000000062</v>
      </c>
      <c r="I158" s="299" t="str">
        <f>CONCATENATE("(",ROUND((H158/$H158)*100,1),")")</f>
        <v>(100)</v>
      </c>
      <c r="K158" s="302">
        <f t="shared" si="127"/>
        <v>0.29823324432805975</v>
      </c>
      <c r="L158" s="302">
        <f t="shared" si="128"/>
        <v>3.3563488234979844E-2</v>
      </c>
      <c r="M158" s="302">
        <f t="shared" si="129"/>
        <v>6.2032674369645324E-3</v>
      </c>
      <c r="N158" s="302">
        <f t="shared" si="130"/>
        <v>0.33800000000000413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3.4918939127302195</v>
      </c>
      <c r="C161" s="299" t="str">
        <f>CONCATENATE("(",ROUND((B161/$H163)*100,1),")")</f>
        <v>(67.3)</v>
      </c>
      <c r="D161" s="302">
        <f>'Ind T6'!R63</f>
        <v>0.12643851161152278</v>
      </c>
      <c r="E161" s="299" t="str">
        <f>CONCATENATE("(",ROUND((D161/$H163)*100,1),")")</f>
        <v>(2.4)</v>
      </c>
      <c r="F161" s="302">
        <f>'Ind T6'!S63</f>
        <v>0.17801812103758666</v>
      </c>
      <c r="G161" s="299" t="str">
        <f>CONCATENATE("(",ROUND((F161/$H163)*100,1),")")</f>
        <v>(3.4)</v>
      </c>
      <c r="H161" s="302">
        <f>SUM(B161,D161,F161)</f>
        <v>3.7963505453793291</v>
      </c>
      <c r="I161" s="299" t="str">
        <f>CONCATENATE("(",ROUND((H161/$H163)*100,1),")")</f>
        <v>(73.2)</v>
      </c>
      <c r="K161" s="302">
        <f>B166-B161</f>
        <v>0.30379839496689343</v>
      </c>
      <c r="L161" s="302">
        <f>D166-D161</f>
        <v>1.2946103773647938E-2</v>
      </c>
      <c r="M161" s="302">
        <f>F166-F161</f>
        <v>2.2126481905731799E-3</v>
      </c>
      <c r="N161" s="302">
        <f>SUM(K161:M161)</f>
        <v>0.31895714693111454</v>
      </c>
    </row>
    <row r="162" spans="1:14" x14ac:dyDescent="0.2">
      <c r="A162" s="282" t="s">
        <v>365</v>
      </c>
      <c r="B162" s="302">
        <f>'Ind T6'!Q62</f>
        <v>1.0318204169715595</v>
      </c>
      <c r="C162" s="299" t="str">
        <f>CONCATENATE("(",ROUND((B162/$H163)*100,1),")")</f>
        <v>(19.9)</v>
      </c>
      <c r="D162" s="302">
        <f>'Ind T6'!R62</f>
        <v>0.34165785538323845</v>
      </c>
      <c r="E162" s="299" t="str">
        <f>CONCATENATE("(",ROUND((D162/$H163)*100,1),")")</f>
        <v>(6.6)</v>
      </c>
      <c r="F162" s="302">
        <f>'Ind T6'!S62</f>
        <v>1.9171182265883612E-2</v>
      </c>
      <c r="G162" s="299" t="str">
        <f>CONCATENATE("(",ROUND((F162/$H163)*100,1),")")</f>
        <v>(0.4)</v>
      </c>
      <c r="H162" s="302">
        <f t="shared" ref="H162" si="131">SUM(B162,D162,F162)</f>
        <v>1.3926494546206813</v>
      </c>
      <c r="I162" s="299" t="str">
        <f>CONCATENATE("(",ROUND((H162/$H163)*100,1),")")</f>
        <v>(26.8)</v>
      </c>
      <c r="K162" s="302">
        <f t="shared" ref="K162:K163" si="132">B167-B162</f>
        <v>0.19264112149016155</v>
      </c>
      <c r="L162" s="302">
        <f t="shared" ref="L162:L163" si="133">D167-D162</f>
        <v>4.3265221536772147E-2</v>
      </c>
      <c r="M162" s="302">
        <f t="shared" ref="M162:M163" si="134">F167-F162</f>
        <v>1.136510041948955E-3</v>
      </c>
      <c r="N162" s="302">
        <f t="shared" ref="N162:N163" si="135">SUM(K162:M162)</f>
        <v>0.23704285306888265</v>
      </c>
    </row>
    <row r="163" spans="1:14" x14ac:dyDescent="0.2">
      <c r="A163" s="282" t="s">
        <v>363</v>
      </c>
      <c r="B163" s="302">
        <f>SUM(B161:B162)</f>
        <v>4.5237143297017788</v>
      </c>
      <c r="C163" s="299" t="str">
        <f>CONCATENATE("(",ROUND((B163/$H163)*100,1),")")</f>
        <v>(87.2)</v>
      </c>
      <c r="D163" s="302">
        <f>SUM(D161:D162)</f>
        <v>0.4680963669947612</v>
      </c>
      <c r="E163" s="299" t="str">
        <f>CONCATENATE("(",ROUND((D163/$H163)*100,1),")")</f>
        <v>(9)</v>
      </c>
      <c r="F163" s="302">
        <f>SUM(F161:F162)</f>
        <v>0.19718930330347026</v>
      </c>
      <c r="G163" s="299" t="str">
        <f>CONCATENATE("(",ROUND((F163/$H163)*100,1),")")</f>
        <v>(3.8)</v>
      </c>
      <c r="H163" s="302">
        <f>SUM(H161:H162)</f>
        <v>5.1890000000000107</v>
      </c>
      <c r="I163" s="299" t="str">
        <f>CONCATENATE("(",ROUND((H163/$H163)*100,1),")")</f>
        <v>(100)</v>
      </c>
      <c r="K163" s="302">
        <f t="shared" si="132"/>
        <v>0.49643951645705542</v>
      </c>
      <c r="L163" s="302">
        <f t="shared" si="133"/>
        <v>5.6211325310420057E-2</v>
      </c>
      <c r="M163" s="302">
        <f t="shared" si="134"/>
        <v>3.3491582325221592E-3</v>
      </c>
      <c r="N163" s="302">
        <f t="shared" si="135"/>
        <v>0.55599999999999761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3.795692307697113</v>
      </c>
      <c r="C166" s="299" t="str">
        <f>CONCATENATE("(",ROUND((B166/$H168)*100,1),")")</f>
        <v>(66.1)</v>
      </c>
      <c r="D166" s="302">
        <f>'Ind T6'!W63</f>
        <v>0.13938461538517072</v>
      </c>
      <c r="E166" s="299" t="str">
        <f>CONCATENATE("(",ROUND((D166/$H168)*100,1),")")</f>
        <v>(2.4)</v>
      </c>
      <c r="F166" s="302">
        <f>'Ind T6'!X63</f>
        <v>0.18023076922815984</v>
      </c>
      <c r="G166" s="299" t="str">
        <f>CONCATENATE("(",ROUND((F166/$H168)*100,1),")")</f>
        <v>(3.1)</v>
      </c>
      <c r="H166" s="302">
        <f>SUM(B166,D166,F166)</f>
        <v>4.1153076923104432</v>
      </c>
      <c r="I166" s="299" t="str">
        <f>CONCATENATE("(",ROUND((H166/$H168)*100,1),")")</f>
        <v>(71.6)</v>
      </c>
      <c r="K166" s="302">
        <f>B166-B156</f>
        <v>0.50067343976779588</v>
      </c>
      <c r="L166" s="302">
        <f>D166-D156</f>
        <v>2.1349354783070595E-2</v>
      </c>
      <c r="M166" s="302">
        <f>F166-F156</f>
        <v>7.1425943740832665E-3</v>
      </c>
      <c r="N166" s="302">
        <f>SUM(K166:M166)</f>
        <v>0.52916538892494969</v>
      </c>
    </row>
    <row r="167" spans="1:14" x14ac:dyDescent="0.2">
      <c r="A167" s="282" t="s">
        <v>365</v>
      </c>
      <c r="B167" s="302">
        <f>'Ind T6'!V62</f>
        <v>1.224461538461721</v>
      </c>
      <c r="C167" s="299" t="str">
        <f>CONCATENATE("(",ROUND((B167/$H168)*100,1),")")</f>
        <v>(21.3)</v>
      </c>
      <c r="D167" s="302">
        <f>'Ind T6'!W62</f>
        <v>0.3849230769200106</v>
      </c>
      <c r="E167" s="299" t="str">
        <f>CONCATENATE("(",ROUND((D167/$H168)*100,1),")")</f>
        <v>(6.7)</v>
      </c>
      <c r="F167" s="302">
        <f>'Ind T6'!X62</f>
        <v>2.0307692307832567E-2</v>
      </c>
      <c r="G167" s="299" t="str">
        <f>CONCATENATE("(",ROUND((F167/$H168)*100,1),")")</f>
        <v>(0.4)</v>
      </c>
      <c r="H167" s="302">
        <f t="shared" ref="H167" si="136">SUM(B167,D167,F167)</f>
        <v>1.6296923076895642</v>
      </c>
      <c r="I167" s="299" t="str">
        <f>CONCATENATE("(",ROUND((H167/$H168)*100,1),")")</f>
        <v>(28.4)</v>
      </c>
      <c r="K167" s="302">
        <f t="shared" ref="K167:K168" si="137">B167-B157</f>
        <v>0.29399932101731929</v>
      </c>
      <c r="L167" s="302">
        <f t="shared" ref="L167:L168" si="138">D167-D157</f>
        <v>6.8425458762329361E-2</v>
      </c>
      <c r="M167" s="302">
        <f t="shared" ref="M167:M168" si="139">F167-F157</f>
        <v>2.4098312954034112E-3</v>
      </c>
      <c r="N167" s="302">
        <f t="shared" ref="N167:N168" si="140">SUM(K167:M167)</f>
        <v>0.36483461107505205</v>
      </c>
    </row>
    <row r="168" spans="1:14" x14ac:dyDescent="0.2">
      <c r="A168" s="282" t="s">
        <v>363</v>
      </c>
      <c r="B168" s="302">
        <f>SUM(B166:B167)</f>
        <v>5.0201538461588342</v>
      </c>
      <c r="C168" s="299" t="str">
        <f>CONCATENATE("(",ROUND((B168/$H168)*100,1),")")</f>
        <v>(87.4)</v>
      </c>
      <c r="D168" s="302">
        <f>SUM(D166:D167)</f>
        <v>0.52430769230518126</v>
      </c>
      <c r="E168" s="299" t="str">
        <f>CONCATENATE("(",ROUND((D168/$H168)*100,1),")")</f>
        <v>(9.1)</v>
      </c>
      <c r="F168" s="302">
        <f>SUM(F166:F167)</f>
        <v>0.20053846153599242</v>
      </c>
      <c r="G168" s="299" t="str">
        <f>CONCATENATE("(",ROUND((F168/$H168)*100,1),")")</f>
        <v>(3.5)</v>
      </c>
      <c r="H168" s="302">
        <f>SUM(H166:H167)</f>
        <v>5.7450000000000072</v>
      </c>
      <c r="I168" s="299" t="str">
        <f>CONCATENATE("(",ROUND((H168/$H168)*100,1),")")</f>
        <v>(100)</v>
      </c>
      <c r="K168" s="302">
        <f t="shared" si="137"/>
        <v>0.79467276078511517</v>
      </c>
      <c r="L168" s="302">
        <f t="shared" si="138"/>
        <v>8.9774813545399901E-2</v>
      </c>
      <c r="M168" s="302">
        <f t="shared" si="139"/>
        <v>9.5524256694866916E-3</v>
      </c>
      <c r="N168" s="302">
        <f t="shared" si="140"/>
        <v>0.89400000000000179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28.111910359676326</v>
      </c>
      <c r="C177" s="299" t="str">
        <f>CONCATENATE("(",ROUND((B177/$H179)*100,1),")")</f>
        <v>(45.3)</v>
      </c>
      <c r="D177" s="302">
        <f>'Ind T6'!M72</f>
        <v>2.1939408516173695</v>
      </c>
      <c r="E177" s="299" t="str">
        <f>CONCATENATE("(",ROUND((D177/$H179)*100,1),")")</f>
        <v>(3.5)</v>
      </c>
      <c r="F177" s="302">
        <f>'Ind T6'!N72</f>
        <v>22.283573905920075</v>
      </c>
      <c r="G177" s="299" t="str">
        <f>CONCATENATE("(",ROUND((F177/$H179)*100,1),")")</f>
        <v>(35.9)</v>
      </c>
      <c r="H177" s="302">
        <f>SUM(B177,D177,F177)</f>
        <v>52.589425117213771</v>
      </c>
      <c r="I177" s="299" t="str">
        <f>CONCATENATE("(",ROUND((H177/$H179)*100,1),")")</f>
        <v>(84.7)</v>
      </c>
      <c r="K177" s="302">
        <f>B182-B177</f>
        <v>1.6140169146726677</v>
      </c>
      <c r="L177" s="302">
        <f>D182-D177</f>
        <v>0.19825707398979908</v>
      </c>
      <c r="M177" s="302">
        <f>F182-F177</f>
        <v>1.8194160329036251</v>
      </c>
      <c r="N177" s="302">
        <f>SUM(K177:M177)</f>
        <v>3.6316900215660919</v>
      </c>
    </row>
    <row r="178" spans="1:14" x14ac:dyDescent="0.2">
      <c r="A178" s="282" t="s">
        <v>365</v>
      </c>
      <c r="B178" s="302">
        <f>'Ind T6'!L71</f>
        <v>4.9340966958873729</v>
      </c>
      <c r="C178" s="299" t="str">
        <f>CONCATENATE("(",ROUND((B178/$H179)*100,1),")")</f>
        <v>(7.9)</v>
      </c>
      <c r="D178" s="302">
        <f>'Ind T6'!M71</f>
        <v>3.5095334876716939</v>
      </c>
      <c r="E178" s="299" t="str">
        <f>CONCATENATE("(",ROUND((D178/$H179)*100,1),")")</f>
        <v>(5.7)</v>
      </c>
      <c r="F178" s="302">
        <f>'Ind T6'!N71</f>
        <v>1.0379446992271952</v>
      </c>
      <c r="G178" s="299" t="str">
        <f>CONCATENATE("(",ROUND((F178/$H179)*100,1),")")</f>
        <v>(1.7)</v>
      </c>
      <c r="H178" s="302">
        <f t="shared" ref="H178" si="141">SUM(B178,D178,F178)</f>
        <v>9.481574882786262</v>
      </c>
      <c r="I178" s="299" t="str">
        <f>CONCATENATE("(",ROUND((H178/$H179)*100,1),")")</f>
        <v>(15.3)</v>
      </c>
      <c r="K178" s="302">
        <f t="shared" ref="K178:K179" si="142">B183-B178</f>
        <v>0.37279732153868572</v>
      </c>
      <c r="L178" s="302">
        <f t="shared" ref="L178:L179" si="143">D183-D178</f>
        <v>0.29012852815505807</v>
      </c>
      <c r="M178" s="302">
        <f t="shared" ref="M178:M179" si="144">F183-F178</f>
        <v>8.3384128739883767E-2</v>
      </c>
      <c r="N178" s="302">
        <f t="shared" ref="N178:N179" si="145">SUM(K178:M178)</f>
        <v>0.74630997843362756</v>
      </c>
    </row>
    <row r="179" spans="1:14" x14ac:dyDescent="0.2">
      <c r="A179" s="282" t="s">
        <v>363</v>
      </c>
      <c r="B179" s="302">
        <f>SUM(B177:B178)</f>
        <v>33.046007055563699</v>
      </c>
      <c r="C179" s="299" t="str">
        <f>CONCATENATE("(",ROUND((B179/$H179)*100,1),")")</f>
        <v>(53.2)</v>
      </c>
      <c r="D179" s="302">
        <f>SUM(D177:D178)</f>
        <v>5.7034743392890634</v>
      </c>
      <c r="E179" s="299" t="str">
        <f>CONCATENATE("(",ROUND((D179/$H179)*100,1),")")</f>
        <v>(9.2)</v>
      </c>
      <c r="F179" s="302">
        <f>SUM(F177:F178)</f>
        <v>23.321518605147272</v>
      </c>
      <c r="G179" s="299" t="str">
        <f>CONCATENATE("(",ROUND((F179/$H179)*100,1),")")</f>
        <v>(37.6)</v>
      </c>
      <c r="H179" s="302">
        <f>SUM(H177:H178)</f>
        <v>62.071000000000033</v>
      </c>
      <c r="I179" s="299" t="str">
        <f>CONCATENATE("(",ROUND((H179/$H179)*100,1),")")</f>
        <v>(100)</v>
      </c>
      <c r="K179" s="302">
        <f t="shared" si="142"/>
        <v>1.9868142362113517</v>
      </c>
      <c r="L179" s="302">
        <f t="shared" si="143"/>
        <v>0.48838560214485671</v>
      </c>
      <c r="M179" s="302">
        <f t="shared" si="144"/>
        <v>1.9028001616435084</v>
      </c>
      <c r="N179" s="302">
        <f t="shared" si="145"/>
        <v>4.3779999999997168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29.725927274348994</v>
      </c>
      <c r="C182" s="299" t="str">
        <f>CONCATENATE("(",ROUND((B182/$H184)*100,1),")")</f>
        <v>(44.7)</v>
      </c>
      <c r="D182" s="302">
        <f>'Ind T6'!R72</f>
        <v>2.3921979256071686</v>
      </c>
      <c r="E182" s="299" t="str">
        <f>CONCATENATE("(",ROUND((D182/$H184)*100,1),")")</f>
        <v>(3.6)</v>
      </c>
      <c r="F182" s="302">
        <f>'Ind T6'!S72</f>
        <v>24.102989938823701</v>
      </c>
      <c r="G182" s="299" t="str">
        <f>CONCATENATE("(",ROUND((F182/$H184)*100,1),")")</f>
        <v>(36.3)</v>
      </c>
      <c r="H182" s="302">
        <f>SUM(B182,D182,F182)</f>
        <v>56.221115138779865</v>
      </c>
      <c r="I182" s="299" t="str">
        <f>CONCATENATE("(",ROUND((H182/$H184)*100,1),")")</f>
        <v>(84.6)</v>
      </c>
      <c r="K182" s="302">
        <f>B187-B182</f>
        <v>1.5780002957611252</v>
      </c>
      <c r="L182" s="302">
        <f>D187-D182</f>
        <v>0.30386976619768147</v>
      </c>
      <c r="M182" s="302">
        <f>F187-F182</f>
        <v>2.6867446273713007</v>
      </c>
      <c r="N182" s="302">
        <f>SUM(K182:M182)</f>
        <v>4.5686146893301078</v>
      </c>
    </row>
    <row r="183" spans="1:14" x14ac:dyDescent="0.2">
      <c r="A183" s="282" t="s">
        <v>365</v>
      </c>
      <c r="B183" s="302">
        <f>'Ind T6'!Q71</f>
        <v>5.3068940174260586</v>
      </c>
      <c r="C183" s="299" t="str">
        <f>CONCATENATE("(",ROUND((B183/$H184)*100,1),")")</f>
        <v>(8)</v>
      </c>
      <c r="D183" s="302">
        <f>'Ind T6'!R71</f>
        <v>3.799662015826752</v>
      </c>
      <c r="E183" s="299" t="str">
        <f>CONCATENATE("(",ROUND((D183/$H184)*100,1),")")</f>
        <v>(5.7)</v>
      </c>
      <c r="F183" s="302">
        <f>'Ind T6'!S71</f>
        <v>1.121328827967079</v>
      </c>
      <c r="G183" s="299" t="str">
        <f>CONCATENATE("(",ROUND((F183/$H184)*100,1),")")</f>
        <v>(1.7)</v>
      </c>
      <c r="H183" s="302">
        <f t="shared" ref="H183" si="146">SUM(B183,D183,F183)</f>
        <v>10.227884861219891</v>
      </c>
      <c r="I183" s="299" t="str">
        <f>CONCATENATE("(",ROUND((H183/$H184)*100,1),")")</f>
        <v>(15.4)</v>
      </c>
      <c r="K183" s="302">
        <f t="shared" ref="K183:K184" si="147">B188-B183</f>
        <v>0.54306004681296383</v>
      </c>
      <c r="L183" s="302">
        <f t="shared" ref="L183:L184" si="148">D188-D183</f>
        <v>0.43554430379284881</v>
      </c>
      <c r="M183" s="302">
        <f t="shared" ref="M183:M184" si="149">F188-F183</f>
        <v>0.14978096006425545</v>
      </c>
      <c r="N183" s="302">
        <f t="shared" ref="N183:N184" si="150">SUM(K183:M183)</f>
        <v>1.1283853106700681</v>
      </c>
    </row>
    <row r="184" spans="1:14" x14ac:dyDescent="0.2">
      <c r="A184" s="282" t="s">
        <v>363</v>
      </c>
      <c r="B184" s="302">
        <f>SUM(B182:B183)</f>
        <v>35.032821291775051</v>
      </c>
      <c r="C184" s="299" t="str">
        <f>CONCATENATE("(",ROUND((B184/$H184)*100,1),")")</f>
        <v>(52.7)</v>
      </c>
      <c r="D184" s="302">
        <f>SUM(D182:D183)</f>
        <v>6.1918599414339202</v>
      </c>
      <c r="E184" s="299" t="str">
        <f>CONCATENATE("(",ROUND((D184/$H184)*100,1),")")</f>
        <v>(9.3)</v>
      </c>
      <c r="F184" s="302">
        <f>SUM(F182:F183)</f>
        <v>25.22431876679078</v>
      </c>
      <c r="G184" s="299" t="str">
        <f>CONCATENATE("(",ROUND((F184/$H184)*100,1),")")</f>
        <v>(38)</v>
      </c>
      <c r="H184" s="302">
        <f>SUM(H182:H183)</f>
        <v>66.448999999999756</v>
      </c>
      <c r="I184" s="299" t="str">
        <f>CONCATENATE("(",ROUND((H184/$H184)*100,1),")")</f>
        <v>(100)</v>
      </c>
      <c r="K184" s="302">
        <f t="shared" si="147"/>
        <v>2.1210603425740899</v>
      </c>
      <c r="L184" s="302">
        <f t="shared" si="148"/>
        <v>0.73941406999053072</v>
      </c>
      <c r="M184" s="302">
        <f t="shared" si="149"/>
        <v>2.8365255874355562</v>
      </c>
      <c r="N184" s="302">
        <f t="shared" si="150"/>
        <v>5.6970000000001768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31.303927570110119</v>
      </c>
      <c r="C187" s="299" t="str">
        <f>CONCATENATE("(",ROUND((B187/$H189)*100,1),")")</f>
        <v>(43.4)</v>
      </c>
      <c r="D187" s="302">
        <f>'Ind T6'!W72</f>
        <v>2.6960676918048501</v>
      </c>
      <c r="E187" s="299" t="str">
        <f>CONCATENATE("(",ROUND((D187/$H189)*100,1),")")</f>
        <v>(3.7)</v>
      </c>
      <c r="F187" s="302">
        <f>'Ind T6'!X72</f>
        <v>26.789734566195001</v>
      </c>
      <c r="G187" s="299" t="str">
        <f>CONCATENATE("(",ROUND((F187/$H189)*100,1),")")</f>
        <v>(37.1)</v>
      </c>
      <c r="H187" s="302">
        <f>SUM(B187,D187,F187)</f>
        <v>60.789729828109969</v>
      </c>
      <c r="I187" s="299" t="str">
        <f>CONCATENATE("(",ROUND((H187/$H189)*100,1),")")</f>
        <v>(84.3)</v>
      </c>
      <c r="K187" s="302">
        <f>B187-B177</f>
        <v>3.1920172104337929</v>
      </c>
      <c r="L187" s="302">
        <f>D187-D177</f>
        <v>0.50212684018748055</v>
      </c>
      <c r="M187" s="302">
        <f>F187-F177</f>
        <v>4.5061606602749258</v>
      </c>
      <c r="N187" s="302">
        <f>SUM(K187:M187)</f>
        <v>8.2003047108961997</v>
      </c>
    </row>
    <row r="188" spans="1:14" x14ac:dyDescent="0.2">
      <c r="A188" s="282" t="s">
        <v>365</v>
      </c>
      <c r="B188" s="302">
        <f>'Ind T6'!V71</f>
        <v>5.8499540642390224</v>
      </c>
      <c r="C188" s="299" t="str">
        <f>CONCATENATE("(",ROUND((B188/$H189)*100,1),")")</f>
        <v>(8.1)</v>
      </c>
      <c r="D188" s="302">
        <f>'Ind T6'!W71</f>
        <v>4.2352063196196008</v>
      </c>
      <c r="E188" s="299" t="str">
        <f>CONCATENATE("(",ROUND((D188/$H189)*100,1),")")</f>
        <v>(5.9)</v>
      </c>
      <c r="F188" s="302">
        <f>'Ind T6'!X71</f>
        <v>1.2711097880313345</v>
      </c>
      <c r="G188" s="299" t="str">
        <f>CONCATENATE("(",ROUND((F188/$H189)*100,1),")")</f>
        <v>(1.8)</v>
      </c>
      <c r="H188" s="302">
        <f t="shared" ref="H188" si="151">SUM(B188,D188,F188)</f>
        <v>11.356270171889957</v>
      </c>
      <c r="I188" s="299" t="str">
        <f>CONCATENATE("(",ROUND((H188/$H189)*100,1),")")</f>
        <v>(15.7)</v>
      </c>
      <c r="K188" s="302">
        <f t="shared" ref="K188:K189" si="152">B188-B178</f>
        <v>0.91585736835164955</v>
      </c>
      <c r="L188" s="302">
        <f t="shared" ref="L188:L189" si="153">D188-D178</f>
        <v>0.72567283194790688</v>
      </c>
      <c r="M188" s="302">
        <f t="shared" ref="M188:M189" si="154">F188-F178</f>
        <v>0.23316508880413922</v>
      </c>
      <c r="N188" s="302">
        <f t="shared" ref="N188:N189" si="155">SUM(K188:M188)</f>
        <v>1.8746952891036957</v>
      </c>
    </row>
    <row r="189" spans="1:14" x14ac:dyDescent="0.2">
      <c r="A189" s="282" t="s">
        <v>363</v>
      </c>
      <c r="B189" s="302">
        <f>SUM(B187:B188)</f>
        <v>37.15388163434914</v>
      </c>
      <c r="C189" s="299" t="str">
        <f>CONCATENATE("(",ROUND((B189/$H189)*100,1),")")</f>
        <v>(51.5)</v>
      </c>
      <c r="D189" s="302">
        <f>SUM(D187:D188)</f>
        <v>6.9312740114244509</v>
      </c>
      <c r="E189" s="299" t="str">
        <f>CONCATENATE("(",ROUND((D189/$H189)*100,1),")")</f>
        <v>(9.6)</v>
      </c>
      <c r="F189" s="302">
        <f>SUM(F187:F188)</f>
        <v>28.060844354226337</v>
      </c>
      <c r="G189" s="299" t="str">
        <f>CONCATENATE("(",ROUND((F189/$H189)*100,1),")")</f>
        <v>(38.9)</v>
      </c>
      <c r="H189" s="302">
        <f>SUM(H187:H188)</f>
        <v>72.14599999999993</v>
      </c>
      <c r="I189" s="299" t="str">
        <f>CONCATENATE("(",ROUND((H189/$H189)*100,1),")")</f>
        <v>(100)</v>
      </c>
      <c r="K189" s="302">
        <f t="shared" si="152"/>
        <v>4.1078745787854416</v>
      </c>
      <c r="L189" s="302">
        <f t="shared" si="153"/>
        <v>1.2277996721353874</v>
      </c>
      <c r="M189" s="302">
        <f t="shared" si="154"/>
        <v>4.7393257490790646</v>
      </c>
      <c r="N189" s="302">
        <f t="shared" si="155"/>
        <v>10.074999999999893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43.864276523119578</v>
      </c>
      <c r="C198" s="299" t="str">
        <f>CONCATENATE("(",ROUND((B198/$H200)*100,1),")")</f>
        <v>(37.7)</v>
      </c>
      <c r="D198" s="302">
        <f>'Ind T6'!M81</f>
        <v>14.199640188780533</v>
      </c>
      <c r="E198" s="299" t="str">
        <f>CONCATENATE("(",ROUND((D198/$H200)*100,1),")")</f>
        <v>(12.2)</v>
      </c>
      <c r="F198" s="302">
        <f>'Ind T6'!N81</f>
        <v>4.0989744672517157</v>
      </c>
      <c r="G198" s="299" t="str">
        <f>CONCATENATE("(",ROUND((F198/$H200)*100,1),")")</f>
        <v>(3.5)</v>
      </c>
      <c r="H198" s="302">
        <f>SUM(B198,D198,F198)</f>
        <v>62.162891179151828</v>
      </c>
      <c r="I198" s="299" t="str">
        <f>CONCATENATE("(",ROUND((H198/$H200)*100,1),")")</f>
        <v>(53.4)</v>
      </c>
      <c r="K198" s="302">
        <f>B203-B198</f>
        <v>1.2198744733030082</v>
      </c>
      <c r="L198" s="302">
        <f>D203-D198</f>
        <v>9.4470663938704291E-2</v>
      </c>
      <c r="M198" s="302">
        <f>F203-F198</f>
        <v>0.1113392084815672</v>
      </c>
      <c r="N198" s="302">
        <f>SUM(K198:M198)</f>
        <v>1.4256843457232797</v>
      </c>
    </row>
    <row r="199" spans="1:14" x14ac:dyDescent="0.2">
      <c r="A199" s="282" t="s">
        <v>365</v>
      </c>
      <c r="B199" s="302">
        <f>'Ind T6'!L80</f>
        <v>21.76121415576587</v>
      </c>
      <c r="C199" s="299" t="str">
        <f>CONCATENATE("(",ROUND((B199/$H200)*100,1),")")</f>
        <v>(18.7)</v>
      </c>
      <c r="D199" s="302">
        <f>'Ind T6'!M80</f>
        <v>29.188217740014984</v>
      </c>
      <c r="E199" s="299" t="str">
        <f>CONCATENATE("(",ROUND((D199/$H200)*100,1),")")</f>
        <v>(25.1)</v>
      </c>
      <c r="F199" s="302">
        <f>'Ind T6'!N80</f>
        <v>3.1956769250674464</v>
      </c>
      <c r="G199" s="299" t="str">
        <f>CONCATENATE("(",ROUND((F199/$H200)*100,1),")")</f>
        <v>(2.7)</v>
      </c>
      <c r="H199" s="302">
        <f t="shared" ref="H199" si="156">SUM(B199,D199,F199)</f>
        <v>54.1451088208483</v>
      </c>
      <c r="I199" s="299" t="str">
        <f>CONCATENATE("(",ROUND((H199/$H200)*100,1),")")</f>
        <v>(46.6)</v>
      </c>
      <c r="K199" s="302">
        <f t="shared" ref="K199:K200" si="157">B204-B199</f>
        <v>1.0546128977822846</v>
      </c>
      <c r="L199" s="302">
        <f t="shared" ref="L199:L200" si="158">D204-D199</f>
        <v>-0.99475905763073769</v>
      </c>
      <c r="M199" s="302">
        <f t="shared" ref="M199:M200" si="159">F204-F199</f>
        <v>0.11246181412520873</v>
      </c>
      <c r="N199" s="302">
        <f t="shared" ref="N199:N200" si="160">SUM(K199:M199)</f>
        <v>0.17231565427675566</v>
      </c>
    </row>
    <row r="200" spans="1:14" x14ac:dyDescent="0.2">
      <c r="A200" s="282" t="s">
        <v>363</v>
      </c>
      <c r="B200" s="302">
        <f>SUM(B198:B199)</f>
        <v>65.625490678885456</v>
      </c>
      <c r="C200" s="299" t="str">
        <f>CONCATENATE("(",ROUND((B200/$H200)*100,1),")")</f>
        <v>(56.4)</v>
      </c>
      <c r="D200" s="302">
        <f>SUM(D198:D199)</f>
        <v>43.387857928795519</v>
      </c>
      <c r="E200" s="299" t="str">
        <f>CONCATENATE("(",ROUND((D200/$H200)*100,1),")")</f>
        <v>(37.3)</v>
      </c>
      <c r="F200" s="302">
        <f>SUM(F198:F199)</f>
        <v>7.294651392319162</v>
      </c>
      <c r="G200" s="299" t="str">
        <f>CONCATENATE("(",ROUND((F200/$H200)*100,1),")")</f>
        <v>(6.3)</v>
      </c>
      <c r="H200" s="302">
        <f>SUM(H198:H199)</f>
        <v>116.30800000000013</v>
      </c>
      <c r="I200" s="299" t="str">
        <f>CONCATENATE("(",ROUND((H200/$H200)*100,1),")")</f>
        <v>(100)</v>
      </c>
      <c r="K200" s="302">
        <f t="shared" si="157"/>
        <v>2.2744873710852858</v>
      </c>
      <c r="L200" s="302">
        <f t="shared" si="158"/>
        <v>-0.90028839369203695</v>
      </c>
      <c r="M200" s="302">
        <f t="shared" si="159"/>
        <v>0.22380102260677592</v>
      </c>
      <c r="N200" s="302">
        <f t="shared" si="160"/>
        <v>1.5980000000000247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45.084150996422586</v>
      </c>
      <c r="C203" s="299" t="str">
        <f>CONCATENATE("(",ROUND((B203/$H205)*100,1),")")</f>
        <v>(38.2)</v>
      </c>
      <c r="D203" s="302">
        <f>'Ind T6'!R81</f>
        <v>14.294110852719237</v>
      </c>
      <c r="E203" s="299" t="str">
        <f>CONCATENATE("(",ROUND((D203/$H205)*100,1),")")</f>
        <v>(12.1)</v>
      </c>
      <c r="F203" s="302">
        <f>'Ind T6'!S81</f>
        <v>4.2103136757332829</v>
      </c>
      <c r="G203" s="299" t="str">
        <f>CONCATENATE("(",ROUND((F203/$H205)*100,1),")")</f>
        <v>(3.6)</v>
      </c>
      <c r="H203" s="302">
        <f>SUM(B203,D203,F203)</f>
        <v>63.588575524875104</v>
      </c>
      <c r="I203" s="299" t="str">
        <f>CONCATENATE("(",ROUND((H203/$H205)*100,1),")")</f>
        <v>(53.9)</v>
      </c>
      <c r="K203" s="302">
        <f>B208-B203</f>
        <v>1.3877108159668978</v>
      </c>
      <c r="L203" s="302">
        <f>D208-D203</f>
        <v>0.1420435343962172</v>
      </c>
      <c r="M203" s="302">
        <f>F208-F203</f>
        <v>0.14375137229067558</v>
      </c>
      <c r="N203" s="302">
        <f>SUM(K203:M203)</f>
        <v>1.6735057226537906</v>
      </c>
    </row>
    <row r="204" spans="1:14" x14ac:dyDescent="0.2">
      <c r="A204" s="282" t="s">
        <v>365</v>
      </c>
      <c r="B204" s="302">
        <f>'Ind T6'!Q80</f>
        <v>22.815827053548155</v>
      </c>
      <c r="C204" s="299" t="str">
        <f>CONCATENATE("(",ROUND((B204/$H205)*100,1),")")</f>
        <v>(19.4)</v>
      </c>
      <c r="D204" s="302">
        <f>'Ind T6'!R80</f>
        <v>28.193458682384247</v>
      </c>
      <c r="E204" s="299" t="str">
        <f>CONCATENATE("(",ROUND((D204/$H205)*100,1),")")</f>
        <v>(23.9)</v>
      </c>
      <c r="F204" s="302">
        <f>'Ind T6'!S80</f>
        <v>3.3081387391926551</v>
      </c>
      <c r="G204" s="299" t="str">
        <f>CONCATENATE("(",ROUND((F204/$H205)*100,1),")")</f>
        <v>(2.8)</v>
      </c>
      <c r="H204" s="302">
        <f t="shared" ref="H204" si="161">SUM(B204,D204,F204)</f>
        <v>54.317424475125058</v>
      </c>
      <c r="I204" s="299" t="str">
        <f>CONCATENATE("(",ROUND((H204/$H205)*100,1),")")</f>
        <v>(46.1)</v>
      </c>
      <c r="K204" s="302">
        <f t="shared" ref="K204:K205" si="162">B209-B204</f>
        <v>1.8771099880012159</v>
      </c>
      <c r="L204" s="302">
        <f t="shared" ref="L204:L205" si="163">D209-D204</f>
        <v>-1.9852843998209728</v>
      </c>
      <c r="M204" s="302">
        <f t="shared" ref="M204:M205" si="164">F209-F204</f>
        <v>0.21766868916567272</v>
      </c>
      <c r="N204" s="302">
        <f t="shared" ref="N204:N205" si="165">SUM(K204:M204)</f>
        <v>0.10949427734591577</v>
      </c>
    </row>
    <row r="205" spans="1:14" x14ac:dyDescent="0.2">
      <c r="A205" s="282" t="s">
        <v>363</v>
      </c>
      <c r="B205" s="302">
        <f>SUM(B203:B204)</f>
        <v>67.899978049970741</v>
      </c>
      <c r="C205" s="299" t="str">
        <f>CONCATENATE("(",ROUND((B205/$H205)*100,1),")")</f>
        <v>(57.6)</v>
      </c>
      <c r="D205" s="302">
        <f>SUM(D203:D204)</f>
        <v>42.487569535103482</v>
      </c>
      <c r="E205" s="299" t="str">
        <f>CONCATENATE("(",ROUND((D205/$H205)*100,1),")")</f>
        <v>(36)</v>
      </c>
      <c r="F205" s="302">
        <f>SUM(F203:F204)</f>
        <v>7.518452414925938</v>
      </c>
      <c r="G205" s="299" t="str">
        <f>CONCATENATE("(",ROUND((F205/$H205)*100,1),")")</f>
        <v>(6.4)</v>
      </c>
      <c r="H205" s="302">
        <f>SUM(H203:H204)</f>
        <v>117.90600000000016</v>
      </c>
      <c r="I205" s="299" t="str">
        <f>CONCATENATE("(",ROUND((H205/$H205)*100,1),")")</f>
        <v>(100)</v>
      </c>
      <c r="K205" s="302">
        <f t="shared" si="162"/>
        <v>3.2648208039681208</v>
      </c>
      <c r="L205" s="302">
        <f t="shared" si="163"/>
        <v>-1.8432408654247538</v>
      </c>
      <c r="M205" s="302">
        <f t="shared" si="164"/>
        <v>0.36142006145634831</v>
      </c>
      <c r="N205" s="302">
        <f t="shared" si="165"/>
        <v>1.7829999999997153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46.471861812389484</v>
      </c>
      <c r="C208" s="299" t="str">
        <f>CONCATENATE("(",ROUND((B208/$H210)*100,1),")")</f>
        <v>(38.8)</v>
      </c>
      <c r="D208" s="302">
        <f>'Ind T6'!W81</f>
        <v>14.436154387115455</v>
      </c>
      <c r="E208" s="299" t="str">
        <f>CONCATENATE("(",ROUND((D208/$H210)*100,1),")")</f>
        <v>(12.1)</v>
      </c>
      <c r="F208" s="302">
        <f>'Ind T6'!X81</f>
        <v>4.3540650480239584</v>
      </c>
      <c r="G208" s="299" t="str">
        <f>CONCATENATE("(",ROUND((F208/$H210)*100,1),")")</f>
        <v>(3.6)</v>
      </c>
      <c r="H208" s="302">
        <f>SUM(B208,D208,F208)</f>
        <v>65.262081247528897</v>
      </c>
      <c r="I208" s="299" t="str">
        <f>CONCATENATE("(",ROUND((H208/$H210)*100,1),")")</f>
        <v>(54.5)</v>
      </c>
      <c r="K208" s="302">
        <f>B208-B198</f>
        <v>2.6075852892699061</v>
      </c>
      <c r="L208" s="302">
        <f>D208-D198</f>
        <v>0.23651419833492149</v>
      </c>
      <c r="M208" s="302">
        <f>F208-F198</f>
        <v>0.25509058077224278</v>
      </c>
      <c r="N208" s="302">
        <f>SUM(K208:M208)</f>
        <v>3.0991900683770703</v>
      </c>
    </row>
    <row r="209" spans="1:14" x14ac:dyDescent="0.2">
      <c r="A209" s="282" t="s">
        <v>365</v>
      </c>
      <c r="B209" s="302">
        <f>'Ind T6'!V80</f>
        <v>24.692937041549371</v>
      </c>
      <c r="C209" s="299" t="str">
        <f>CONCATENATE("(",ROUND((B209/$H210)*100,1),")")</f>
        <v>(20.6)</v>
      </c>
      <c r="D209" s="302">
        <f>'Ind T6'!W80</f>
        <v>26.208174282563274</v>
      </c>
      <c r="E209" s="299" t="str">
        <f>CONCATENATE("(",ROUND((D209/$H210)*100,1),")")</f>
        <v>(21.9)</v>
      </c>
      <c r="F209" s="302">
        <f>'Ind T6'!X80</f>
        <v>3.5258074283583278</v>
      </c>
      <c r="G209" s="299" t="str">
        <f>CONCATENATE("(",ROUND((F209/$H210)*100,1),")")</f>
        <v>(2.9)</v>
      </c>
      <c r="H209" s="302">
        <f t="shared" ref="H209" si="166">SUM(B209,D209,F209)</f>
        <v>54.426918752470975</v>
      </c>
      <c r="I209" s="299" t="str">
        <f>CONCATENATE("(",ROUND((H209/$H210)*100,1),")")</f>
        <v>(45.5)</v>
      </c>
      <c r="K209" s="302">
        <f t="shared" ref="K209:K210" si="167">B209-B199</f>
        <v>2.9317228857835005</v>
      </c>
      <c r="L209" s="302">
        <f t="shared" ref="L209:L210" si="168">D209-D199</f>
        <v>-2.9800434574517105</v>
      </c>
      <c r="M209" s="302">
        <f t="shared" ref="M209:M210" si="169">F209-F199</f>
        <v>0.33013050329088145</v>
      </c>
      <c r="N209" s="302">
        <f t="shared" ref="N209:N210" si="170">SUM(K209:M209)</f>
        <v>0.28180993162267143</v>
      </c>
    </row>
    <row r="210" spans="1:14" x14ac:dyDescent="0.2">
      <c r="A210" s="282" t="s">
        <v>363</v>
      </c>
      <c r="B210" s="302">
        <f>SUM(B208:B209)</f>
        <v>71.164798853938862</v>
      </c>
      <c r="C210" s="299" t="str">
        <f>CONCATENATE("(",ROUND((B210/$H210)*100,1),")")</f>
        <v>(59.5)</v>
      </c>
      <c r="D210" s="302">
        <f>SUM(D208:D209)</f>
        <v>40.644328669678728</v>
      </c>
      <c r="E210" s="299" t="str">
        <f>CONCATENATE("(",ROUND((D210/$H210)*100,1),")")</f>
        <v>(34)</v>
      </c>
      <c r="F210" s="302">
        <f>SUM(F208:F209)</f>
        <v>7.8798724763822863</v>
      </c>
      <c r="G210" s="299" t="str">
        <f>CONCATENATE("(",ROUND((F210/$H210)*100,1),")")</f>
        <v>(6.6)</v>
      </c>
      <c r="H210" s="302">
        <f>SUM(H208:H209)</f>
        <v>119.68899999999988</v>
      </c>
      <c r="I210" s="299" t="str">
        <f>CONCATENATE("(",ROUND((H210/$H210)*100,1),")")</f>
        <v>(100)</v>
      </c>
      <c r="K210" s="302">
        <f t="shared" si="167"/>
        <v>5.5393081750534066</v>
      </c>
      <c r="L210" s="302">
        <f t="shared" si="168"/>
        <v>-2.7435292591167908</v>
      </c>
      <c r="M210" s="302">
        <f t="shared" si="169"/>
        <v>0.58522108406312423</v>
      </c>
      <c r="N210" s="302">
        <f t="shared" si="170"/>
        <v>3.38099999999974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20.505063866238473</v>
      </c>
      <c r="C219" s="299" t="str">
        <f>CONCATENATE("(",ROUND((B219/$H221)*100,1),")")</f>
        <v>(52.4)</v>
      </c>
      <c r="D219" s="302">
        <f>'Ind T6'!M90</f>
        <v>2.8774983852775611</v>
      </c>
      <c r="E219" s="299" t="str">
        <f>CONCATENATE("(",ROUND((D219/$H221)*100,1),")")</f>
        <v>(7.4)</v>
      </c>
      <c r="F219" s="302">
        <f>'Ind T6'!N90</f>
        <v>6.5836389814273453</v>
      </c>
      <c r="G219" s="299" t="str">
        <f>CONCATENATE("(",ROUND((F219/$H221)*100,1),")")</f>
        <v>(16.8)</v>
      </c>
      <c r="H219" s="302">
        <f>SUM(B219,D219,F219)</f>
        <v>29.96620123294338</v>
      </c>
      <c r="I219" s="299" t="str">
        <f>CONCATENATE("(",ROUND((H219/$H221)*100,1),")")</f>
        <v>(76.6)</v>
      </c>
      <c r="K219" s="302">
        <f>B224-B219</f>
        <v>0.81405870399011704</v>
      </c>
      <c r="L219" s="302">
        <f>D224-D219</f>
        <v>0.14153391550375227</v>
      </c>
      <c r="M219" s="302">
        <f>F224-F219</f>
        <v>0.49033194263364077</v>
      </c>
      <c r="N219" s="302">
        <f>SUM(K219:M219)</f>
        <v>1.4459245621275101</v>
      </c>
    </row>
    <row r="220" spans="1:14" x14ac:dyDescent="0.2">
      <c r="A220" s="282" t="s">
        <v>365</v>
      </c>
      <c r="B220" s="302">
        <f>'Ind T6'!L89</f>
        <v>5.3445654506760087</v>
      </c>
      <c r="C220" s="299" t="str">
        <f>CONCATENATE("(",ROUND((B220/$H221)*100,1),")")</f>
        <v>(13.7)</v>
      </c>
      <c r="D220" s="302">
        <f>'Ind T6'!M89</f>
        <v>2.7483103535083773</v>
      </c>
      <c r="E220" s="299" t="str">
        <f>CONCATENATE("(",ROUND((D220/$H221)*100,1),")")</f>
        <v>(7)</v>
      </c>
      <c r="F220" s="302">
        <f>'Ind T6'!N89</f>
        <v>1.0679229628722917</v>
      </c>
      <c r="G220" s="299" t="str">
        <f>CONCATENATE("(",ROUND((F220/$H221)*100,1),")")</f>
        <v>(2.7)</v>
      </c>
      <c r="H220" s="302">
        <f t="shared" ref="H220" si="171">SUM(B220,D220,F220)</f>
        <v>9.1607987670566775</v>
      </c>
      <c r="I220" s="299" t="str">
        <f>CONCATENATE("(",ROUND((H220/$H221)*100,1),")")</f>
        <v>(23.4)</v>
      </c>
      <c r="K220" s="302">
        <f t="shared" ref="K220:K221" si="172">B225-B220</f>
        <v>0.45093536240969989</v>
      </c>
      <c r="L220" s="302">
        <f t="shared" ref="L220:L221" si="173">D225-D220</f>
        <v>0.28868963531353753</v>
      </c>
      <c r="M220" s="302">
        <f t="shared" ref="M220:M221" si="174">F225-F220</f>
        <v>5.0450440149183429E-2</v>
      </c>
      <c r="N220" s="302">
        <f t="shared" ref="N220:N221" si="175">SUM(K220:M220)</f>
        <v>0.79007543787242085</v>
      </c>
    </row>
    <row r="221" spans="1:14" x14ac:dyDescent="0.2">
      <c r="A221" s="282" t="s">
        <v>363</v>
      </c>
      <c r="B221" s="302">
        <f>SUM(B219:B220)</f>
        <v>25.849629316914481</v>
      </c>
      <c r="C221" s="299" t="str">
        <f>CONCATENATE("(",ROUND((B221/$H221)*100,1),")")</f>
        <v>(66.1)</v>
      </c>
      <c r="D221" s="302">
        <f>SUM(D219:D220)</f>
        <v>5.6258087387859383</v>
      </c>
      <c r="E221" s="299" t="str">
        <f>CONCATENATE("(",ROUND((D221/$H221)*100,1),")")</f>
        <v>(14.4)</v>
      </c>
      <c r="F221" s="302">
        <f>SUM(F219:F220)</f>
        <v>7.6515619442996368</v>
      </c>
      <c r="G221" s="299" t="str">
        <f>CONCATENATE("(",ROUND((F221/$H221)*100,1),")")</f>
        <v>(19.6)</v>
      </c>
      <c r="H221" s="302">
        <f>SUM(H219:H220)</f>
        <v>39.127000000000059</v>
      </c>
      <c r="I221" s="299" t="str">
        <f>CONCATENATE("(",ROUND((H221/$H221)*100,1),")")</f>
        <v>(100)</v>
      </c>
      <c r="K221" s="302">
        <f t="shared" si="172"/>
        <v>1.2649940663998187</v>
      </c>
      <c r="L221" s="302">
        <f t="shared" si="173"/>
        <v>0.43022355081729025</v>
      </c>
      <c r="M221" s="302">
        <f t="shared" si="174"/>
        <v>0.5407823827828242</v>
      </c>
      <c r="N221" s="302">
        <f t="shared" si="175"/>
        <v>2.2359999999999332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21.31912257022859</v>
      </c>
      <c r="C224" s="299" t="str">
        <f>CONCATENATE("(",ROUND((B224/$H226)*100,1),")")</f>
        <v>(51.5)</v>
      </c>
      <c r="D224" s="302">
        <f>'Ind T6'!R90</f>
        <v>3.0190323007813133</v>
      </c>
      <c r="E224" s="299" t="str">
        <f>CONCATENATE("(",ROUND((D224/$H226)*100,1),")")</f>
        <v>(7.3)</v>
      </c>
      <c r="F224" s="302">
        <f>'Ind T6'!S90</f>
        <v>7.073970924060986</v>
      </c>
      <c r="G224" s="299" t="str">
        <f>CONCATENATE("(",ROUND((F224/$H226)*100,1),")")</f>
        <v>(17.1)</v>
      </c>
      <c r="H224" s="302">
        <f>SUM(B224,D224,F224)</f>
        <v>31.412125795070889</v>
      </c>
      <c r="I224" s="299" t="str">
        <f>CONCATENATE("(",ROUND((H224/$H226)*100,1),")")</f>
        <v>(75.9)</v>
      </c>
      <c r="K224" s="302">
        <f>B229-B224</f>
        <v>-0.32444029931293983</v>
      </c>
      <c r="L224" s="302">
        <f>D229-D224</f>
        <v>0.11840351317466924</v>
      </c>
      <c r="M224" s="302">
        <f>F229-F224</f>
        <v>0.40245728343582954</v>
      </c>
      <c r="N224" s="302">
        <f>SUM(K224:M224)</f>
        <v>0.19642049729755895</v>
      </c>
    </row>
    <row r="225" spans="1:14" x14ac:dyDescent="0.2">
      <c r="A225" s="282" t="s">
        <v>365</v>
      </c>
      <c r="B225" s="302">
        <f>'Ind T6'!Q89</f>
        <v>5.7955008130857086</v>
      </c>
      <c r="C225" s="299" t="str">
        <f>CONCATENATE("(",ROUND((B225/$H226)*100,1),")")</f>
        <v>(14)</v>
      </c>
      <c r="D225" s="302">
        <f>'Ind T6'!R89</f>
        <v>3.0369999888219148</v>
      </c>
      <c r="E225" s="299" t="str">
        <f>CONCATENATE("(",ROUND((D225/$H226)*100,1),")")</f>
        <v>(7.3)</v>
      </c>
      <c r="F225" s="302">
        <f>'Ind T6'!S89</f>
        <v>1.1183734030214751</v>
      </c>
      <c r="G225" s="299" t="str">
        <f>CONCATENATE("(",ROUND((F225/$H226)*100,1),")")</f>
        <v>(2.7)</v>
      </c>
      <c r="H225" s="302">
        <f t="shared" ref="H225" si="176">SUM(B225,D225,F225)</f>
        <v>9.9508742049291001</v>
      </c>
      <c r="I225" s="299" t="str">
        <f>CONCATENATE("(",ROUND((H225/$H226)*100,1),")")</f>
        <v>(24.1)</v>
      </c>
      <c r="K225" s="302">
        <f t="shared" ref="K225:K226" si="177">B230-B225</f>
        <v>0.27876867045451004</v>
      </c>
      <c r="L225" s="302">
        <f t="shared" ref="L225:L226" si="178">D230-D225</f>
        <v>0.26630957983228409</v>
      </c>
      <c r="M225" s="302">
        <f t="shared" ref="M225:M226" si="179">F230-F225</f>
        <v>5.5012524156119458E-3</v>
      </c>
      <c r="N225" s="302">
        <f t="shared" ref="N225:N226" si="180">SUM(K225:M225)</f>
        <v>0.55057950270240608</v>
      </c>
    </row>
    <row r="226" spans="1:14" x14ac:dyDescent="0.2">
      <c r="A226" s="282" t="s">
        <v>363</v>
      </c>
      <c r="B226" s="302">
        <f>SUM(B224:B225)</f>
        <v>27.114623383314299</v>
      </c>
      <c r="C226" s="299" t="str">
        <f>CONCATENATE("(",ROUND((B226/$H226)*100,1),")")</f>
        <v>(65.6)</v>
      </c>
      <c r="D226" s="302">
        <f>SUM(D224:D225)</f>
        <v>6.0560322896032286</v>
      </c>
      <c r="E226" s="299" t="str">
        <f>CONCATENATE("(",ROUND((D226/$H226)*100,1),")")</f>
        <v>(14.6)</v>
      </c>
      <c r="F226" s="302">
        <f>SUM(F224:F225)</f>
        <v>8.192344327082461</v>
      </c>
      <c r="G226" s="299" t="str">
        <f>CONCATENATE("(",ROUND((F226/$H226)*100,1),")")</f>
        <v>(19.8)</v>
      </c>
      <c r="H226" s="302">
        <f>SUM(H224:H225)</f>
        <v>41.362999999999985</v>
      </c>
      <c r="I226" s="299" t="str">
        <f>CONCATENATE("(",ROUND((H226/$H226)*100,1),")")</f>
        <v>(100)</v>
      </c>
      <c r="K226" s="302">
        <f t="shared" si="177"/>
        <v>-4.5671628858432456E-2</v>
      </c>
      <c r="L226" s="302">
        <f t="shared" si="178"/>
        <v>0.38471309300695289</v>
      </c>
      <c r="M226" s="302">
        <f t="shared" si="179"/>
        <v>0.40795853585144215</v>
      </c>
      <c r="N226" s="302">
        <f t="shared" si="180"/>
        <v>0.74699999999996258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20.99468227091565</v>
      </c>
      <c r="C229" s="299" t="str">
        <f>CONCATENATE("(",ROUND((B229/$H231)*100,1),")")</f>
        <v>(49.9)</v>
      </c>
      <c r="D229" s="302">
        <f>'Ind T6'!W90</f>
        <v>3.1374358139559826</v>
      </c>
      <c r="E229" s="299" t="str">
        <f>CONCATENATE("(",ROUND((D229/$H231)*100,1),")")</f>
        <v>(7.5)</v>
      </c>
      <c r="F229" s="302">
        <f>'Ind T6'!X90</f>
        <v>7.4764282074968156</v>
      </c>
      <c r="G229" s="299" t="str">
        <f>CONCATENATE("(",ROUND((F229/$H231)*100,1),")")</f>
        <v>(17.8)</v>
      </c>
      <c r="H229" s="302">
        <f>SUM(B229,D229,F229)</f>
        <v>31.608546292368448</v>
      </c>
      <c r="I229" s="299" t="str">
        <f>CONCATENATE("(",ROUND((H229/$H231)*100,1),")")</f>
        <v>(75.1)</v>
      </c>
      <c r="K229" s="302">
        <f>B229-B219</f>
        <v>0.48961840467717721</v>
      </c>
      <c r="L229" s="302">
        <f>D229-D219</f>
        <v>0.25993742867842151</v>
      </c>
      <c r="M229" s="302">
        <f>F229-F219</f>
        <v>0.89278922606947031</v>
      </c>
      <c r="N229" s="302">
        <f>SUM(K229:M229)</f>
        <v>1.642345059425069</v>
      </c>
    </row>
    <row r="230" spans="1:14" x14ac:dyDescent="0.2">
      <c r="A230" s="282" t="s">
        <v>365</v>
      </c>
      <c r="B230" s="302">
        <f>'Ind T6'!V89</f>
        <v>6.0742694835402187</v>
      </c>
      <c r="C230" s="299" t="str">
        <f>CONCATENATE("(",ROUND((B230/$H231)*100,1),")")</f>
        <v>(14.4)</v>
      </c>
      <c r="D230" s="302">
        <f>'Ind T6'!W89</f>
        <v>3.3033095686541989</v>
      </c>
      <c r="E230" s="299" t="str">
        <f>CONCATENATE("(",ROUND((D230/$H231)*100,1),")")</f>
        <v>(7.8)</v>
      </c>
      <c r="F230" s="302">
        <f>'Ind T6'!X89</f>
        <v>1.1238746554370871</v>
      </c>
      <c r="G230" s="299" t="str">
        <f>CONCATENATE("(",ROUND((F230/$H231)*100,1),")")</f>
        <v>(2.7)</v>
      </c>
      <c r="H230" s="302">
        <f t="shared" ref="H230" si="181">SUM(B230,D230,F230)</f>
        <v>10.501453707631503</v>
      </c>
      <c r="I230" s="299" t="str">
        <f>CONCATENATE("(",ROUND((H230/$H231)*100,1),")")</f>
        <v>(24.9)</v>
      </c>
      <c r="K230" s="302">
        <f t="shared" ref="K230:K231" si="182">B230-B220</f>
        <v>0.72970403286420993</v>
      </c>
      <c r="L230" s="302">
        <f t="shared" ref="L230:L231" si="183">D230-D220</f>
        <v>0.55499921514582162</v>
      </c>
      <c r="M230" s="302">
        <f t="shared" ref="M230:M231" si="184">F230-F220</f>
        <v>5.5951692564795374E-2</v>
      </c>
      <c r="N230" s="302">
        <f t="shared" ref="N230:N231" si="185">SUM(K230:M230)</f>
        <v>1.3406549405748269</v>
      </c>
    </row>
    <row r="231" spans="1:14" x14ac:dyDescent="0.2">
      <c r="A231" s="282" t="s">
        <v>363</v>
      </c>
      <c r="B231" s="302">
        <f>SUM(B229:B230)</f>
        <v>27.068951754455867</v>
      </c>
      <c r="C231" s="299" t="str">
        <f>CONCATENATE("(",ROUND((B231/$H231)*100,1),")")</f>
        <v>(64.3)</v>
      </c>
      <c r="D231" s="302">
        <f>SUM(D229:D230)</f>
        <v>6.4407453826101815</v>
      </c>
      <c r="E231" s="299" t="str">
        <f>CONCATENATE("(",ROUND((D231/$H231)*100,1),")")</f>
        <v>(15.3)</v>
      </c>
      <c r="F231" s="302">
        <f>SUM(F229:F230)</f>
        <v>8.6003028629339031</v>
      </c>
      <c r="G231" s="299" t="str">
        <f>CONCATENATE("(",ROUND((F231/$H231)*100,1),")")</f>
        <v>(20.4)</v>
      </c>
      <c r="H231" s="302">
        <f>SUM(H229:H230)</f>
        <v>42.10999999999995</v>
      </c>
      <c r="I231" s="299" t="str">
        <f>CONCATENATE("(",ROUND((H231/$H231)*100,1),")")</f>
        <v>(100)</v>
      </c>
      <c r="K231" s="302">
        <f t="shared" si="182"/>
        <v>1.2193224375413863</v>
      </c>
      <c r="L231" s="302">
        <f t="shared" si="183"/>
        <v>0.81493664382424313</v>
      </c>
      <c r="M231" s="302">
        <f t="shared" si="184"/>
        <v>0.94874091863426635</v>
      </c>
      <c r="N231" s="302">
        <f t="shared" si="185"/>
        <v>2.9829999999998957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10.158224999311592</v>
      </c>
      <c r="C240" s="299" t="str">
        <f>CONCATENATE("(",ROUND((B240/$H242)*100,1),")")</f>
        <v>(17.6)</v>
      </c>
      <c r="D240" s="302">
        <f>'Ind T6'!M99</f>
        <v>12.570814094207908</v>
      </c>
      <c r="E240" s="299" t="str">
        <f>CONCATENATE("(",ROUND((D240/$H242)*100,1),")")</f>
        <v>(21.8)</v>
      </c>
      <c r="F240" s="302">
        <f>'Ind T6'!N99</f>
        <v>2.0459687706903602</v>
      </c>
      <c r="G240" s="299" t="str">
        <f>CONCATENATE("(",ROUND((F240/$H242)*100,1),")")</f>
        <v>(3.6)</v>
      </c>
      <c r="H240" s="302">
        <f>SUM(B240,D240,F240)</f>
        <v>24.775007864209861</v>
      </c>
      <c r="I240" s="299" t="str">
        <f>CONCATENATE("(",ROUND((H240/$H242)*100,1),")")</f>
        <v>(43)</v>
      </c>
      <c r="K240" s="302">
        <f>B245-B240</f>
        <v>0.40426435184002507</v>
      </c>
      <c r="L240" s="302">
        <f>D245-D240</f>
        <v>0.290735252499422</v>
      </c>
      <c r="M240" s="302">
        <f>F245-F240</f>
        <v>0.12695825757064982</v>
      </c>
      <c r="N240" s="302">
        <f>SUM(K240:M240)</f>
        <v>0.8219578619100969</v>
      </c>
    </row>
    <row r="241" spans="1:14" x14ac:dyDescent="0.2">
      <c r="A241" s="282" t="s">
        <v>365</v>
      </c>
      <c r="B241" s="302">
        <f>'Ind T6'!L98</f>
        <v>9.2536106641446736</v>
      </c>
      <c r="C241" s="299" t="str">
        <f>CONCATENATE("(",ROUND((B241/$H242)*100,1),")")</f>
        <v>(16.1)</v>
      </c>
      <c r="D241" s="302">
        <f>'Ind T6'!M98</f>
        <v>21.615536434365492</v>
      </c>
      <c r="E241" s="299" t="str">
        <f>CONCATENATE("(",ROUND((D241/$H242)*100,1),")")</f>
        <v>(37.5)</v>
      </c>
      <c r="F241" s="302">
        <f>'Ind T6'!N98</f>
        <v>1.961845037279933</v>
      </c>
      <c r="G241" s="299" t="str">
        <f>CONCATENATE("(",ROUND((F241/$H242)*100,1),")")</f>
        <v>(3.4)</v>
      </c>
      <c r="H241" s="302">
        <f t="shared" ref="H241" si="186">SUM(B241,D241,F241)</f>
        <v>32.830992135790098</v>
      </c>
      <c r="I241" s="299" t="str">
        <f>CONCATENATE("(",ROUND((H241/$H242)*100,1),")")</f>
        <v>(57)</v>
      </c>
      <c r="K241" s="302">
        <f t="shared" ref="K241:K242" si="187">B246-B241</f>
        <v>0.35256146203866479</v>
      </c>
      <c r="L241" s="302">
        <f t="shared" ref="L241:L242" si="188">D246-D241</f>
        <v>0.81520514635796104</v>
      </c>
      <c r="M241" s="302">
        <f t="shared" ref="M241:M242" si="189">F246-F241</f>
        <v>0.14027552969338131</v>
      </c>
      <c r="N241" s="302">
        <f t="shared" ref="N241:N242" si="190">SUM(K241:M241)</f>
        <v>1.3080421380900071</v>
      </c>
    </row>
    <row r="242" spans="1:14" x14ac:dyDescent="0.2">
      <c r="A242" s="282" t="s">
        <v>363</v>
      </c>
      <c r="B242" s="302">
        <f>SUM(B240:B241)</f>
        <v>19.411835663456266</v>
      </c>
      <c r="C242" s="299" t="str">
        <f>CONCATENATE("(",ROUND((B242/$H242)*100,1),")")</f>
        <v>(33.7)</v>
      </c>
      <c r="D242" s="302">
        <f>SUM(D240:D241)</f>
        <v>34.186350528573399</v>
      </c>
      <c r="E242" s="299" t="str">
        <f>CONCATENATE("(",ROUND((D242/$H242)*100,1),")")</f>
        <v>(59.3)</v>
      </c>
      <c r="F242" s="302">
        <f>SUM(F240:F241)</f>
        <v>4.007813807970293</v>
      </c>
      <c r="G242" s="299" t="str">
        <f>CONCATENATE("(",ROUND((F242/$H242)*100,1),")")</f>
        <v>(7)</v>
      </c>
      <c r="H242" s="302">
        <f>SUM(H240:H241)</f>
        <v>57.605999999999959</v>
      </c>
      <c r="I242" s="299" t="str">
        <f>CONCATENATE("(",ROUND((H242/$H242)*100,1),")")</f>
        <v>(100)</v>
      </c>
      <c r="K242" s="302">
        <f t="shared" si="187"/>
        <v>0.75682581387869163</v>
      </c>
      <c r="L242" s="302">
        <f t="shared" si="188"/>
        <v>1.1059403988573848</v>
      </c>
      <c r="M242" s="302">
        <f t="shared" si="189"/>
        <v>0.2672337872640318</v>
      </c>
      <c r="N242" s="302">
        <f t="shared" si="190"/>
        <v>2.1300000000001083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10.562489351151617</v>
      </c>
      <c r="C245" s="299" t="str">
        <f>CONCATENATE("(",ROUND((B245/$H247)*100,1),")")</f>
        <v>(17.7)</v>
      </c>
      <c r="D245" s="302">
        <f>'Ind T6'!R99</f>
        <v>12.86154934670733</v>
      </c>
      <c r="E245" s="299" t="str">
        <f>CONCATENATE("(",ROUND((D245/$H247)*100,1),")")</f>
        <v>(21.5)</v>
      </c>
      <c r="F245" s="302">
        <f>'Ind T6'!S99</f>
        <v>2.17292702826101</v>
      </c>
      <c r="G245" s="299" t="str">
        <f>CONCATENATE("(",ROUND((F245/$H247)*100,1),")")</f>
        <v>(3.6)</v>
      </c>
      <c r="H245" s="302">
        <f>SUM(B245,D245,F245)</f>
        <v>25.596965726119958</v>
      </c>
      <c r="I245" s="299" t="str">
        <f>CONCATENATE("(",ROUND((H245/$H247)*100,1),")")</f>
        <v>(42.9)</v>
      </c>
      <c r="K245" s="302">
        <f>B250-B245</f>
        <v>1.2426064232514129</v>
      </c>
      <c r="L245" s="302">
        <f>D250-D245</f>
        <v>1.2740659666625334</v>
      </c>
      <c r="M245" s="302">
        <f>F250-F245</f>
        <v>0.21977346191360692</v>
      </c>
      <c r="N245" s="302">
        <f>SUM(K245:M245)</f>
        <v>2.7364458518275532</v>
      </c>
    </row>
    <row r="246" spans="1:14" x14ac:dyDescent="0.2">
      <c r="A246" s="282" t="s">
        <v>365</v>
      </c>
      <c r="B246" s="302">
        <f>'Ind T6'!Q98</f>
        <v>9.6061721261833384</v>
      </c>
      <c r="C246" s="299" t="str">
        <f>CONCATENATE("(",ROUND((B246/$H247)*100,1),")")</f>
        <v>(16.1)</v>
      </c>
      <c r="D246" s="302">
        <f>'Ind T6'!R98</f>
        <v>22.430741580723453</v>
      </c>
      <c r="E246" s="299" t="str">
        <f>CONCATENATE("(",ROUND((D246/$H247)*100,1),")")</f>
        <v>(37.5)</v>
      </c>
      <c r="F246" s="302">
        <f>'Ind T6'!S98</f>
        <v>2.1021205669733143</v>
      </c>
      <c r="G246" s="299" t="str">
        <f>CONCATENATE("(",ROUND((F246/$H247)*100,1),")")</f>
        <v>(3.5)</v>
      </c>
      <c r="H246" s="302">
        <f t="shared" ref="H246" si="191">SUM(B246,D246,F246)</f>
        <v>34.1390342738801</v>
      </c>
      <c r="I246" s="299" t="str">
        <f>CONCATENATE("(",ROUND((H246/$H247)*100,1),")")</f>
        <v>(57.1)</v>
      </c>
      <c r="K246" s="302">
        <f t="shared" ref="K246:K247" si="192">B251-B246</f>
        <v>1.0273332387259391</v>
      </c>
      <c r="L246" s="302">
        <f t="shared" ref="L246:L247" si="193">D251-D246</f>
        <v>2.1388936025381291</v>
      </c>
      <c r="M246" s="302">
        <f t="shared" ref="M246:M247" si="194">F251-F246</f>
        <v>0.20532730690824552</v>
      </c>
      <c r="N246" s="302">
        <f t="shared" ref="N246:N247" si="195">SUM(K246:M246)</f>
        <v>3.3715541481723137</v>
      </c>
    </row>
    <row r="247" spans="1:14" x14ac:dyDescent="0.2">
      <c r="A247" s="282" t="s">
        <v>363</v>
      </c>
      <c r="B247" s="302">
        <f>SUM(B245:B246)</f>
        <v>20.168661477334958</v>
      </c>
      <c r="C247" s="299" t="str">
        <f>CONCATENATE("(",ROUND((B247/$H247)*100,1),")")</f>
        <v>(33.8)</v>
      </c>
      <c r="D247" s="302">
        <f>SUM(D245:D246)</f>
        <v>35.292290927430784</v>
      </c>
      <c r="E247" s="299" t="str">
        <f>CONCATENATE("(",ROUND((D247/$H247)*100,1),")")</f>
        <v>(59.1)</v>
      </c>
      <c r="F247" s="302">
        <f>SUM(F245:F246)</f>
        <v>4.2750475952343248</v>
      </c>
      <c r="G247" s="299" t="str">
        <f>CONCATENATE("(",ROUND((F247/$H247)*100,1),")")</f>
        <v>(7.2)</v>
      </c>
      <c r="H247" s="302">
        <f>SUM(H245:H246)</f>
        <v>59.736000000000061</v>
      </c>
      <c r="I247" s="299" t="str">
        <f>CONCATENATE("(",ROUND((H247/$H247)*100,1),")")</f>
        <v>(100)</v>
      </c>
      <c r="K247" s="302">
        <f t="shared" si="192"/>
        <v>2.2699396619773502</v>
      </c>
      <c r="L247" s="302">
        <f t="shared" si="193"/>
        <v>3.4129595692006589</v>
      </c>
      <c r="M247" s="302">
        <f t="shared" si="194"/>
        <v>0.42510076882185199</v>
      </c>
      <c r="N247" s="302">
        <f t="shared" si="195"/>
        <v>6.1079999999998611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11.80509577440303</v>
      </c>
      <c r="C250" s="299" t="str">
        <f>CONCATENATE("(",ROUND((B250/$H252)*100,1),")")</f>
        <v>(17.9)</v>
      </c>
      <c r="D250" s="302">
        <f>'Ind T6'!W99</f>
        <v>14.135615313369863</v>
      </c>
      <c r="E250" s="299" t="str">
        <f>CONCATENATE("(",ROUND((D250/$H252)*100,1),")")</f>
        <v>(21.5)</v>
      </c>
      <c r="F250" s="302">
        <f>'Ind T6'!X99</f>
        <v>2.3927004901746169</v>
      </c>
      <c r="G250" s="299" t="str">
        <f>CONCATENATE("(",ROUND((F250/$H252)*100,1),")")</f>
        <v>(3.6)</v>
      </c>
      <c r="H250" s="302">
        <f>SUM(B250,D250,F250)</f>
        <v>28.333411577947508</v>
      </c>
      <c r="I250" s="299" t="str">
        <f>CONCATENATE("(",ROUND((H250/$H252)*100,1),")")</f>
        <v>(43)</v>
      </c>
      <c r="K250" s="302">
        <f>B250-B240</f>
        <v>1.646870775091438</v>
      </c>
      <c r="L250" s="302">
        <f>D250-D240</f>
        <v>1.5648012191619554</v>
      </c>
      <c r="M250" s="302">
        <f>F250-F240</f>
        <v>0.34673171948425674</v>
      </c>
      <c r="N250" s="302">
        <f>SUM(K250:M250)</f>
        <v>3.5584037137376501</v>
      </c>
    </row>
    <row r="251" spans="1:14" x14ac:dyDescent="0.2">
      <c r="A251" s="282" t="s">
        <v>365</v>
      </c>
      <c r="B251" s="302">
        <f>'Ind T6'!V98</f>
        <v>10.633505364909277</v>
      </c>
      <c r="C251" s="299" t="str">
        <f>CONCATENATE("(",ROUND((B251/$H252)*100,1),")")</f>
        <v>(16.1)</v>
      </c>
      <c r="D251" s="302">
        <f>'Ind T6'!W98</f>
        <v>24.569635183261582</v>
      </c>
      <c r="E251" s="299" t="str">
        <f>CONCATENATE("(",ROUND((D251/$H252)*100,1),")")</f>
        <v>(37.3)</v>
      </c>
      <c r="F251" s="302">
        <f>'Ind T6'!X98</f>
        <v>2.3074478738815598</v>
      </c>
      <c r="G251" s="299" t="str">
        <f>CONCATENATE("(",ROUND((F251/$H252)*100,1),")")</f>
        <v>(3.5)</v>
      </c>
      <c r="H251" s="302">
        <f t="shared" ref="H251" si="196">SUM(B251,D251,F251)</f>
        <v>37.510588422052415</v>
      </c>
      <c r="I251" s="299" t="str">
        <f>CONCATENATE("(",ROUND((H251/$H252)*100,1),")")</f>
        <v>(57)</v>
      </c>
      <c r="K251" s="302">
        <f t="shared" ref="K251:K252" si="197">B251-B241</f>
        <v>1.3798947007646039</v>
      </c>
      <c r="L251" s="302">
        <f t="shared" ref="L251:L252" si="198">D251-D241</f>
        <v>2.9540987488960901</v>
      </c>
      <c r="M251" s="302">
        <f t="shared" ref="M251:M252" si="199">F251-F241</f>
        <v>0.34560283660162683</v>
      </c>
      <c r="N251" s="302">
        <f t="shared" ref="N251:N252" si="200">SUM(K251:M251)</f>
        <v>4.6795962862623206</v>
      </c>
    </row>
    <row r="252" spans="1:14" x14ac:dyDescent="0.2">
      <c r="A252" s="282" t="s">
        <v>363</v>
      </c>
      <c r="B252" s="302">
        <f>SUM(B250:B251)</f>
        <v>22.438601139312308</v>
      </c>
      <c r="C252" s="299" t="str">
        <f>CONCATENATE("(",ROUND((B252/$H252)*100,1),")")</f>
        <v>(34.1)</v>
      </c>
      <c r="D252" s="302">
        <f>SUM(D250:D251)</f>
        <v>38.705250496631443</v>
      </c>
      <c r="E252" s="299" t="str">
        <f>CONCATENATE("(",ROUND((D252/$H252)*100,1),")")</f>
        <v>(58.8)</v>
      </c>
      <c r="F252" s="302">
        <f>SUM(F250:F251)</f>
        <v>4.7001483640561768</v>
      </c>
      <c r="G252" s="299" t="str">
        <f>CONCATENATE("(",ROUND((F252/$H252)*100,1),")")</f>
        <v>(7.1)</v>
      </c>
      <c r="H252" s="302">
        <f>SUM(H250:H251)</f>
        <v>65.843999999999923</v>
      </c>
      <c r="I252" s="299" t="str">
        <f>CONCATENATE("(",ROUND((H252/$H252)*100,1),")")</f>
        <v>(100)</v>
      </c>
      <c r="K252" s="302">
        <f t="shared" si="197"/>
        <v>3.0267654758560418</v>
      </c>
      <c r="L252" s="302">
        <f t="shared" si="198"/>
        <v>4.5188999680580437</v>
      </c>
      <c r="M252" s="302">
        <f t="shared" si="199"/>
        <v>0.69233455608588379</v>
      </c>
      <c r="N252" s="302">
        <f t="shared" si="200"/>
        <v>8.2379999999999693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1.8084251058771619</v>
      </c>
      <c r="C261" s="299" t="str">
        <f>CONCATENATE("(",ROUND((B261/$H263)*100,1),")")</f>
        <v>(30.6)</v>
      </c>
      <c r="D261" s="302">
        <f>'Ind T6'!M108</f>
        <v>0.49193107431694233</v>
      </c>
      <c r="E261" s="299" t="str">
        <f>CONCATENATE("(",ROUND((D261/$H263)*100,1),")")</f>
        <v>(8.3)</v>
      </c>
      <c r="F261" s="302">
        <f>'Ind T6'!N108</f>
        <v>0.95067481710884905</v>
      </c>
      <c r="G261" s="299" t="str">
        <f>CONCATENATE("(",ROUND((F261/$H263)*100,1),")")</f>
        <v>(16.1)</v>
      </c>
      <c r="H261" s="302">
        <f>SUM(B261,D261,F261)</f>
        <v>3.2510309973029532</v>
      </c>
      <c r="I261" s="299" t="str">
        <f>CONCATENATE("(",ROUND((H261/$H263)*100,1),")")</f>
        <v>(55)</v>
      </c>
      <c r="K261" s="302">
        <f>B266-B261</f>
        <v>-6.6658127221388197E-2</v>
      </c>
      <c r="L261" s="302">
        <f>D266-D261</f>
        <v>7.0245122132466253E-3</v>
      </c>
      <c r="M261" s="302">
        <f>F266-F261</f>
        <v>-2.4288240700249486E-2</v>
      </c>
      <c r="N261" s="302">
        <f>SUM(K261:M261)</f>
        <v>-8.3921855708391058E-2</v>
      </c>
    </row>
    <row r="262" spans="1:14" x14ac:dyDescent="0.2">
      <c r="A262" s="282" t="s">
        <v>365</v>
      </c>
      <c r="B262" s="302">
        <f>'Ind T6'!L107</f>
        <v>1.5634077782071634</v>
      </c>
      <c r="C262" s="299" t="str">
        <f>CONCATENATE("(",ROUND((B262/$H263)*100,1),")")</f>
        <v>(26.5)</v>
      </c>
      <c r="D262" s="302">
        <f>'Ind T6'!M107</f>
        <v>0.71343280708327061</v>
      </c>
      <c r="E262" s="299" t="str">
        <f>CONCATENATE("(",ROUND((D262/$H263)*100,1),")")</f>
        <v>(12.1)</v>
      </c>
      <c r="F262" s="302">
        <f>'Ind T6'!N107</f>
        <v>0.38212841740660841</v>
      </c>
      <c r="G262" s="299" t="str">
        <f>CONCATENATE("(",ROUND((F262/$H263)*100,1),")")</f>
        <v>(6.5)</v>
      </c>
      <c r="H262" s="302">
        <f t="shared" ref="H262" si="201">SUM(B262,D262,F262)</f>
        <v>2.6589690026970425</v>
      </c>
      <c r="I262" s="299" t="str">
        <f>CONCATENATE("(",ROUND((H262/$H263)*100,1),")")</f>
        <v>(45)</v>
      </c>
      <c r="K262" s="302">
        <f t="shared" ref="K262:K263" si="202">B267-B262</f>
        <v>-5.1091705696865164E-2</v>
      </c>
      <c r="L262" s="302">
        <f t="shared" ref="L262:L263" si="203">D267-D262</f>
        <v>-1.2873224002673878E-2</v>
      </c>
      <c r="M262" s="302">
        <f t="shared" ref="M262:M263" si="204">F267-F262</f>
        <v>-1.6113214592075598E-2</v>
      </c>
      <c r="N262" s="302">
        <f t="shared" ref="N262:N263" si="205">SUM(K262:M262)</f>
        <v>-8.0078144291614639E-2</v>
      </c>
    </row>
    <row r="263" spans="1:14" x14ac:dyDescent="0.2">
      <c r="A263" s="282" t="s">
        <v>363</v>
      </c>
      <c r="B263" s="302">
        <f>SUM(B261:B262)</f>
        <v>3.3718328840843252</v>
      </c>
      <c r="C263" s="299" t="str">
        <f>CONCATENATE("(",ROUND((B263/$H263)*100,1),")")</f>
        <v>(57.1)</v>
      </c>
      <c r="D263" s="302">
        <f>SUM(D261:D262)</f>
        <v>1.205363881400213</v>
      </c>
      <c r="E263" s="299" t="str">
        <f>CONCATENATE("(",ROUND((D263/$H263)*100,1),")")</f>
        <v>(20.4)</v>
      </c>
      <c r="F263" s="302">
        <f>SUM(F261:F262)</f>
        <v>1.3328032345154575</v>
      </c>
      <c r="G263" s="299" t="str">
        <f>CONCATENATE("(",ROUND((F263/$H263)*100,1),")")</f>
        <v>(22.6)</v>
      </c>
      <c r="H263" s="302">
        <f>SUM(H261:H262)</f>
        <v>5.9099999999999957</v>
      </c>
      <c r="I263" s="299" t="str">
        <f>CONCATENATE("(",ROUND((H263/$H263)*100,1),")")</f>
        <v>(100)</v>
      </c>
      <c r="K263" s="302">
        <f t="shared" si="202"/>
        <v>-0.11774983291825336</v>
      </c>
      <c r="L263" s="302">
        <f t="shared" si="203"/>
        <v>-5.8487117894272522E-3</v>
      </c>
      <c r="M263" s="302">
        <f t="shared" si="204"/>
        <v>-4.0401455292325084E-2</v>
      </c>
      <c r="N263" s="302">
        <f t="shared" si="205"/>
        <v>-0.1640000000000057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1.7417669786557737</v>
      </c>
      <c r="C266" s="299" t="str">
        <f>CONCATENATE("(",ROUND((B266/$H268)*100,1),")")</f>
        <v>(30.3)</v>
      </c>
      <c r="D266" s="302">
        <f>'Ind T6'!R108</f>
        <v>0.49895558653018895</v>
      </c>
      <c r="E266" s="299" t="str">
        <f>CONCATENATE("(",ROUND((D266/$H268)*100,1),")")</f>
        <v>(8.7)</v>
      </c>
      <c r="F266" s="302">
        <f>'Ind T6'!S108</f>
        <v>0.92638657640859956</v>
      </c>
      <c r="G266" s="299" t="str">
        <f>CONCATENATE("(",ROUND((F266/$H268)*100,1),")")</f>
        <v>(16.1)</v>
      </c>
      <c r="H266" s="302">
        <f>SUM(B266,D266,F266)</f>
        <v>3.1671091415945622</v>
      </c>
      <c r="I266" s="299" t="str">
        <f>CONCATENATE("(",ROUND((H266/$H268)*100,1),")")</f>
        <v>(55.1)</v>
      </c>
      <c r="K266" s="302">
        <f>B271-B266</f>
        <v>-4.3292114205813581E-2</v>
      </c>
      <c r="L266" s="302">
        <f>D271-D266</f>
        <v>2.5536820621424094E-2</v>
      </c>
      <c r="M266" s="302">
        <f>F271-F266</f>
        <v>-4.5050315525203555E-3</v>
      </c>
      <c r="N266" s="302">
        <f>SUM(K266:M266)</f>
        <v>-2.2260325136909842E-2</v>
      </c>
    </row>
    <row r="267" spans="1:14" x14ac:dyDescent="0.2">
      <c r="A267" s="282" t="s">
        <v>365</v>
      </c>
      <c r="B267" s="302">
        <f>'Ind T6'!Q107</f>
        <v>1.5123160725102982</v>
      </c>
      <c r="C267" s="299" t="str">
        <f>CONCATENATE("(",ROUND((B267/$H268)*100,1),")")</f>
        <v>(26.3)</v>
      </c>
      <c r="D267" s="302">
        <f>'Ind T6'!R107</f>
        <v>0.70055958308059674</v>
      </c>
      <c r="E267" s="299" t="str">
        <f>CONCATENATE("(",ROUND((D267/$H268)*100,1),")")</f>
        <v>(12.2)</v>
      </c>
      <c r="F267" s="302">
        <f>'Ind T6'!S107</f>
        <v>0.36601520281453281</v>
      </c>
      <c r="G267" s="299" t="str">
        <f>CONCATENATE("(",ROUND((F267/$H268)*100,1),")")</f>
        <v>(6.4)</v>
      </c>
      <c r="H267" s="302">
        <f t="shared" ref="H267" si="206">SUM(B267,D267,F267)</f>
        <v>2.5788908584054275</v>
      </c>
      <c r="I267" s="299" t="str">
        <f>CONCATENATE("(",ROUND((H267/$H268)*100,1),")")</f>
        <v>(44.9)</v>
      </c>
      <c r="K267" s="302">
        <f t="shared" ref="K267:K268" si="207">B272-B267</f>
        <v>-9.2816269055533418E-3</v>
      </c>
      <c r="L267" s="302">
        <f t="shared" ref="L267:L268" si="208">D272-D267</f>
        <v>-8.5741627015254451E-3</v>
      </c>
      <c r="M267" s="302">
        <f t="shared" ref="M267:M268" si="209">F272-F267</f>
        <v>-2.088388525599888E-2</v>
      </c>
      <c r="N267" s="302">
        <f t="shared" ref="N267:N268" si="210">SUM(K267:M267)</f>
        <v>-3.8739674863077667E-2</v>
      </c>
    </row>
    <row r="268" spans="1:14" x14ac:dyDescent="0.2">
      <c r="A268" s="282" t="s">
        <v>363</v>
      </c>
      <c r="B268" s="302">
        <f>SUM(B266:B267)</f>
        <v>3.2540830511660719</v>
      </c>
      <c r="C268" s="299" t="str">
        <f>CONCATENATE("(",ROUND((B268/$H268)*100,1),")")</f>
        <v>(56.6)</v>
      </c>
      <c r="D268" s="302">
        <f>SUM(D266:D267)</f>
        <v>1.1995151696107857</v>
      </c>
      <c r="E268" s="299" t="str">
        <f>CONCATENATE("(",ROUND((D268/$H268)*100,1),")")</f>
        <v>(20.9)</v>
      </c>
      <c r="F268" s="302">
        <f>SUM(F266:F267)</f>
        <v>1.2924017792231324</v>
      </c>
      <c r="G268" s="299" t="str">
        <f>CONCATENATE("(",ROUND((F268/$H268)*100,1),")")</f>
        <v>(22.5)</v>
      </c>
      <c r="H268" s="302">
        <f>SUM(H266:H267)</f>
        <v>5.7459999999999898</v>
      </c>
      <c r="I268" s="299" t="str">
        <f>CONCATENATE("(",ROUND((H268/$H268)*100,1),")")</f>
        <v>(100)</v>
      </c>
      <c r="K268" s="302">
        <f t="shared" si="207"/>
        <v>-5.2573741111366701E-2</v>
      </c>
      <c r="L268" s="302">
        <f t="shared" si="208"/>
        <v>1.6962657919898483E-2</v>
      </c>
      <c r="M268" s="302">
        <f t="shared" si="209"/>
        <v>-2.5388916808519291E-2</v>
      </c>
      <c r="N268" s="302">
        <f t="shared" si="210"/>
        <v>-6.0999999999987509E-2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1.6984748644499601</v>
      </c>
      <c r="C271" s="299" t="str">
        <f>CONCATENATE("(",ROUND((B271/$H273)*100,1),")")</f>
        <v>(29.9)</v>
      </c>
      <c r="D271" s="302">
        <f>'Ind T6'!W108</f>
        <v>0.52449240715161305</v>
      </c>
      <c r="E271" s="299" t="str">
        <f>CONCATENATE("(",ROUND((D271/$H273)*100,1),")")</f>
        <v>(9.2)</v>
      </c>
      <c r="F271" s="302">
        <f>'Ind T6'!X108</f>
        <v>0.9218815448560792</v>
      </c>
      <c r="G271" s="299" t="str">
        <f>CONCATENATE("(",ROUND((F271/$H273)*100,1),")")</f>
        <v>(16.2)</v>
      </c>
      <c r="H271" s="302">
        <f>SUM(B271,D271,F271)</f>
        <v>3.1448488164576522</v>
      </c>
      <c r="I271" s="299" t="str">
        <f>CONCATENATE("(",ROUND((H271/$H273)*100,1),")")</f>
        <v>(55.3)</v>
      </c>
      <c r="K271" s="302">
        <f>B271-B261</f>
        <v>-0.10995024142720178</v>
      </c>
      <c r="L271" s="302">
        <f>D271-D261</f>
        <v>3.256133283467072E-2</v>
      </c>
      <c r="M271" s="302">
        <f>F271-F261</f>
        <v>-2.8793272252769841E-2</v>
      </c>
      <c r="N271" s="302">
        <f>SUM(K271:M271)</f>
        <v>-0.1061821808453009</v>
      </c>
    </row>
    <row r="272" spans="1:14" x14ac:dyDescent="0.2">
      <c r="A272" s="282" t="s">
        <v>365</v>
      </c>
      <c r="B272" s="302">
        <f>'Ind T6'!V107</f>
        <v>1.5030344456047449</v>
      </c>
      <c r="C272" s="299" t="str">
        <f>CONCATENATE("(",ROUND((B272/$H273)*100,1),")")</f>
        <v>(26.4)</v>
      </c>
      <c r="D272" s="302">
        <f>'Ind T6'!W107</f>
        <v>0.69198542037907129</v>
      </c>
      <c r="E272" s="299" t="str">
        <f>CONCATENATE("(",ROUND((D272/$H273)*100,1),")")</f>
        <v>(12.2)</v>
      </c>
      <c r="F272" s="302">
        <f>'Ind T6'!X107</f>
        <v>0.34513131755853393</v>
      </c>
      <c r="G272" s="299" t="str">
        <f>CONCATENATE("(",ROUND((F272/$H273)*100,1),")")</f>
        <v>(6.1)</v>
      </c>
      <c r="H272" s="302">
        <f t="shared" ref="H272" si="211">SUM(B272,D272,F272)</f>
        <v>2.54015118354235</v>
      </c>
      <c r="I272" s="299" t="str">
        <f>CONCATENATE("(",ROUND((H272/$H273)*100,1),")")</f>
        <v>(44.7)</v>
      </c>
      <c r="K272" s="302">
        <f t="shared" ref="K272:K273" si="212">B272-B262</f>
        <v>-6.0373332602418506E-2</v>
      </c>
      <c r="L272" s="302">
        <f t="shared" ref="L272:L273" si="213">D272-D262</f>
        <v>-2.1447386704199323E-2</v>
      </c>
      <c r="M272" s="302">
        <f t="shared" ref="M272:M273" si="214">F272-F262</f>
        <v>-3.6997099848074477E-2</v>
      </c>
      <c r="N272" s="302">
        <f t="shared" ref="N272:N273" si="215">SUM(K272:M272)</f>
        <v>-0.11881781915469231</v>
      </c>
    </row>
    <row r="273" spans="1:14" x14ac:dyDescent="0.2">
      <c r="A273" s="282" t="s">
        <v>363</v>
      </c>
      <c r="B273" s="302">
        <f>SUM(B271:B272)</f>
        <v>3.2015093100547052</v>
      </c>
      <c r="C273" s="299" t="str">
        <f>CONCATENATE("(",ROUND((B273/$H273)*100,1),")")</f>
        <v>(56.3)</v>
      </c>
      <c r="D273" s="302">
        <f>SUM(D271:D272)</f>
        <v>1.2164778275306842</v>
      </c>
      <c r="E273" s="299" t="str">
        <f>CONCATENATE("(",ROUND((D273/$H273)*100,1),")")</f>
        <v>(21.4)</v>
      </c>
      <c r="F273" s="302">
        <f>SUM(F271:F272)</f>
        <v>1.2670128624146131</v>
      </c>
      <c r="G273" s="299" t="str">
        <f>CONCATENATE("(",ROUND((F273/$H273)*100,1),")")</f>
        <v>(22.3)</v>
      </c>
      <c r="H273" s="302">
        <f>SUM(H271:H272)</f>
        <v>5.6850000000000023</v>
      </c>
      <c r="I273" s="299" t="str">
        <f>CONCATENATE("(",ROUND((H273/$H273)*100,1),")")</f>
        <v>(100)</v>
      </c>
      <c r="K273" s="302">
        <f t="shared" si="212"/>
        <v>-0.17032357402962006</v>
      </c>
      <c r="L273" s="302">
        <f t="shared" si="213"/>
        <v>1.1113946130471231E-2</v>
      </c>
      <c r="M273" s="302">
        <f t="shared" si="214"/>
        <v>-6.5790372100844374E-2</v>
      </c>
      <c r="N273" s="302">
        <f t="shared" si="215"/>
        <v>-0.22499999999999321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7.643605806192225</v>
      </c>
      <c r="C282" s="299" t="str">
        <f>CONCATENATE("(",ROUND((B282/$H284)*100,1),")")</f>
        <v>(59.1)</v>
      </c>
      <c r="D282" s="302">
        <f>'Ind T6'!M117</f>
        <v>0.71070196331980562</v>
      </c>
      <c r="E282" s="299" t="str">
        <f>CONCATENATE("(",ROUND((D282/$H284)*100,1),")")</f>
        <v>(5.5)</v>
      </c>
      <c r="F282" s="302">
        <f>'Ind T6'!N117</f>
        <v>0.80789726667146433</v>
      </c>
      <c r="G282" s="299" t="str">
        <f>CONCATENATE("(",ROUND((F282/$H284)*100,1),")")</f>
        <v>(6.2)</v>
      </c>
      <c r="H282" s="302">
        <f>SUM(B282,D282,F282)</f>
        <v>9.1622050361834955</v>
      </c>
      <c r="I282" s="299" t="str">
        <f>CONCATENATE("(",ROUND((H282/$H284)*100,1),")")</f>
        <v>(70.8)</v>
      </c>
      <c r="K282" s="302">
        <f>B287-B282</f>
        <v>0.20537971041937464</v>
      </c>
      <c r="L282" s="302">
        <f>D287-D282</f>
        <v>3.0079032961153218E-2</v>
      </c>
      <c r="M282" s="302">
        <f>F287-F282</f>
        <v>4.6909221584553684E-2</v>
      </c>
      <c r="N282" s="302">
        <f>SUM(K282:M282)</f>
        <v>0.28236796496508154</v>
      </c>
    </row>
    <row r="283" spans="1:14" x14ac:dyDescent="0.2">
      <c r="A283" s="282" t="s">
        <v>365</v>
      </c>
      <c r="B283" s="302">
        <f>'Ind T6'!L116</f>
        <v>2.9639924432955325</v>
      </c>
      <c r="C283" s="299" t="str">
        <f>CONCATENATE("(",ROUND((B283/$H284)*100,1),")")</f>
        <v>(22.9)</v>
      </c>
      <c r="D283" s="302">
        <f>'Ind T6'!M116</f>
        <v>0.71642843820860325</v>
      </c>
      <c r="E283" s="299" t="str">
        <f>CONCATENATE("(",ROUND((D283/$H284)*100,1),")")</f>
        <v>(5.5)</v>
      </c>
      <c r="F283" s="302">
        <f>'Ind T6'!N116</f>
        <v>0.10137408231237467</v>
      </c>
      <c r="G283" s="299" t="str">
        <f>CONCATENATE("(",ROUND((F283/$H284)*100,1),")")</f>
        <v>(0.8)</v>
      </c>
      <c r="H283" s="302">
        <f t="shared" ref="H283" si="216">SUM(B283,D283,F283)</f>
        <v>3.7817949638165103</v>
      </c>
      <c r="I283" s="299" t="str">
        <f>CONCATENATE("(",ROUND((H283/$H284)*100,1),")")</f>
        <v>(29.2)</v>
      </c>
      <c r="K283" s="302">
        <f t="shared" ref="K283:K284" si="217">B288-B283</f>
        <v>0.17332433124897717</v>
      </c>
      <c r="L283" s="302">
        <f t="shared" ref="L283:L284" si="218">D288-D283</f>
        <v>1.4350321944302968E-2</v>
      </c>
      <c r="M283" s="302">
        <f t="shared" ref="M283:M284" si="219">F288-F283</f>
        <v>4.9573818416463744E-3</v>
      </c>
      <c r="N283" s="302">
        <f t="shared" ref="N283:N284" si="220">SUM(K283:M283)</f>
        <v>0.19263203503492651</v>
      </c>
    </row>
    <row r="284" spans="1:14" x14ac:dyDescent="0.2">
      <c r="A284" s="282" t="s">
        <v>363</v>
      </c>
      <c r="B284" s="302">
        <f>SUM(B282:B283)</f>
        <v>10.607598249487758</v>
      </c>
      <c r="C284" s="299" t="str">
        <f>CONCATENATE("(",ROUND((B284/$H284)*100,1),")")</f>
        <v>(81.9)</v>
      </c>
      <c r="D284" s="302">
        <f>SUM(D282:D283)</f>
        <v>1.4271304015284088</v>
      </c>
      <c r="E284" s="299" t="str">
        <f>CONCATENATE("(",ROUND((D284/$H284)*100,1),")")</f>
        <v>(11)</v>
      </c>
      <c r="F284" s="302">
        <f>SUM(F282:F283)</f>
        <v>0.90927134898383899</v>
      </c>
      <c r="G284" s="299" t="str">
        <f>CONCATENATE("(",ROUND((F284/$H284)*100,1),")")</f>
        <v>(7)</v>
      </c>
      <c r="H284" s="302">
        <f>SUM(H282:H283)</f>
        <v>12.944000000000006</v>
      </c>
      <c r="I284" s="299" t="str">
        <f>CONCATENATE("(",ROUND((H284/$H284)*100,1),")")</f>
        <v>(100)</v>
      </c>
      <c r="K284" s="302">
        <f t="shared" si="217"/>
        <v>0.37870404166835137</v>
      </c>
      <c r="L284" s="302">
        <f t="shared" si="218"/>
        <v>4.4429354905456186E-2</v>
      </c>
      <c r="M284" s="302">
        <f t="shared" si="219"/>
        <v>5.1866603426200086E-2</v>
      </c>
      <c r="N284" s="302">
        <f t="shared" si="220"/>
        <v>0.47500000000000764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7.8489855166115996</v>
      </c>
      <c r="C287" s="299" t="str">
        <f>CONCATENATE("(",ROUND((B287/$H289)*100,1),")")</f>
        <v>(58.5)</v>
      </c>
      <c r="D287" s="302">
        <f>'Ind T6'!R117</f>
        <v>0.74078099628095884</v>
      </c>
      <c r="E287" s="299" t="str">
        <f>CONCATENATE("(",ROUND((D287/$H289)*100,1),")")</f>
        <v>(5.5)</v>
      </c>
      <c r="F287" s="302">
        <f>'Ind T6'!S117</f>
        <v>0.85480648825601802</v>
      </c>
      <c r="G287" s="299" t="str">
        <f>CONCATENATE("(",ROUND((F287/$H289)*100,1),")")</f>
        <v>(6.4)</v>
      </c>
      <c r="H287" s="302">
        <f>SUM(B287,D287,F287)</f>
        <v>9.4445730011485765</v>
      </c>
      <c r="I287" s="299" t="str">
        <f>CONCATENATE("(",ROUND((H287/$H289)*100,1),")")</f>
        <v>(70.4)</v>
      </c>
      <c r="K287" s="302">
        <f>B292-B287</f>
        <v>0.2114892729372313</v>
      </c>
      <c r="L287" s="302">
        <f>D292-D287</f>
        <v>3.4443919030988757E-2</v>
      </c>
      <c r="M287" s="302">
        <f>F292-F287</f>
        <v>5.244963677485448E-2</v>
      </c>
      <c r="N287" s="302">
        <f>SUM(K287:M287)</f>
        <v>0.29838282874307454</v>
      </c>
    </row>
    <row r="288" spans="1:14" x14ac:dyDescent="0.2">
      <c r="A288" s="282" t="s">
        <v>365</v>
      </c>
      <c r="B288" s="302">
        <f>'Ind T6'!Q116</f>
        <v>3.1373167745445096</v>
      </c>
      <c r="C288" s="299" t="str">
        <f>CONCATENATE("(",ROUND((B288/$H289)*100,1),")")</f>
        <v>(23.4)</v>
      </c>
      <c r="D288" s="302">
        <f>'Ind T6'!R116</f>
        <v>0.73077876015290621</v>
      </c>
      <c r="E288" s="299" t="str">
        <f>CONCATENATE("(",ROUND((D288/$H289)*100,1),")")</f>
        <v>(5.4)</v>
      </c>
      <c r="F288" s="302">
        <f>'Ind T6'!S116</f>
        <v>0.10633146415402105</v>
      </c>
      <c r="G288" s="299" t="str">
        <f>CONCATENATE("(",ROUND((F288/$H289)*100,1),")")</f>
        <v>(0.8)</v>
      </c>
      <c r="H288" s="302">
        <f t="shared" ref="H288" si="221">SUM(B288,D288,F288)</f>
        <v>3.9744269988514369</v>
      </c>
      <c r="I288" s="299" t="str">
        <f>CONCATENATE("(",ROUND((H288/$H289)*100,1),")")</f>
        <v>(29.6)</v>
      </c>
      <c r="K288" s="302">
        <f t="shared" ref="K288:K289" si="222">B293-B288</f>
        <v>0.25988903908197081</v>
      </c>
      <c r="L288" s="302">
        <f t="shared" ref="L288:L289" si="223">D293-D288</f>
        <v>2.1167048393612165E-3</v>
      </c>
      <c r="M288" s="302">
        <f t="shared" ref="M288:M289" si="224">F293-F288</f>
        <v>4.6114273355968571E-3</v>
      </c>
      <c r="N288" s="302">
        <f t="shared" ref="N288:N289" si="225">SUM(K288:M288)</f>
        <v>0.26661717125692885</v>
      </c>
    </row>
    <row r="289" spans="1:14" x14ac:dyDescent="0.2">
      <c r="A289" s="282" t="s">
        <v>363</v>
      </c>
      <c r="B289" s="302">
        <f>SUM(B287:B288)</f>
        <v>10.986302291156109</v>
      </c>
      <c r="C289" s="299" t="str">
        <f>CONCATENATE("(",ROUND((B289/$H289)*100,1),")")</f>
        <v>(81.9)</v>
      </c>
      <c r="D289" s="302">
        <f>SUM(D287:D288)</f>
        <v>1.4715597564338649</v>
      </c>
      <c r="E289" s="299" t="str">
        <f>CONCATENATE("(",ROUND((D289/$H289)*100,1),")")</f>
        <v>(11)</v>
      </c>
      <c r="F289" s="302">
        <f>SUM(F287:F288)</f>
        <v>0.96113795241003908</v>
      </c>
      <c r="G289" s="299" t="str">
        <f>CONCATENATE("(",ROUND((F289/$H289)*100,1),")")</f>
        <v>(7.2)</v>
      </c>
      <c r="H289" s="302">
        <f>SUM(H287:H288)</f>
        <v>13.419000000000013</v>
      </c>
      <c r="I289" s="299" t="str">
        <f>CONCATENATE("(",ROUND((H289/$H289)*100,1),")")</f>
        <v>(100)</v>
      </c>
      <c r="K289" s="302">
        <f t="shared" si="222"/>
        <v>0.47137831201920299</v>
      </c>
      <c r="L289" s="302">
        <f t="shared" si="223"/>
        <v>3.6560623870350195E-2</v>
      </c>
      <c r="M289" s="302">
        <f t="shared" si="224"/>
        <v>5.7061064110451309E-2</v>
      </c>
      <c r="N289" s="302">
        <f t="shared" si="225"/>
        <v>0.5650000000000045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8.0604747895488309</v>
      </c>
      <c r="C292" s="299" t="str">
        <f>CONCATENATE("(",ROUND((B292/$H294)*100,1),")")</f>
        <v>(57.6)</v>
      </c>
      <c r="D292" s="302">
        <f>'Ind T6'!W117</f>
        <v>0.77522491531194759</v>
      </c>
      <c r="E292" s="299" t="str">
        <f>CONCATENATE("(",ROUND((D292/$H294)*100,1),")")</f>
        <v>(5.5)</v>
      </c>
      <c r="F292" s="302">
        <f>'Ind T6'!X117</f>
        <v>0.9072561250308725</v>
      </c>
      <c r="G292" s="299" t="str">
        <f>CONCATENATE("(",ROUND((F292/$H294)*100,1),")")</f>
        <v>(6.5)</v>
      </c>
      <c r="H292" s="302">
        <f>SUM(B292,D292,F292)</f>
        <v>9.7429558298916508</v>
      </c>
      <c r="I292" s="299" t="str">
        <f>CONCATENATE("(",ROUND((H292/$H294)*100,1),")")</f>
        <v>(69.7)</v>
      </c>
      <c r="K292" s="302">
        <f>B292-B282</f>
        <v>0.41686898335660594</v>
      </c>
      <c r="L292" s="302">
        <f>D292-D282</f>
        <v>6.4522951992141975E-2</v>
      </c>
      <c r="M292" s="302">
        <f>F292-F282</f>
        <v>9.9358858359408164E-2</v>
      </c>
      <c r="N292" s="302">
        <f>SUM(K292:M292)</f>
        <v>0.58075079370815608</v>
      </c>
    </row>
    <row r="293" spans="1:14" x14ac:dyDescent="0.2">
      <c r="A293" s="282" t="s">
        <v>365</v>
      </c>
      <c r="B293" s="302">
        <f>'Ind T6'!V116</f>
        <v>3.3972058136264804</v>
      </c>
      <c r="C293" s="299" t="str">
        <f>CONCATENATE("(",ROUND((B293/$H294)*100,1),")")</f>
        <v>(24.3)</v>
      </c>
      <c r="D293" s="302">
        <f>'Ind T6'!W116</f>
        <v>0.73289546499226743</v>
      </c>
      <c r="E293" s="299" t="str">
        <f>CONCATENATE("(",ROUND((D293/$H294)*100,1),")")</f>
        <v>(5.2)</v>
      </c>
      <c r="F293" s="302">
        <f>'Ind T6'!X116</f>
        <v>0.1109428914896179</v>
      </c>
      <c r="G293" s="299" t="str">
        <f>CONCATENATE("(",ROUND((F293/$H294)*100,1),")")</f>
        <v>(0.8)</v>
      </c>
      <c r="H293" s="302">
        <f t="shared" ref="H293" si="226">SUM(B293,D293,F293)</f>
        <v>4.2410441701083652</v>
      </c>
      <c r="I293" s="299" t="str">
        <f>CONCATENATE("(",ROUND((H293/$H294)*100,1),")")</f>
        <v>(30.3)</v>
      </c>
      <c r="K293" s="302">
        <f t="shared" ref="K293:K294" si="227">B293-B283</f>
        <v>0.43321337033094798</v>
      </c>
      <c r="L293" s="302">
        <f t="shared" ref="L293:L294" si="228">D293-D283</f>
        <v>1.6467026783664185E-2</v>
      </c>
      <c r="M293" s="302">
        <f t="shared" ref="M293:M294" si="229">F293-F283</f>
        <v>9.5688091772432315E-3</v>
      </c>
      <c r="N293" s="302">
        <f t="shared" ref="N293:N294" si="230">SUM(K293:M293)</f>
        <v>0.45924920629185539</v>
      </c>
    </row>
    <row r="294" spans="1:14" x14ac:dyDescent="0.2">
      <c r="A294" s="282" t="s">
        <v>363</v>
      </c>
      <c r="B294" s="302">
        <f>SUM(B292:B293)</f>
        <v>11.457680603175312</v>
      </c>
      <c r="C294" s="299" t="str">
        <f>CONCATENATE("(",ROUND((B294/$H294)*100,1),")")</f>
        <v>(81.9)</v>
      </c>
      <c r="D294" s="302">
        <f>SUM(D292:D293)</f>
        <v>1.5081203803042151</v>
      </c>
      <c r="E294" s="299" t="str">
        <f>CONCATENATE("(",ROUND((D294/$H294)*100,1),")")</f>
        <v>(10.8)</v>
      </c>
      <c r="F294" s="302">
        <f>SUM(F292:F293)</f>
        <v>1.0181990165204904</v>
      </c>
      <c r="G294" s="299" t="str">
        <f>CONCATENATE("(",ROUND((F294/$H294)*100,1),")")</f>
        <v>(7.3)</v>
      </c>
      <c r="H294" s="302">
        <f>SUM(H292:H293)</f>
        <v>13.984000000000016</v>
      </c>
      <c r="I294" s="299" t="str">
        <f>CONCATENATE("(",ROUND((H294/$H294)*100,1),")")</f>
        <v>(100)</v>
      </c>
      <c r="K294" s="302">
        <f t="shared" si="227"/>
        <v>0.85008235368755436</v>
      </c>
      <c r="L294" s="302">
        <f t="shared" si="228"/>
        <v>8.0989978775806382E-2</v>
      </c>
      <c r="M294" s="302">
        <f t="shared" si="229"/>
        <v>0.1089276675366514</v>
      </c>
      <c r="N294" s="302">
        <f t="shared" si="230"/>
        <v>1.040000000000012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9.489431005505585</v>
      </c>
      <c r="C303" s="299" t="str">
        <f>CONCATENATE("(",ROUND((B303/$H305)*100,1),")")</f>
        <v>(39.1)</v>
      </c>
      <c r="D303" s="302">
        <f>'Ind T6'!M126</f>
        <v>0.56280856562182069</v>
      </c>
      <c r="E303" s="299" t="str">
        <f>CONCATENATE("(",ROUND((D303/$H305)*100,1),")")</f>
        <v>(2.3)</v>
      </c>
      <c r="F303" s="302">
        <f>'Ind T6'!N126</f>
        <v>1.0305208192240307</v>
      </c>
      <c r="G303" s="299" t="str">
        <f>CONCATENATE("(",ROUND((F303/$H305)*100,1),")")</f>
        <v>(4.2)</v>
      </c>
      <c r="H303" s="302">
        <f>SUM(B303,D303,F303)</f>
        <v>11.082760390351435</v>
      </c>
      <c r="I303" s="299" t="str">
        <f>CONCATENATE("(",ROUND((H303/$H305)*100,1),")")</f>
        <v>(45.6)</v>
      </c>
      <c r="K303" s="302">
        <f>B308-B303</f>
        <v>-0.19083608827547138</v>
      </c>
      <c r="L303" s="302">
        <f>D308-D303</f>
        <v>1.1264587342447396E-2</v>
      </c>
      <c r="M303" s="302">
        <f>F308-F303</f>
        <v>3.0108555880709265E-2</v>
      </c>
      <c r="N303" s="302">
        <f>SUM(K303:M303)</f>
        <v>-0.14946294505231472</v>
      </c>
    </row>
    <row r="304" spans="1:14" x14ac:dyDescent="0.2">
      <c r="A304" s="282" t="s">
        <v>365</v>
      </c>
      <c r="B304" s="302">
        <f>'Ind T6'!L125</f>
        <v>9.1652955368710494</v>
      </c>
      <c r="C304" s="299" t="str">
        <f>CONCATENATE("(",ROUND((B304/$H305)*100,1),")")</f>
        <v>(37.7)</v>
      </c>
      <c r="D304" s="302">
        <f>'Ind T6'!M125</f>
        <v>2.6664260038833412</v>
      </c>
      <c r="E304" s="299" t="str">
        <f>CONCATENATE("(",ROUND((D304/$H305)*100,1),")")</f>
        <v>(11)</v>
      </c>
      <c r="F304" s="302">
        <f>'Ind T6'!N125</f>
        <v>1.3795180688941662</v>
      </c>
      <c r="G304" s="299" t="str">
        <f>CONCATENATE("(",ROUND((F304/$H305)*100,1),")")</f>
        <v>(5.7)</v>
      </c>
      <c r="H304" s="302">
        <f t="shared" ref="H304" si="231">SUM(B304,D304,F304)</f>
        <v>13.211239609648556</v>
      </c>
      <c r="I304" s="299" t="str">
        <f>CONCATENATE("(",ROUND((H304/$H305)*100,1),")")</f>
        <v>(54.4)</v>
      </c>
      <c r="K304" s="302">
        <f t="shared" ref="K304:K305" si="232">B309-B304</f>
        <v>-0.22182347227364474</v>
      </c>
      <c r="L304" s="302">
        <f t="shared" ref="L304:L305" si="233">D309-D304</f>
        <v>-9.2101265093917917E-2</v>
      </c>
      <c r="M304" s="302">
        <f t="shared" ref="M304:M305" si="234">F309-F304</f>
        <v>2.7387682419909742E-2</v>
      </c>
      <c r="N304" s="302">
        <f t="shared" ref="N304:N305" si="235">SUM(K304:M304)</f>
        <v>-0.28653705494765291</v>
      </c>
    </row>
    <row r="305" spans="1:14" x14ac:dyDescent="0.2">
      <c r="A305" s="282" t="s">
        <v>363</v>
      </c>
      <c r="B305" s="302">
        <f>SUM(B303:B304)</f>
        <v>18.654726542376636</v>
      </c>
      <c r="C305" s="299" t="str">
        <f>CONCATENATE("(",ROUND((B305/$H305)*100,1),")")</f>
        <v>(76.8)</v>
      </c>
      <c r="D305" s="302">
        <f>SUM(D303:D304)</f>
        <v>3.2292345695051621</v>
      </c>
      <c r="E305" s="299" t="str">
        <f>CONCATENATE("(",ROUND((D305/$H305)*100,1),")")</f>
        <v>(13.3)</v>
      </c>
      <c r="F305" s="302">
        <f>SUM(F303:F304)</f>
        <v>2.4100388881181969</v>
      </c>
      <c r="G305" s="299" t="str">
        <f>CONCATENATE("(",ROUND((F305/$H305)*100,1),")")</f>
        <v>(9.9)</v>
      </c>
      <c r="H305" s="302">
        <f>SUM(H303:H304)</f>
        <v>24.29399999999999</v>
      </c>
      <c r="I305" s="299" t="str">
        <f>CONCATENATE("(",ROUND((H305/$H305)*100,1),")")</f>
        <v>(100)</v>
      </c>
      <c r="K305" s="302">
        <f t="shared" si="232"/>
        <v>-0.41265956054911612</v>
      </c>
      <c r="L305" s="302">
        <f t="shared" si="233"/>
        <v>-8.0836677751470631E-2</v>
      </c>
      <c r="M305" s="302">
        <f t="shared" si="234"/>
        <v>5.7496238300618785E-2</v>
      </c>
      <c r="N305" s="302">
        <f t="shared" si="235"/>
        <v>-0.43599999999996797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9.2985949172301137</v>
      </c>
      <c r="C308" s="299" t="str">
        <f>CONCATENATE("(",ROUND((B308/$H310)*100,1),")")</f>
        <v>(39)</v>
      </c>
      <c r="D308" s="302">
        <f>'Ind T6'!R126</f>
        <v>0.57407315296426809</v>
      </c>
      <c r="E308" s="299" t="str">
        <f>CONCATENATE("(",ROUND((D308/$H310)*100,1),")")</f>
        <v>(2.4)</v>
      </c>
      <c r="F308" s="302">
        <f>'Ind T6'!S126</f>
        <v>1.06062937510474</v>
      </c>
      <c r="G308" s="299" t="str">
        <f>CONCATENATE("(",ROUND((F308/$H310)*100,1),")")</f>
        <v>(4.4)</v>
      </c>
      <c r="H308" s="302">
        <f>SUM(B308,D308,F308)</f>
        <v>10.933297445299122</v>
      </c>
      <c r="I308" s="299" t="str">
        <f>CONCATENATE("(",ROUND((H308/$H310)*100,1),")")</f>
        <v>(45.8)</v>
      </c>
      <c r="K308" s="302">
        <f>B313-B308</f>
        <v>-0.64178600847837863</v>
      </c>
      <c r="L308" s="302">
        <f>D313-D308</f>
        <v>-3.0263709553630669E-3</v>
      </c>
      <c r="M308" s="302">
        <f>F313-F308</f>
        <v>-3.3395933039521042E-2</v>
      </c>
      <c r="N308" s="302">
        <f>SUM(K308:M308)</f>
        <v>-0.67820831247326274</v>
      </c>
    </row>
    <row r="309" spans="1:14" x14ac:dyDescent="0.2">
      <c r="A309" s="282" t="s">
        <v>365</v>
      </c>
      <c r="B309" s="302">
        <f>'Ind T6'!Q125</f>
        <v>8.9434720645974046</v>
      </c>
      <c r="C309" s="299" t="str">
        <f>CONCATENATE("(",ROUND((B309/$H310)*100,1),")")</f>
        <v>(37.5)</v>
      </c>
      <c r="D309" s="302">
        <f>'Ind T6'!R125</f>
        <v>2.5743247387894233</v>
      </c>
      <c r="E309" s="299" t="str">
        <f>CONCATENATE("(",ROUND((D309/$H310)*100,1),")")</f>
        <v>(10.8)</v>
      </c>
      <c r="F309" s="302">
        <f>'Ind T6'!S125</f>
        <v>1.4069057513140759</v>
      </c>
      <c r="G309" s="299" t="str">
        <f>CONCATENATE("(",ROUND((F309/$H310)*100,1),")")</f>
        <v>(5.9)</v>
      </c>
      <c r="H309" s="302">
        <f t="shared" ref="H309" si="236">SUM(B309,D309,F309)</f>
        <v>12.924702554700904</v>
      </c>
      <c r="I309" s="299" t="str">
        <f>CONCATENATE("(",ROUND((H309/$H310)*100,1),")")</f>
        <v>(54.2)</v>
      </c>
      <c r="K309" s="302">
        <f t="shared" ref="K309:K310" si="237">B314-B309</f>
        <v>-0.64458421553109346</v>
      </c>
      <c r="L309" s="302">
        <f t="shared" ref="L309:L310" si="238">D314-D309</f>
        <v>-0.20781576698738213</v>
      </c>
      <c r="M309" s="302">
        <f t="shared" ref="M309:M310" si="239">F314-F309</f>
        <v>-7.7391705008299727E-2</v>
      </c>
      <c r="N309" s="302">
        <f t="shared" ref="N309:N310" si="240">SUM(K309:M309)</f>
        <v>-0.92979168752677532</v>
      </c>
    </row>
    <row r="310" spans="1:14" x14ac:dyDescent="0.2">
      <c r="A310" s="282" t="s">
        <v>363</v>
      </c>
      <c r="B310" s="302">
        <f>SUM(B308:B309)</f>
        <v>18.24206698182752</v>
      </c>
      <c r="C310" s="299" t="str">
        <f>CONCATENATE("(",ROUND((B310/$H310)*100,1),")")</f>
        <v>(76.5)</v>
      </c>
      <c r="D310" s="302">
        <f>SUM(D308:D309)</f>
        <v>3.1483978917536914</v>
      </c>
      <c r="E310" s="299" t="str">
        <f>CONCATENATE("(",ROUND((D310/$H310)*100,1),")")</f>
        <v>(13.2)</v>
      </c>
      <c r="F310" s="302">
        <f>SUM(F308:F309)</f>
        <v>2.4675351264188157</v>
      </c>
      <c r="G310" s="299" t="str">
        <f>CONCATENATE("(",ROUND((F310/$H310)*100,1),")")</f>
        <v>(10.3)</v>
      </c>
      <c r="H310" s="302">
        <f>SUM(H308:H309)</f>
        <v>23.858000000000025</v>
      </c>
      <c r="I310" s="299" t="str">
        <f>CONCATENATE("(",ROUND((H310/$H310)*100,1),")")</f>
        <v>(100)</v>
      </c>
      <c r="K310" s="302">
        <f t="shared" si="237"/>
        <v>-1.2863702240094739</v>
      </c>
      <c r="L310" s="302">
        <f t="shared" si="238"/>
        <v>-0.2108421379427452</v>
      </c>
      <c r="M310" s="302">
        <f t="shared" si="239"/>
        <v>-0.11078763804782055</v>
      </c>
      <c r="N310" s="302">
        <f t="shared" si="240"/>
        <v>-1.6080000000000396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8.656808908751735</v>
      </c>
      <c r="C313" s="299" t="str">
        <f>CONCATENATE("(",ROUND((B313/$H315)*100,1),")")</f>
        <v>(38.9)</v>
      </c>
      <c r="D313" s="302">
        <f>'Ind T6'!W126</f>
        <v>0.57104678200890502</v>
      </c>
      <c r="E313" s="299" t="str">
        <f>CONCATENATE("(",ROUND((D313/$H315)*100,1),")")</f>
        <v>(2.6)</v>
      </c>
      <c r="F313" s="302">
        <f>'Ind T6'!X126</f>
        <v>1.0272334420652189</v>
      </c>
      <c r="G313" s="299" t="str">
        <f>CONCATENATE("(",ROUND((F313/$H315)*100,1),")")</f>
        <v>(4.6)</v>
      </c>
      <c r="H313" s="302">
        <f>SUM(B313,D313,F313)</f>
        <v>10.255089132825859</v>
      </c>
      <c r="I313" s="299" t="str">
        <f>CONCATENATE("(",ROUND((H313/$H315)*100,1),")")</f>
        <v>(46.1)</v>
      </c>
      <c r="K313" s="302">
        <f>B313-B303</f>
        <v>-0.83262209675385002</v>
      </c>
      <c r="L313" s="302">
        <f>D313-D303</f>
        <v>8.2382163870843295E-3</v>
      </c>
      <c r="M313" s="302">
        <f>F313-F303</f>
        <v>-3.2873771588117773E-3</v>
      </c>
      <c r="N313" s="302">
        <f>SUM(K313:M313)</f>
        <v>-0.82767125752557746</v>
      </c>
    </row>
    <row r="314" spans="1:14" x14ac:dyDescent="0.2">
      <c r="A314" s="282" t="s">
        <v>365</v>
      </c>
      <c r="B314" s="302">
        <f>'Ind T6'!V125</f>
        <v>8.2988878490663112</v>
      </c>
      <c r="C314" s="299" t="str">
        <f>CONCATENATE("(",ROUND((B314/$H315)*100,1),")")</f>
        <v>(37.3)</v>
      </c>
      <c r="D314" s="302">
        <f>'Ind T6'!W125</f>
        <v>2.3665089718020411</v>
      </c>
      <c r="E314" s="299" t="str">
        <f>CONCATENATE("(",ROUND((D314/$H315)*100,1),")")</f>
        <v>(10.6)</v>
      </c>
      <c r="F314" s="302">
        <f>'Ind T6'!X125</f>
        <v>1.3295140463057762</v>
      </c>
      <c r="G314" s="299" t="str">
        <f>CONCATENATE("(",ROUND((F314/$H315)*100,1),")")</f>
        <v>(6)</v>
      </c>
      <c r="H314" s="302">
        <f t="shared" ref="H314" si="241">SUM(B314,D314,F314)</f>
        <v>11.994910867174129</v>
      </c>
      <c r="I314" s="299" t="str">
        <f>CONCATENATE("(",ROUND((H314/$H315)*100,1),")")</f>
        <v>(53.9)</v>
      </c>
      <c r="K314" s="302">
        <f t="shared" ref="K314:K315" si="242">B314-B304</f>
        <v>-0.8664076878047382</v>
      </c>
      <c r="L314" s="302">
        <f t="shared" ref="L314:L315" si="243">D314-D304</f>
        <v>-0.29991703208130005</v>
      </c>
      <c r="M314" s="302">
        <f t="shared" ref="M314:M315" si="244">F314-F304</f>
        <v>-5.0004022588389985E-2</v>
      </c>
      <c r="N314" s="302">
        <f t="shared" ref="N314:N315" si="245">SUM(K314:M314)</f>
        <v>-1.2163287424744282</v>
      </c>
    </row>
    <row r="315" spans="1:14" x14ac:dyDescent="0.2">
      <c r="A315" s="282" t="s">
        <v>363</v>
      </c>
      <c r="B315" s="302">
        <f>SUM(B313:B314)</f>
        <v>16.955696757818046</v>
      </c>
      <c r="C315" s="299" t="str">
        <f>CONCATENATE("(",ROUND((B315/$H315)*100,1),")")</f>
        <v>(76.2)</v>
      </c>
      <c r="D315" s="302">
        <f>SUM(D313:D314)</f>
        <v>2.9375557538109462</v>
      </c>
      <c r="E315" s="299" t="str">
        <f>CONCATENATE("(",ROUND((D315/$H315)*100,1),")")</f>
        <v>(13.2)</v>
      </c>
      <c r="F315" s="302">
        <f>SUM(F313:F314)</f>
        <v>2.3567474883709951</v>
      </c>
      <c r="G315" s="299" t="str">
        <f>CONCATENATE("(",ROUND((F315/$H315)*100,1),")")</f>
        <v>(10.6)</v>
      </c>
      <c r="H315" s="302">
        <f>SUM(H313:H314)</f>
        <v>22.249999999999986</v>
      </c>
      <c r="I315" s="299" t="str">
        <f>CONCATENATE("(",ROUND((H315/$H315)*100,1),")")</f>
        <v>(100)</v>
      </c>
      <c r="K315" s="302">
        <f t="shared" si="242"/>
        <v>-1.69902978455859</v>
      </c>
      <c r="L315" s="302">
        <f t="shared" si="243"/>
        <v>-0.29167881569421583</v>
      </c>
      <c r="M315" s="302">
        <f t="shared" si="244"/>
        <v>-5.3291399747201762E-2</v>
      </c>
      <c r="N315" s="302">
        <f t="shared" si="245"/>
        <v>-2.0440000000000076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3.6819067807905643</v>
      </c>
      <c r="C324" s="299" t="str">
        <f>CONCATENATE("(",ROUND((B324/$H326)*100,1),")")</f>
        <v>(31.8)</v>
      </c>
      <c r="D324" s="302">
        <f>'Ind T6'!M135</f>
        <v>0.93028560161535623</v>
      </c>
      <c r="E324" s="299" t="str">
        <f>CONCATENATE("(",ROUND((D324/$H326)*100,1),")")</f>
        <v>(8)</v>
      </c>
      <c r="F324" s="302">
        <f>'Ind T6'!N135</f>
        <v>0.63401204194158634</v>
      </c>
      <c r="G324" s="299" t="str">
        <f>CONCATENATE("(",ROUND((F324/$H326)*100,1),")")</f>
        <v>(5.5)</v>
      </c>
      <c r="H324" s="302">
        <f>SUM(B324,D324,F324)</f>
        <v>5.246204424347507</v>
      </c>
      <c r="I324" s="299" t="str">
        <f>CONCATENATE("(",ROUND((H324/$H326)*100,1),")")</f>
        <v>(45.3)</v>
      </c>
      <c r="K324" s="302">
        <f>B329-B324</f>
        <v>5.4078016336495782E-2</v>
      </c>
      <c r="L324" s="302">
        <f>D329-D324</f>
        <v>1.6318597966126669E-2</v>
      </c>
      <c r="M324" s="302">
        <f>F329-F324</f>
        <v>4.302641669851881E-2</v>
      </c>
      <c r="N324" s="302">
        <f>SUM(K324:M324)</f>
        <v>0.11342303100114126</v>
      </c>
    </row>
    <row r="325" spans="1:14" x14ac:dyDescent="0.2">
      <c r="A325" s="282" t="s">
        <v>365</v>
      </c>
      <c r="B325" s="302">
        <f>'Ind T6'!L134</f>
        <v>3.6527029912471405</v>
      </c>
      <c r="C325" s="299" t="str">
        <f>CONCATENATE("(",ROUND((B325/$H326)*100,1),")")</f>
        <v>(31.5)</v>
      </c>
      <c r="D325" s="302">
        <f>'Ind T6'!M134</f>
        <v>1.8928960084733815</v>
      </c>
      <c r="E325" s="299" t="str">
        <f>CONCATENATE("(",ROUND((D325/$H326)*100,1),")")</f>
        <v>(16.3)</v>
      </c>
      <c r="F325" s="302">
        <f>'Ind T6'!N134</f>
        <v>0.79719657593195925</v>
      </c>
      <c r="G325" s="299" t="str">
        <f>CONCATENATE("(",ROUND((F325/$H326)*100,1),")")</f>
        <v>(6.9)</v>
      </c>
      <c r="H325" s="302">
        <f t="shared" ref="H325" si="246">SUM(B325,D325,F325)</f>
        <v>6.342795575652481</v>
      </c>
      <c r="I325" s="299" t="str">
        <f>CONCATENATE("(",ROUND((H325/$H326)*100,1),")")</f>
        <v>(54.7)</v>
      </c>
      <c r="K325" s="302">
        <f t="shared" ref="K325:K326" si="247">B330-B325</f>
        <v>0.18838566689277325</v>
      </c>
      <c r="L325" s="302">
        <f t="shared" ref="L325:L326" si="248">D330-D325</f>
        <v>-5.4582619436687851E-2</v>
      </c>
      <c r="M325" s="302">
        <f t="shared" ref="M325:M326" si="249">F330-F325</f>
        <v>2.3773921542792453E-2</v>
      </c>
      <c r="N325" s="302">
        <f t="shared" ref="N325:N326" si="250">SUM(K325:M325)</f>
        <v>0.15757696899887785</v>
      </c>
    </row>
    <row r="326" spans="1:14" x14ac:dyDescent="0.2">
      <c r="A326" s="282" t="s">
        <v>363</v>
      </c>
      <c r="B326" s="302">
        <f>SUM(B324:B325)</f>
        <v>7.3346097720377053</v>
      </c>
      <c r="C326" s="299" t="str">
        <f>CONCATENATE("(",ROUND((B326/$H326)*100,1),")")</f>
        <v>(63.3)</v>
      </c>
      <c r="D326" s="302">
        <f>SUM(D324:D325)</f>
        <v>2.8231816100887377</v>
      </c>
      <c r="E326" s="299" t="str">
        <f>CONCATENATE("(",ROUND((D326/$H326)*100,1),")")</f>
        <v>(24.4)</v>
      </c>
      <c r="F326" s="302">
        <f>SUM(F324:F325)</f>
        <v>1.4312086178735455</v>
      </c>
      <c r="G326" s="299" t="str">
        <f>CONCATENATE("(",ROUND((F326/$H326)*100,1),")")</f>
        <v>(12.3)</v>
      </c>
      <c r="H326" s="302">
        <f>SUM(H324:H325)</f>
        <v>11.588999999999988</v>
      </c>
      <c r="I326" s="299" t="str">
        <f>CONCATENATE("(",ROUND((H326/$H326)*100,1),")")</f>
        <v>(100)</v>
      </c>
      <c r="K326" s="302">
        <f t="shared" si="247"/>
        <v>0.24246368322926859</v>
      </c>
      <c r="L326" s="302">
        <f t="shared" si="248"/>
        <v>-3.8264021470561183E-2</v>
      </c>
      <c r="M326" s="302">
        <f t="shared" si="249"/>
        <v>6.6800338241311374E-2</v>
      </c>
      <c r="N326" s="302">
        <f t="shared" si="250"/>
        <v>0.27100000000001878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3.7359847971270601</v>
      </c>
      <c r="C329" s="299" t="str">
        <f>CONCATENATE("(",ROUND((B329/$H331)*100,1),")")</f>
        <v>(31.5)</v>
      </c>
      <c r="D329" s="302">
        <f>'Ind T6'!R135</f>
        <v>0.9466041995814829</v>
      </c>
      <c r="E329" s="299" t="str">
        <f>CONCATENATE("(",ROUND((D329/$H331)*100,1),")")</f>
        <v>(8)</v>
      </c>
      <c r="F329" s="302">
        <f>'Ind T6'!S135</f>
        <v>0.67703845864010515</v>
      </c>
      <c r="G329" s="299" t="str">
        <f>CONCATENATE("(",ROUND((F329/$H331)*100,1),")")</f>
        <v>(5.7)</v>
      </c>
      <c r="H329" s="302">
        <f>SUM(B329,D329,F329)</f>
        <v>5.3596274553486483</v>
      </c>
      <c r="I329" s="299" t="str">
        <f>CONCATENATE("(",ROUND((H329/$H331)*100,1),")")</f>
        <v>(45.2)</v>
      </c>
      <c r="K329" s="302">
        <f>B334-B329</f>
        <v>0.45047236826287884</v>
      </c>
      <c r="L329" s="302">
        <f>D334-D329</f>
        <v>0.13344931283003469</v>
      </c>
      <c r="M329" s="302">
        <f>F334-F329</f>
        <v>0.14727722354479122</v>
      </c>
      <c r="N329" s="302">
        <f>SUM(K329:M329)</f>
        <v>0.73119890463770476</v>
      </c>
    </row>
    <row r="330" spans="1:14" x14ac:dyDescent="0.2">
      <c r="A330" s="282" t="s">
        <v>365</v>
      </c>
      <c r="B330" s="302">
        <f>'Ind T6'!Q134</f>
        <v>3.8410886581399137</v>
      </c>
      <c r="C330" s="299" t="str">
        <f>CONCATENATE("(",ROUND((B330/$H331)*100,1),")")</f>
        <v>(32.4)</v>
      </c>
      <c r="D330" s="302">
        <f>'Ind T6'!R134</f>
        <v>1.8383133890366936</v>
      </c>
      <c r="E330" s="299" t="str">
        <f>CONCATENATE("(",ROUND((D330/$H331)*100,1),")")</f>
        <v>(15.5)</v>
      </c>
      <c r="F330" s="302">
        <f>'Ind T6'!S134</f>
        <v>0.8209704974747517</v>
      </c>
      <c r="G330" s="299" t="str">
        <f>CONCATENATE("(",ROUND((F330/$H331)*100,1),")")</f>
        <v>(6.9)</v>
      </c>
      <c r="H330" s="302">
        <f t="shared" ref="H330" si="251">SUM(B330,D330,F330)</f>
        <v>6.5003725446513592</v>
      </c>
      <c r="I330" s="299" t="str">
        <f>CONCATENATE("(",ROUND((H330/$H331)*100,1),")")</f>
        <v>(54.8)</v>
      </c>
      <c r="K330" s="302">
        <f t="shared" ref="K330:K331" si="252">B335-B330</f>
        <v>0.76952447420023651</v>
      </c>
      <c r="L330" s="302">
        <f t="shared" ref="L330:L331" si="253">D335-D330</f>
        <v>4.8280804328557192E-2</v>
      </c>
      <c r="M330" s="302">
        <f t="shared" ref="M330:M331" si="254">F335-F330</f>
        <v>0.10599581683349202</v>
      </c>
      <c r="N330" s="302">
        <f t="shared" ref="N330:N331" si="255">SUM(K330:M330)</f>
        <v>0.92380109536228572</v>
      </c>
    </row>
    <row r="331" spans="1:14" x14ac:dyDescent="0.2">
      <c r="A331" s="282" t="s">
        <v>363</v>
      </c>
      <c r="B331" s="302">
        <f>SUM(B329:B330)</f>
        <v>7.5770734552669738</v>
      </c>
      <c r="C331" s="299" t="str">
        <f>CONCATENATE("(",ROUND((B331/$H331)*100,1),")")</f>
        <v>(63.9)</v>
      </c>
      <c r="D331" s="302">
        <f>SUM(D329:D330)</f>
        <v>2.7849175886181765</v>
      </c>
      <c r="E331" s="299" t="str">
        <f>CONCATENATE("(",ROUND((D331/$H331)*100,1),")")</f>
        <v>(23.5)</v>
      </c>
      <c r="F331" s="302">
        <f>SUM(F329:F330)</f>
        <v>1.4980089561148568</v>
      </c>
      <c r="G331" s="299" t="str">
        <f>CONCATENATE("(",ROUND((F331/$H331)*100,1),")")</f>
        <v>(12.6)</v>
      </c>
      <c r="H331" s="302">
        <f>SUM(H329:H330)</f>
        <v>11.860000000000007</v>
      </c>
      <c r="I331" s="299" t="str">
        <f>CONCATENATE("(",ROUND((H331/$H331)*100,1),")")</f>
        <v>(100)</v>
      </c>
      <c r="K331" s="302">
        <f t="shared" si="252"/>
        <v>1.2199968424631153</v>
      </c>
      <c r="L331" s="302">
        <f t="shared" si="253"/>
        <v>0.18173011715859211</v>
      </c>
      <c r="M331" s="302">
        <f t="shared" si="254"/>
        <v>0.25327304037828324</v>
      </c>
      <c r="N331" s="302">
        <f t="shared" si="255"/>
        <v>1.6549999999999907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4.186457165389939</v>
      </c>
      <c r="C334" s="299" t="str">
        <f>CONCATENATE("(",ROUND((B334/$H336)*100,1),")")</f>
        <v>(31)</v>
      </c>
      <c r="D334" s="302">
        <f>'Ind T6'!W135</f>
        <v>1.0800535124115176</v>
      </c>
      <c r="E334" s="299" t="str">
        <f>CONCATENATE("(",ROUND((D334/$H336)*100,1),")")</f>
        <v>(8)</v>
      </c>
      <c r="F334" s="302">
        <f>'Ind T6'!X135</f>
        <v>0.82431568218489637</v>
      </c>
      <c r="G334" s="299" t="str">
        <f>CONCATENATE("(",ROUND((F334/$H336)*100,1),")")</f>
        <v>(6.1)</v>
      </c>
      <c r="H334" s="302">
        <f>SUM(B334,D334,F334)</f>
        <v>6.0908263599863526</v>
      </c>
      <c r="I334" s="299" t="str">
        <f>CONCATENATE("(",ROUND((H334/$H336)*100,1),")")</f>
        <v>(45.1)</v>
      </c>
      <c r="K334" s="302">
        <f>B334-B324</f>
        <v>0.50455038459937462</v>
      </c>
      <c r="L334" s="302">
        <f>D334-D324</f>
        <v>0.14976791079616136</v>
      </c>
      <c r="M334" s="302">
        <f>F334-F324</f>
        <v>0.19030364024331003</v>
      </c>
      <c r="N334" s="302">
        <f>SUM(K334:M334)</f>
        <v>0.84462193563884602</v>
      </c>
    </row>
    <row r="335" spans="1:14" x14ac:dyDescent="0.2">
      <c r="A335" s="282" t="s">
        <v>365</v>
      </c>
      <c r="B335" s="302">
        <f>'Ind T6'!V134</f>
        <v>4.6106131323401502</v>
      </c>
      <c r="C335" s="299" t="str">
        <f>CONCATENATE("(",ROUND((B335/$H336)*100,1),")")</f>
        <v>(34.1)</v>
      </c>
      <c r="D335" s="302">
        <f>'Ind T6'!W134</f>
        <v>1.8865941933652508</v>
      </c>
      <c r="E335" s="299" t="str">
        <f>CONCATENATE("(",ROUND((D335/$H336)*100,1),")")</f>
        <v>(14)</v>
      </c>
      <c r="F335" s="302">
        <f>'Ind T6'!X134</f>
        <v>0.92696631430824372</v>
      </c>
      <c r="G335" s="299" t="str">
        <f>CONCATENATE("(",ROUND((F335/$H336)*100,1),")")</f>
        <v>(6.9)</v>
      </c>
      <c r="H335" s="302">
        <f>SUM(B335,D335,F335)</f>
        <v>7.4241736400136444</v>
      </c>
      <c r="I335" s="299" t="str">
        <f>CONCATENATE("(",ROUND((H335/$H336)*100,1),")")</f>
        <v>(54.9)</v>
      </c>
      <c r="K335" s="302">
        <f t="shared" ref="K335:K336" si="256">B335-B325</f>
        <v>0.95791014109300976</v>
      </c>
      <c r="L335" s="302">
        <f t="shared" ref="L335:L336" si="257">D335-D325</f>
        <v>-6.3018151081306595E-3</v>
      </c>
      <c r="M335" s="302">
        <f t="shared" ref="M335:M336" si="258">F335-F325</f>
        <v>0.12976973837628447</v>
      </c>
      <c r="N335" s="302">
        <f t="shared" ref="N335:N336" si="259">SUM(K335:M335)</f>
        <v>1.0813780643611635</v>
      </c>
    </row>
    <row r="336" spans="1:14" x14ac:dyDescent="0.2">
      <c r="A336" s="282" t="s">
        <v>363</v>
      </c>
      <c r="B336" s="302">
        <f>SUM(B334:B335)</f>
        <v>8.7970702977300892</v>
      </c>
      <c r="C336" s="299" t="str">
        <f>CONCATENATE("(",ROUND((B336/$H336)*100,1),")")</f>
        <v>(65.1)</v>
      </c>
      <c r="D336" s="302">
        <f>SUM(D334:D335)</f>
        <v>2.9666477057767686</v>
      </c>
      <c r="E336" s="299" t="str">
        <f>CONCATENATE("(",ROUND((D336/$H336)*100,1),")")</f>
        <v>(22)</v>
      </c>
      <c r="F336" s="302">
        <f>SUM(F334:F335)</f>
        <v>1.7512819964931401</v>
      </c>
      <c r="G336" s="299" t="str">
        <f>CONCATENATE("(",ROUND((F336/$H336)*100,1),")")</f>
        <v>(13)</v>
      </c>
      <c r="H336" s="302">
        <f>SUM(H334:H335)</f>
        <v>13.514999999999997</v>
      </c>
      <c r="I336" s="299" t="str">
        <f>CONCATENATE("(",ROUND((H336/$H336)*100,1),")")</f>
        <v>(100)</v>
      </c>
      <c r="K336" s="302">
        <f t="shared" si="256"/>
        <v>1.4624605256923839</v>
      </c>
      <c r="L336" s="302">
        <f t="shared" si="257"/>
        <v>0.14346609568803093</v>
      </c>
      <c r="M336" s="302">
        <f t="shared" si="258"/>
        <v>0.32007337861959462</v>
      </c>
      <c r="N336" s="302">
        <f t="shared" si="259"/>
        <v>1.9260000000000095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22.092949054436037</v>
      </c>
      <c r="C345" s="299" t="str">
        <f>CONCATENATE("(",ROUND((B345/$H347)*100,1),")")</f>
        <v>(40.9)</v>
      </c>
      <c r="D345" s="302">
        <f>'Ind T6'!M144</f>
        <v>3.5897433398698704</v>
      </c>
      <c r="E345" s="299" t="str">
        <f>CONCATENATE("(",ROUND((D345/$H347)*100,1),")")</f>
        <v>(6.6)</v>
      </c>
      <c r="F345" s="302">
        <f>'Ind T6'!N144</f>
        <v>4.9025647611888932</v>
      </c>
      <c r="G345" s="299" t="str">
        <f>CONCATENATE("(",ROUND((F345/$H347)*100,1),")")</f>
        <v>(9.1)</v>
      </c>
      <c r="H345" s="302">
        <f>SUM(B345,D345,F345)</f>
        <v>30.585257155494801</v>
      </c>
      <c r="I345" s="299" t="str">
        <f>CONCATENATE("(",ROUND((H345/$H347)*100,1),")")</f>
        <v>(56.6)</v>
      </c>
      <c r="K345" s="302">
        <f>B350-B345</f>
        <v>0.76992670280786868</v>
      </c>
      <c r="L345" s="302">
        <f>D350-D345</f>
        <v>0.27842903021629439</v>
      </c>
      <c r="M345" s="302">
        <f>F350-F345</f>
        <v>0.27042591223189127</v>
      </c>
      <c r="N345" s="302">
        <f>SUM(K345:M345)</f>
        <v>1.3187816452560543</v>
      </c>
    </row>
    <row r="346" spans="1:14" x14ac:dyDescent="0.2">
      <c r="A346" s="282" t="s">
        <v>365</v>
      </c>
      <c r="B346" s="302">
        <f>'Ind T6'!L143</f>
        <v>13.111241844916993</v>
      </c>
      <c r="C346" s="299" t="str">
        <f>CONCATENATE("(",ROUND((B346/$H347)*100,1),")")</f>
        <v>(24.3)</v>
      </c>
      <c r="D346" s="302">
        <f>'Ind T6'!M143</f>
        <v>7.7973158732639876</v>
      </c>
      <c r="E346" s="299" t="str">
        <f>CONCATENATE("(",ROUND((D346/$H347)*100,1),")")</f>
        <v>(14.4)</v>
      </c>
      <c r="F346" s="302">
        <f>'Ind T6'!N143</f>
        <v>2.5141851263242838</v>
      </c>
      <c r="G346" s="299" t="str">
        <f>CONCATENATE("(",ROUND((F346/$H347)*100,1),")")</f>
        <v>(4.7)</v>
      </c>
      <c r="H346" s="302">
        <f t="shared" ref="H346" si="260">SUM(B346,D346,F346)</f>
        <v>23.422742844505265</v>
      </c>
      <c r="I346" s="299" t="str">
        <f>CONCATENATE("(",ROUND((H346/$H347)*100,1),")")</f>
        <v>(43.4)</v>
      </c>
      <c r="K346" s="302">
        <f t="shared" ref="K346:K347" si="261">B351-B346</f>
        <v>0.791508976190892</v>
      </c>
      <c r="L346" s="302">
        <f t="shared" ref="L346:L347" si="262">D351-D346</f>
        <v>0.48638538712593249</v>
      </c>
      <c r="M346" s="302">
        <f t="shared" ref="M346:M347" si="263">F351-F346</f>
        <v>0.20932399142706748</v>
      </c>
      <c r="N346" s="302">
        <f t="shared" ref="N346:N347" si="264">SUM(K346:M346)</f>
        <v>1.487218354743892</v>
      </c>
    </row>
    <row r="347" spans="1:14" x14ac:dyDescent="0.2">
      <c r="A347" s="282" t="s">
        <v>363</v>
      </c>
      <c r="B347" s="302">
        <f>SUM(B345:B346)</f>
        <v>35.20419089935303</v>
      </c>
      <c r="C347" s="299" t="str">
        <f>CONCATENATE("(",ROUND((B347/$H347)*100,1),")")</f>
        <v>(65.2)</v>
      </c>
      <c r="D347" s="302">
        <f>SUM(D345:D346)</f>
        <v>11.387059213133858</v>
      </c>
      <c r="E347" s="299" t="str">
        <f>CONCATENATE("(",ROUND((D347/$H347)*100,1),")")</f>
        <v>(21.1)</v>
      </c>
      <c r="F347" s="302">
        <f>SUM(F345:F346)</f>
        <v>7.416749887513177</v>
      </c>
      <c r="G347" s="299" t="str">
        <f>CONCATENATE("(",ROUND((F347/$H347)*100,1),")")</f>
        <v>(13.7)</v>
      </c>
      <c r="H347" s="302">
        <f>SUM(H345:H346)</f>
        <v>54.008000000000067</v>
      </c>
      <c r="I347" s="299" t="str">
        <f>CONCATENATE("(",ROUND((H347/$H347)*100,1),")")</f>
        <v>(100)</v>
      </c>
      <c r="K347" s="302">
        <f t="shared" si="261"/>
        <v>1.5614356789987625</v>
      </c>
      <c r="L347" s="302">
        <f t="shared" si="262"/>
        <v>0.76481441734222777</v>
      </c>
      <c r="M347" s="302">
        <f t="shared" si="263"/>
        <v>0.4797499036589592</v>
      </c>
      <c r="N347" s="302">
        <f t="shared" si="264"/>
        <v>2.8059999999999494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22.862875757243906</v>
      </c>
      <c r="C350" s="299" t="str">
        <f>CONCATENATE("(",ROUND((B350/$H352)*100,1),")")</f>
        <v>(40.2)</v>
      </c>
      <c r="D350" s="302">
        <f>'Ind T6'!R144</f>
        <v>3.8681723700861648</v>
      </c>
      <c r="E350" s="299" t="str">
        <f>CONCATENATE("(",ROUND((D350/$H352)*100,1),")")</f>
        <v>(6.8)</v>
      </c>
      <c r="F350" s="302">
        <f>'Ind T6'!S144</f>
        <v>5.1729906734207844</v>
      </c>
      <c r="G350" s="299" t="str">
        <f>CONCATENATE("(",ROUND((F350/$H352)*100,1),")")</f>
        <v>(9.1)</v>
      </c>
      <c r="H350" s="302">
        <f>SUM(B350,D350,F350)</f>
        <v>31.904038800750854</v>
      </c>
      <c r="I350" s="299" t="str">
        <f>CONCATENATE("(",ROUND((H350/$H352)*100,1),")")</f>
        <v>(56.2)</v>
      </c>
      <c r="K350" s="302">
        <f>B355-B350</f>
        <v>1.0933505471542482</v>
      </c>
      <c r="L350" s="302">
        <f>D355-D350</f>
        <v>0.50242845566678618</v>
      </c>
      <c r="M350" s="302">
        <f>F355-F350</f>
        <v>0.47534982908630674</v>
      </c>
      <c r="N350" s="302">
        <f>SUM(K350:M350)</f>
        <v>2.0711288319073411</v>
      </c>
    </row>
    <row r="351" spans="1:14" x14ac:dyDescent="0.2">
      <c r="A351" s="282" t="s">
        <v>365</v>
      </c>
      <c r="B351" s="302">
        <f>'Ind T6'!Q143</f>
        <v>13.902750821107885</v>
      </c>
      <c r="C351" s="299" t="str">
        <f>CONCATENATE("(",ROUND((B351/$H352)*100,1),")")</f>
        <v>(24.5)</v>
      </c>
      <c r="D351" s="302">
        <f>'Ind T6'!R143</f>
        <v>8.2837012603899201</v>
      </c>
      <c r="E351" s="299" t="str">
        <f>CONCATENATE("(",ROUND((D351/$H352)*100,1),")")</f>
        <v>(14.6)</v>
      </c>
      <c r="F351" s="302">
        <f>'Ind T6'!S143</f>
        <v>2.7235091177513513</v>
      </c>
      <c r="G351" s="299" t="str">
        <f>CONCATENATE("(",ROUND((F351/$H352)*100,1),")")</f>
        <v>(4.8)</v>
      </c>
      <c r="H351" s="302">
        <f t="shared" ref="H351" si="265">SUM(B351,D351,F351)</f>
        <v>24.909961199249157</v>
      </c>
      <c r="I351" s="299" t="str">
        <f>CONCATENATE("(",ROUND((H351/$H352)*100,1),")")</f>
        <v>(43.8)</v>
      </c>
      <c r="K351" s="302">
        <f t="shared" ref="K351:K352" si="266">B356-B351</f>
        <v>1.2381161892245753</v>
      </c>
      <c r="L351" s="302">
        <f t="shared" ref="L351:L352" si="267">D356-D351</f>
        <v>0.7415972784607785</v>
      </c>
      <c r="M351" s="302">
        <f t="shared" ref="M351:M352" si="268">F356-F351</f>
        <v>0.43915770040731195</v>
      </c>
      <c r="N351" s="302">
        <f t="shared" ref="N351:N352" si="269">SUM(K351:M351)</f>
        <v>2.4188711680926658</v>
      </c>
    </row>
    <row r="352" spans="1:14" x14ac:dyDescent="0.2">
      <c r="A352" s="282" t="s">
        <v>363</v>
      </c>
      <c r="B352" s="302">
        <f>SUM(B350:B351)</f>
        <v>36.765626578351792</v>
      </c>
      <c r="C352" s="299" t="str">
        <f>CONCATENATE("(",ROUND((B352/$H352)*100,1),")")</f>
        <v>(64.7)</v>
      </c>
      <c r="D352" s="302">
        <f>SUM(D350:D351)</f>
        <v>12.151873630476086</v>
      </c>
      <c r="E352" s="299" t="str">
        <f>CONCATENATE("(",ROUND((D352/$H352)*100,1),")")</f>
        <v>(21.4)</v>
      </c>
      <c r="F352" s="302">
        <f>SUM(F350:F351)</f>
        <v>7.8964997911721362</v>
      </c>
      <c r="G352" s="299" t="str">
        <f>CONCATENATE("(",ROUND((F352/$H352)*100,1),")")</f>
        <v>(13.9)</v>
      </c>
      <c r="H352" s="302">
        <f>SUM(H350:H351)</f>
        <v>56.814000000000007</v>
      </c>
      <c r="I352" s="299" t="str">
        <f>CONCATENATE("(",ROUND((H352/$H352)*100,1),")")</f>
        <v>(100)</v>
      </c>
      <c r="K352" s="302">
        <f t="shared" si="266"/>
        <v>2.3314667363788217</v>
      </c>
      <c r="L352" s="302">
        <f t="shared" si="267"/>
        <v>1.2440257341275647</v>
      </c>
      <c r="M352" s="302">
        <f t="shared" si="268"/>
        <v>0.91450752949361913</v>
      </c>
      <c r="N352" s="302">
        <f t="shared" si="269"/>
        <v>4.4900000000000055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23.956226304398154</v>
      </c>
      <c r="C355" s="299" t="str">
        <f>CONCATENATE("(",ROUND((B355/$H357)*100,1),")")</f>
        <v>(39.1)</v>
      </c>
      <c r="D355" s="302">
        <f>'Ind T6'!W144</f>
        <v>4.3706008257529509</v>
      </c>
      <c r="E355" s="299" t="str">
        <f>CONCATENATE("(",ROUND((D355/$H357)*100,1),")")</f>
        <v>(7.1)</v>
      </c>
      <c r="F355" s="302">
        <f>'Ind T6'!X144</f>
        <v>5.6483405025070912</v>
      </c>
      <c r="G355" s="299" t="str">
        <f>CONCATENATE("(",ROUND((F355/$H357)*100,1),")")</f>
        <v>(9.2)</v>
      </c>
      <c r="H355" s="302">
        <f>SUM(B355,D355,F355)</f>
        <v>33.975167632658199</v>
      </c>
      <c r="I355" s="299" t="str">
        <f>CONCATENATE("(",ROUND((H355/$H357)*100,1),")")</f>
        <v>(55.4)</v>
      </c>
      <c r="K355" s="302">
        <f>B355-B345</f>
        <v>1.8632772499621169</v>
      </c>
      <c r="L355" s="302">
        <f>D355-D345</f>
        <v>0.78085748588308057</v>
      </c>
      <c r="M355" s="302">
        <f>F355-F345</f>
        <v>0.74577574131819802</v>
      </c>
      <c r="N355" s="302">
        <f>SUM(K355:M355)</f>
        <v>3.3899104771633954</v>
      </c>
    </row>
    <row r="356" spans="1:14" x14ac:dyDescent="0.2">
      <c r="A356" s="282" t="s">
        <v>365</v>
      </c>
      <c r="B356" s="302">
        <f>'Ind T6'!V143</f>
        <v>15.14086701033246</v>
      </c>
      <c r="C356" s="299" t="str">
        <f>CONCATENATE("(",ROUND((B356/$H357)*100,1),")")</f>
        <v>(24.7)</v>
      </c>
      <c r="D356" s="302">
        <f>'Ind T6'!W143</f>
        <v>9.0252985388506985</v>
      </c>
      <c r="E356" s="299" t="str">
        <f>CONCATENATE("(",ROUND((D356/$H357)*100,1),")")</f>
        <v>(14.7)</v>
      </c>
      <c r="F356" s="302">
        <f>'Ind T6'!X143</f>
        <v>3.1626668181586632</v>
      </c>
      <c r="G356" s="299" t="str">
        <f>CONCATENATE("(",ROUND((F356/$H357)*100,1),")")</f>
        <v>(5.2)</v>
      </c>
      <c r="H356" s="302">
        <f t="shared" ref="H356" si="270">SUM(B356,D356,F356)</f>
        <v>27.328832367341821</v>
      </c>
      <c r="I356" s="299" t="str">
        <f>CONCATENATE("(",ROUND((H356/$H357)*100,1),")")</f>
        <v>(44.6)</v>
      </c>
      <c r="K356" s="302">
        <f t="shared" ref="K356:K357" si="271">B356-B346</f>
        <v>2.0296251654154673</v>
      </c>
      <c r="L356" s="302">
        <f t="shared" ref="L356:L357" si="272">D356-D346</f>
        <v>1.227982665586711</v>
      </c>
      <c r="M356" s="302">
        <f t="shared" ref="M356:M357" si="273">F356-F346</f>
        <v>0.64848169183437943</v>
      </c>
      <c r="N356" s="302">
        <f t="shared" ref="N356:N357" si="274">SUM(K356:M356)</f>
        <v>3.9060895228365577</v>
      </c>
    </row>
    <row r="357" spans="1:14" x14ac:dyDescent="0.2">
      <c r="A357" s="282" t="s">
        <v>363</v>
      </c>
      <c r="B357" s="302">
        <f>SUM(B355:B356)</f>
        <v>39.097093314730614</v>
      </c>
      <c r="C357" s="299" t="str">
        <f>CONCATENATE("(",ROUND((B357/$H357)*100,1),")")</f>
        <v>(63.8)</v>
      </c>
      <c r="D357" s="302">
        <f>SUM(D355:D356)</f>
        <v>13.39589936460365</v>
      </c>
      <c r="E357" s="299" t="str">
        <f>CONCATENATE("(",ROUND((D357/$H357)*100,1),")")</f>
        <v>(21.9)</v>
      </c>
      <c r="F357" s="302">
        <f>SUM(F355:F356)</f>
        <v>8.8110073206657553</v>
      </c>
      <c r="G357" s="299" t="str">
        <f>CONCATENATE("(",ROUND((F357/$H357)*100,1),")")</f>
        <v>(14.4)</v>
      </c>
      <c r="H357" s="302">
        <f>SUM(H355:H356)</f>
        <v>61.304000000000016</v>
      </c>
      <c r="I357" s="299" t="str">
        <f>CONCATENATE("(",ROUND((H357/$H357)*100,1),")")</f>
        <v>(100)</v>
      </c>
      <c r="K357" s="302">
        <f t="shared" si="271"/>
        <v>3.8929024153775842</v>
      </c>
      <c r="L357" s="302">
        <f t="shared" si="272"/>
        <v>2.0088401514697924</v>
      </c>
      <c r="M357" s="302">
        <f t="shared" si="273"/>
        <v>1.3942574331525783</v>
      </c>
      <c r="N357" s="302">
        <f t="shared" si="274"/>
        <v>7.295999999999955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20.866708753908679</v>
      </c>
      <c r="C366" s="299" t="str">
        <f>CONCATENATE("(",ROUND((B366/$H368)*100,1),")")</f>
        <v>(33.6)</v>
      </c>
      <c r="D366" s="302">
        <f>'Ind T6'!M153</f>
        <v>9.7802353831475877</v>
      </c>
      <c r="E366" s="299" t="str">
        <f>CONCATENATE("(",ROUND((D366/$H368)*100,1),")")</f>
        <v>(15.7)</v>
      </c>
      <c r="F366" s="302">
        <f>'Ind T6'!N153</f>
        <v>4.585392890465628</v>
      </c>
      <c r="G366" s="299" t="str">
        <f>CONCATENATE("(",ROUND((F366/$H368)*100,1),")")</f>
        <v>(7.4)</v>
      </c>
      <c r="H366" s="302">
        <f>SUM(B366,D366,F366)</f>
        <v>35.232337027521893</v>
      </c>
      <c r="I366" s="299" t="str">
        <f>CONCATENATE("(",ROUND((H366/$H368)*100,1),")")</f>
        <v>(56.7)</v>
      </c>
      <c r="K366" s="302">
        <f>B371-B366</f>
        <v>1.489983920795499</v>
      </c>
      <c r="L366" s="302">
        <f>D371-D366</f>
        <v>0.67693771599182817</v>
      </c>
      <c r="M366" s="302">
        <f>F371-F366</f>
        <v>0.25043194920336909</v>
      </c>
      <c r="N366" s="302">
        <f>SUM(K366:M366)</f>
        <v>2.4173535859906963</v>
      </c>
    </row>
    <row r="367" spans="1:14" x14ac:dyDescent="0.2">
      <c r="A367" s="282" t="s">
        <v>365</v>
      </c>
      <c r="B367" s="302">
        <f>'Ind T6'!L152</f>
        <v>11.412765939765425</v>
      </c>
      <c r="C367" s="299" t="str">
        <f>CONCATENATE("(",ROUND((B367/$H368)*100,1),")")</f>
        <v>(18.4)</v>
      </c>
      <c r="D367" s="302">
        <f>'Ind T6'!M152</f>
        <v>12.278039166291885</v>
      </c>
      <c r="E367" s="299" t="str">
        <f>CONCATENATE("(",ROUND((D367/$H368)*100,1),")")</f>
        <v>(19.8)</v>
      </c>
      <c r="F367" s="302">
        <f>'Ind T6'!N152</f>
        <v>3.220857866420765</v>
      </c>
      <c r="G367" s="299" t="str">
        <f>CONCATENATE("(",ROUND((F367/$H368)*100,1),")")</f>
        <v>(5.2)</v>
      </c>
      <c r="H367" s="302">
        <f t="shared" ref="H367" si="275">SUM(B367,D367,F367)</f>
        <v>26.911662972478076</v>
      </c>
      <c r="I367" s="299" t="str">
        <f>CONCATENATE("(",ROUND((H367/$H368)*100,1),")")</f>
        <v>(43.3)</v>
      </c>
      <c r="K367" s="302">
        <f t="shared" ref="K367:K368" si="276">B372-B367</f>
        <v>1.0348581885789159</v>
      </c>
      <c r="L367" s="302">
        <f t="shared" ref="L367:L368" si="277">D372-D367</f>
        <v>0.62959744626310155</v>
      </c>
      <c r="M367" s="302">
        <f t="shared" ref="M367:M368" si="278">F372-F367</f>
        <v>0.17219077916732761</v>
      </c>
      <c r="N367" s="302">
        <f t="shared" ref="N367:N368" si="279">SUM(K367:M367)</f>
        <v>1.836646414009345</v>
      </c>
    </row>
    <row r="368" spans="1:14" x14ac:dyDescent="0.2">
      <c r="A368" s="282" t="s">
        <v>363</v>
      </c>
      <c r="B368" s="302">
        <f>SUM(B366:B367)</f>
        <v>32.279474693674103</v>
      </c>
      <c r="C368" s="299" t="str">
        <f>CONCATENATE("(",ROUND((B368/$H368)*100,1),")")</f>
        <v>(51.9)</v>
      </c>
      <c r="D368" s="302">
        <f>SUM(D366:D367)</f>
        <v>22.058274549439474</v>
      </c>
      <c r="E368" s="299" t="str">
        <f>CONCATENATE("(",ROUND((D368/$H368)*100,1),")")</f>
        <v>(35.5)</v>
      </c>
      <c r="F368" s="302">
        <f>SUM(F366:F367)</f>
        <v>7.806250756886393</v>
      </c>
      <c r="G368" s="299" t="str">
        <f>CONCATENATE("(",ROUND((F368/$H368)*100,1),")")</f>
        <v>(12.6)</v>
      </c>
      <c r="H368" s="302">
        <f>SUM(H366:H367)</f>
        <v>62.14399999999997</v>
      </c>
      <c r="I368" s="299" t="str">
        <f>CONCATENATE("(",ROUND((H368/$H368)*100,1),")")</f>
        <v>(100)</v>
      </c>
      <c r="K368" s="302">
        <f t="shared" si="276"/>
        <v>2.5248421093744184</v>
      </c>
      <c r="L368" s="302">
        <f t="shared" si="277"/>
        <v>1.3065351622549279</v>
      </c>
      <c r="M368" s="302">
        <f t="shared" si="278"/>
        <v>0.4226227283706967</v>
      </c>
      <c r="N368" s="302">
        <f t="shared" si="279"/>
        <v>4.2540000000000431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22.356692674704178</v>
      </c>
      <c r="C371" s="299" t="str">
        <f>CONCATENATE("(",ROUND((B371/$H373)*100,1),")")</f>
        <v>(33.7)</v>
      </c>
      <c r="D371" s="302">
        <f>'Ind T6'!R153</f>
        <v>10.457173099139416</v>
      </c>
      <c r="E371" s="299" t="str">
        <f>CONCATENATE("(",ROUND((D371/$H373)*100,1),")")</f>
        <v>(15.7)</v>
      </c>
      <c r="F371" s="302">
        <f>'Ind T6'!S153</f>
        <v>4.8358248396689971</v>
      </c>
      <c r="G371" s="299" t="str">
        <f>CONCATENATE("(",ROUND((F371/$H373)*100,1),")")</f>
        <v>(7.3)</v>
      </c>
      <c r="H371" s="302">
        <f>SUM(B371,D371,F371)</f>
        <v>37.64969061351259</v>
      </c>
      <c r="I371" s="299" t="str">
        <f>CONCATENATE("(",ROUND((H371/$H373)*100,1),")")</f>
        <v>(56.7)</v>
      </c>
      <c r="K371" s="302">
        <f>B376-B371</f>
        <v>1.9468586669260546</v>
      </c>
      <c r="L371" s="302">
        <f>D376-D371</f>
        <v>0.80683125666570277</v>
      </c>
      <c r="M371" s="302">
        <f>F376-F371</f>
        <v>0.43777916716189491</v>
      </c>
      <c r="N371" s="302">
        <f>SUM(K371:M371)</f>
        <v>3.1914690907536523</v>
      </c>
    </row>
    <row r="372" spans="1:14" x14ac:dyDescent="0.2">
      <c r="A372" s="282" t="s">
        <v>365</v>
      </c>
      <c r="B372" s="302">
        <f>'Ind T6'!Q152</f>
        <v>12.447624128344341</v>
      </c>
      <c r="C372" s="299" t="str">
        <f>CONCATENATE("(",ROUND((B372/$H373)*100,1),")")</f>
        <v>(18.7)</v>
      </c>
      <c r="D372" s="302">
        <f>'Ind T6'!R152</f>
        <v>12.907636612554986</v>
      </c>
      <c r="E372" s="299" t="str">
        <f>CONCATENATE("(",ROUND((D372/$H373)*100,1),")")</f>
        <v>(19.4)</v>
      </c>
      <c r="F372" s="302">
        <f>'Ind T6'!S152</f>
        <v>3.3930486455880926</v>
      </c>
      <c r="G372" s="299" t="str">
        <f>CONCATENATE("(",ROUND((F372/$H373)*100,1),")")</f>
        <v>(5.1)</v>
      </c>
      <c r="H372" s="302">
        <f t="shared" ref="H372" si="280">SUM(B372,D372,F372)</f>
        <v>28.748309386487417</v>
      </c>
      <c r="I372" s="299" t="str">
        <f>CONCATENATE("(",ROUND((H372/$H373)*100,1),")")</f>
        <v>(43.3)</v>
      </c>
      <c r="K372" s="302">
        <f t="shared" ref="K372:K373" si="281">B377-B372</f>
        <v>1.3855497254303959</v>
      </c>
      <c r="L372" s="302">
        <f t="shared" ref="L372:L373" si="282">D377-D372</f>
        <v>0.6441860199835574</v>
      </c>
      <c r="M372" s="302">
        <f t="shared" ref="M372:M373" si="283">F377-F372</f>
        <v>0.32879516383233254</v>
      </c>
      <c r="N372" s="302">
        <f t="shared" ref="N372:N373" si="284">SUM(K372:M372)</f>
        <v>2.3585309092462858</v>
      </c>
    </row>
    <row r="373" spans="1:14" x14ac:dyDescent="0.2">
      <c r="A373" s="282" t="s">
        <v>363</v>
      </c>
      <c r="B373" s="302">
        <f>SUM(B371:B372)</f>
        <v>34.804316803048522</v>
      </c>
      <c r="C373" s="299" t="str">
        <f>CONCATENATE("(",ROUND((B373/$H373)*100,1),")")</f>
        <v>(52.4)</v>
      </c>
      <c r="D373" s="302">
        <f>SUM(D371:D372)</f>
        <v>23.364809711694402</v>
      </c>
      <c r="E373" s="299" t="str">
        <f>CONCATENATE("(",ROUND((D373/$H373)*100,1),")")</f>
        <v>(35.2)</v>
      </c>
      <c r="F373" s="302">
        <f>SUM(F371:F372)</f>
        <v>8.2288734852570897</v>
      </c>
      <c r="G373" s="299" t="str">
        <f>CONCATENATE("(",ROUND((F373/$H373)*100,1),")")</f>
        <v>(12.4)</v>
      </c>
      <c r="H373" s="302">
        <f>SUM(H371:H372)</f>
        <v>66.39800000000001</v>
      </c>
      <c r="I373" s="299" t="str">
        <f>CONCATENATE("(",ROUND((H373/$H373)*100,1),")")</f>
        <v>(100)</v>
      </c>
      <c r="K373" s="302">
        <f t="shared" si="281"/>
        <v>3.3324083923564487</v>
      </c>
      <c r="L373" s="302">
        <f t="shared" si="282"/>
        <v>1.4510172766492602</v>
      </c>
      <c r="M373" s="302">
        <f t="shared" si="283"/>
        <v>0.76657433099422789</v>
      </c>
      <c r="N373" s="302">
        <f t="shared" si="284"/>
        <v>5.5499999999999368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24.303551341630232</v>
      </c>
      <c r="C376" s="299" t="str">
        <f>CONCATENATE("(",ROUND((B376/$H378)*100,1),")")</f>
        <v>(33.8)</v>
      </c>
      <c r="D376" s="302">
        <f>'Ind T6'!W153</f>
        <v>11.264004355805119</v>
      </c>
      <c r="E376" s="299" t="str">
        <f>CONCATENATE("(",ROUND((D376/$H378)*100,1),")")</f>
        <v>(15.7)</v>
      </c>
      <c r="F376" s="302">
        <f>'Ind T6'!X153</f>
        <v>5.273604006830892</v>
      </c>
      <c r="G376" s="299" t="str">
        <f>CONCATENATE("(",ROUND((F376/$H378)*100,1),")")</f>
        <v>(7.3)</v>
      </c>
      <c r="H376" s="302">
        <f>SUM(B376,D376,F376)</f>
        <v>40.841159704266246</v>
      </c>
      <c r="I376" s="299" t="str">
        <f>CONCATENATE("(",ROUND((H376/$H378)*100,1),")")</f>
        <v>(56.8)</v>
      </c>
      <c r="K376" s="302">
        <f>B376-B366</f>
        <v>3.4368425877215536</v>
      </c>
      <c r="L376" s="302">
        <f>D376-D366</f>
        <v>1.4837689726575309</v>
      </c>
      <c r="M376" s="302">
        <f>F376-F366</f>
        <v>0.688211116365264</v>
      </c>
      <c r="N376" s="302">
        <f>SUM(K376:M376)</f>
        <v>5.6088226767443485</v>
      </c>
    </row>
    <row r="377" spans="1:14" x14ac:dyDescent="0.2">
      <c r="A377" s="282" t="s">
        <v>365</v>
      </c>
      <c r="B377" s="302">
        <f>'Ind T6'!V152</f>
        <v>13.833173853774737</v>
      </c>
      <c r="C377" s="299" t="str">
        <f>CONCATENATE("(",ROUND((B377/$H378)*100,1),")")</f>
        <v>(19.2)</v>
      </c>
      <c r="D377" s="302">
        <f>'Ind T6'!W152</f>
        <v>13.551822632538544</v>
      </c>
      <c r="E377" s="299" t="str">
        <f>CONCATENATE("(",ROUND((D377/$H378)*100,1),")")</f>
        <v>(18.8)</v>
      </c>
      <c r="F377" s="302">
        <f>'Ind T6'!X152</f>
        <v>3.7218438094204251</v>
      </c>
      <c r="G377" s="299" t="str">
        <f>CONCATENATE("(",ROUND((F377/$H378)*100,1),")")</f>
        <v>(5.2)</v>
      </c>
      <c r="H377" s="302">
        <f t="shared" ref="H377" si="285">SUM(B377,D377,F377)</f>
        <v>31.106840295733704</v>
      </c>
      <c r="I377" s="299" t="str">
        <f>CONCATENATE("(",ROUND((H377/$H378)*100,1),")")</f>
        <v>(43.2)</v>
      </c>
      <c r="K377" s="302">
        <f t="shared" ref="K377:K378" si="286">B377-B367</f>
        <v>2.4204079140093118</v>
      </c>
      <c r="L377" s="302">
        <f t="shared" ref="L377:L378" si="287">D377-D367</f>
        <v>1.2737834662466589</v>
      </c>
      <c r="M377" s="302">
        <f t="shared" ref="M377:M378" si="288">F377-F367</f>
        <v>0.50098594299966015</v>
      </c>
      <c r="N377" s="302">
        <f t="shared" ref="N377:N378" si="289">SUM(K377:M377)</f>
        <v>4.1951773232556313</v>
      </c>
    </row>
    <row r="378" spans="1:14" x14ac:dyDescent="0.2">
      <c r="A378" s="282" t="s">
        <v>363</v>
      </c>
      <c r="B378" s="302">
        <f>SUM(B376:B377)</f>
        <v>38.136725195404971</v>
      </c>
      <c r="C378" s="299" t="str">
        <f>CONCATENATE("(",ROUND((B378/$H378)*100,1),")")</f>
        <v>(53)</v>
      </c>
      <c r="D378" s="302">
        <f>SUM(D376:D377)</f>
        <v>24.815826988343662</v>
      </c>
      <c r="E378" s="299" t="str">
        <f>CONCATENATE("(",ROUND((D378/$H378)*100,1),")")</f>
        <v>(34.5)</v>
      </c>
      <c r="F378" s="302">
        <f>SUM(F376:F377)</f>
        <v>8.9954478162513176</v>
      </c>
      <c r="G378" s="299" t="str">
        <f>CONCATENATE("(",ROUND((F378/$H378)*100,1),")")</f>
        <v>(12.5)</v>
      </c>
      <c r="H378" s="302">
        <f>SUM(H376:H377)</f>
        <v>71.947999999999951</v>
      </c>
      <c r="I378" s="299" t="str">
        <f>CONCATENATE("(",ROUND((H378/$H378)*100,1),")")</f>
        <v>(100)</v>
      </c>
      <c r="K378" s="302">
        <f t="shared" si="286"/>
        <v>5.8572505017308671</v>
      </c>
      <c r="L378" s="302">
        <f t="shared" si="287"/>
        <v>2.7575524389041881</v>
      </c>
      <c r="M378" s="302">
        <f t="shared" si="288"/>
        <v>1.1891970593649246</v>
      </c>
      <c r="N378" s="302">
        <f t="shared" si="289"/>
        <v>9.8039999999999807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12.716836677957332</v>
      </c>
      <c r="C387" s="299" t="str">
        <f>CONCATENATE("(",ROUND((B387/$H389)*100,1),")")</f>
        <v>(36.2)</v>
      </c>
      <c r="D387" s="302">
        <f>'Ind T6'!M162</f>
        <v>1.830629615529338</v>
      </c>
      <c r="E387" s="299" t="str">
        <f>CONCATENATE("(",ROUND((D387/$H389)*100,1),")")</f>
        <v>(5.2)</v>
      </c>
      <c r="F387" s="302">
        <f>'Ind T6'!N162</f>
        <v>0.51618011080685222</v>
      </c>
      <c r="G387" s="299" t="str">
        <f>CONCATENATE("(",ROUND((F387/$H389)*100,1),")")</f>
        <v>(1.5)</v>
      </c>
      <c r="H387" s="302">
        <f>SUM(B387,D387,F387)</f>
        <v>15.063646404293522</v>
      </c>
      <c r="I387" s="299" t="str">
        <f>CONCATENATE("(",ROUND((H387/$H389)*100,1),")")</f>
        <v>(42.9)</v>
      </c>
      <c r="K387" s="302">
        <f>B392-B387</f>
        <v>0.80343580471453713</v>
      </c>
      <c r="L387" s="302">
        <f>D392-D387</f>
        <v>0.26273410101992423</v>
      </c>
      <c r="M387" s="302">
        <f>F392-F387</f>
        <v>4.447105615000313E-2</v>
      </c>
      <c r="N387" s="302">
        <f>SUM(K387:M387)</f>
        <v>1.1106409618844646</v>
      </c>
    </row>
    <row r="388" spans="1:14" x14ac:dyDescent="0.2">
      <c r="A388" s="282" t="s">
        <v>365</v>
      </c>
      <c r="B388" s="302">
        <f>'Ind T6'!L161</f>
        <v>11.131313929208821</v>
      </c>
      <c r="C388" s="299" t="str">
        <f>CONCATENATE("(",ROUND((B388/$H389)*100,1),")")</f>
        <v>(31.7)</v>
      </c>
      <c r="D388" s="302">
        <f>'Ind T6'!M161</f>
        <v>8.9560396664977375</v>
      </c>
      <c r="E388" s="299" t="str">
        <f>CONCATENATE("(",ROUND((D388/$H389)*100,1),")")</f>
        <v>(25.5)</v>
      </c>
      <c r="F388" s="302">
        <f>'Ind T6'!N161</f>
        <v>0</v>
      </c>
      <c r="G388" s="299" t="str">
        <f>CONCATENATE("(",ROUND((F388/$H389)*100,1),")")</f>
        <v>(0)</v>
      </c>
      <c r="H388" s="302">
        <f t="shared" ref="H388" si="290">SUM(B388,D388,F388)</f>
        <v>20.08735359570656</v>
      </c>
      <c r="I388" s="299" t="str">
        <f>CONCATENATE("(",ROUND((H388/$H389)*100,1),")")</f>
        <v>(57.1)</v>
      </c>
      <c r="K388" s="302">
        <f t="shared" ref="K388:K389" si="291">B393-B388</f>
        <v>0.94722711879388299</v>
      </c>
      <c r="L388" s="302">
        <f t="shared" ref="L388:L389" si="292">D393-D388</f>
        <v>0.78213191932159631</v>
      </c>
      <c r="M388" s="302">
        <f t="shared" ref="M388:M389" si="293">F393-F388</f>
        <v>0</v>
      </c>
      <c r="N388" s="302">
        <f t="shared" ref="N388:N389" si="294">SUM(K388:M388)</f>
        <v>1.7293590381154793</v>
      </c>
    </row>
    <row r="389" spans="1:14" x14ac:dyDescent="0.2">
      <c r="A389" s="282" t="s">
        <v>363</v>
      </c>
      <c r="B389" s="302">
        <f>SUM(B387:B388)</f>
        <v>23.848150607166154</v>
      </c>
      <c r="C389" s="299" t="str">
        <f>CONCATENATE("(",ROUND((B389/$H389)*100,1),")")</f>
        <v>(67.8)</v>
      </c>
      <c r="D389" s="302">
        <f>SUM(D387:D388)</f>
        <v>10.786669282027075</v>
      </c>
      <c r="E389" s="299" t="str">
        <f>CONCATENATE("(",ROUND((D389/$H389)*100,1),")")</f>
        <v>(30.7)</v>
      </c>
      <c r="F389" s="302">
        <f>SUM(F387:F388)</f>
        <v>0.51618011080685222</v>
      </c>
      <c r="G389" s="299" t="str">
        <f>CONCATENATE("(",ROUND((F389/$H389)*100,1),")")</f>
        <v>(1.5)</v>
      </c>
      <c r="H389" s="302">
        <f>SUM(H387:H388)</f>
        <v>35.151000000000082</v>
      </c>
      <c r="I389" s="299" t="str">
        <f>CONCATENATE("(",ROUND((H389/$H389)*100,1),")")</f>
        <v>(100)</v>
      </c>
      <c r="K389" s="302">
        <f t="shared" si="291"/>
        <v>1.7506629235084183</v>
      </c>
      <c r="L389" s="302">
        <f t="shared" si="292"/>
        <v>1.0448660203415212</v>
      </c>
      <c r="M389" s="302">
        <f t="shared" si="293"/>
        <v>4.447105615000313E-2</v>
      </c>
      <c r="N389" s="302">
        <f t="shared" si="294"/>
        <v>2.8399999999999426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13.520272482671869</v>
      </c>
      <c r="C392" s="299" t="str">
        <f>CONCATENATE("(",ROUND((B392/$H394)*100,1),")")</f>
        <v>(35.6)</v>
      </c>
      <c r="D392" s="302">
        <f>'Ind T6'!R162</f>
        <v>2.0933637165492622</v>
      </c>
      <c r="E392" s="299" t="str">
        <f>CONCATENATE("(",ROUND((D392/$H394)*100,1),")")</f>
        <v>(5.5)</v>
      </c>
      <c r="F392" s="302">
        <f>'Ind T6'!S162</f>
        <v>0.56065116695685535</v>
      </c>
      <c r="G392" s="299" t="str">
        <f>CONCATENATE("(",ROUND((F392/$H394)*100,1),")")</f>
        <v>(1.5)</v>
      </c>
      <c r="H392" s="302">
        <f>SUM(B392,D392,F392)</f>
        <v>16.174287366177985</v>
      </c>
      <c r="I392" s="299" t="str">
        <f>CONCATENATE("(",ROUND((H392/$H394)*100,1),")")</f>
        <v>(42.6)</v>
      </c>
      <c r="K392" s="302">
        <f>B397-B392</f>
        <v>0.17053026752226863</v>
      </c>
      <c r="L392" s="302">
        <f>D397-D392</f>
        <v>0.34430352804418218</v>
      </c>
      <c r="M392" s="302">
        <f>F397-F392</f>
        <v>3.7735475675888197E-2</v>
      </c>
      <c r="N392" s="302">
        <f>SUM(K392:M392)</f>
        <v>0.55256927124233901</v>
      </c>
    </row>
    <row r="393" spans="1:14" x14ac:dyDescent="0.2">
      <c r="A393" s="282" t="s">
        <v>365</v>
      </c>
      <c r="B393" s="302">
        <f>'Ind T6'!Q161</f>
        <v>12.078541048002704</v>
      </c>
      <c r="C393" s="299" t="str">
        <f>CONCATENATE("(",ROUND((B393/$H394)*100,1),")")</f>
        <v>(31.8)</v>
      </c>
      <c r="D393" s="302">
        <f>'Ind T6'!R161</f>
        <v>9.7381715858193338</v>
      </c>
      <c r="E393" s="299" t="str">
        <f>CONCATENATE("(",ROUND((D393/$H394)*100,1),")")</f>
        <v>(25.6)</v>
      </c>
      <c r="F393" s="302">
        <f>'Ind T6'!S161</f>
        <v>0</v>
      </c>
      <c r="G393" s="299" t="str">
        <f>CONCATENATE("(",ROUND((F393/$H394)*100,1),")")</f>
        <v>(0)</v>
      </c>
      <c r="H393" s="302">
        <f t="shared" ref="H393" si="295">SUM(B393,D393,F393)</f>
        <v>21.816712633822036</v>
      </c>
      <c r="I393" s="299" t="str">
        <f>CONCATENATE("(",ROUND((H393/$H394)*100,1),")")</f>
        <v>(57.4)</v>
      </c>
      <c r="K393" s="302">
        <f t="shared" ref="K393:K394" si="296">B398-B393</f>
        <v>0.67154590088114929</v>
      </c>
      <c r="L393" s="302">
        <f t="shared" ref="L393:L394" si="297">D398-D393</f>
        <v>0.54588482787648829</v>
      </c>
      <c r="M393" s="302">
        <f t="shared" ref="M393:M394" si="298">F398-F393</f>
        <v>0</v>
      </c>
      <c r="N393" s="302">
        <f t="shared" ref="N393:N394" si="299">SUM(K393:M393)</f>
        <v>1.2174307287576376</v>
      </c>
    </row>
    <row r="394" spans="1:14" x14ac:dyDescent="0.2">
      <c r="A394" s="282" t="s">
        <v>363</v>
      </c>
      <c r="B394" s="302">
        <f>SUM(B392:B393)</f>
        <v>25.598813530674573</v>
      </c>
      <c r="C394" s="299" t="str">
        <f>CONCATENATE("(",ROUND((B394/$H394)*100,1),")")</f>
        <v>(67.4)</v>
      </c>
      <c r="D394" s="302">
        <f>SUM(D392:D393)</f>
        <v>11.831535302368597</v>
      </c>
      <c r="E394" s="299" t="str">
        <f>CONCATENATE("(",ROUND((D394/$H394)*100,1),")")</f>
        <v>(31.1)</v>
      </c>
      <c r="F394" s="302">
        <f>SUM(F392:F393)</f>
        <v>0.56065116695685535</v>
      </c>
      <c r="G394" s="299" t="str">
        <f>CONCATENATE("(",ROUND((F394/$H394)*100,1),")")</f>
        <v>(1.5)</v>
      </c>
      <c r="H394" s="302">
        <f>SUM(H392:H393)</f>
        <v>37.991000000000021</v>
      </c>
      <c r="I394" s="299" t="str">
        <f>CONCATENATE("(",ROUND((H394/$H394)*100,1),")")</f>
        <v>(100)</v>
      </c>
      <c r="K394" s="302">
        <f t="shared" si="296"/>
        <v>0.8420761684034197</v>
      </c>
      <c r="L394" s="302">
        <f t="shared" si="297"/>
        <v>0.89018835592067092</v>
      </c>
      <c r="M394" s="302">
        <f t="shared" si="298"/>
        <v>3.7735475675888197E-2</v>
      </c>
      <c r="N394" s="302">
        <f t="shared" si="299"/>
        <v>1.7699999999999787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13.690802750194138</v>
      </c>
      <c r="C397" s="299" t="str">
        <f>CONCATENATE("(",ROUND((B397/$H399)*100,1),")")</f>
        <v>(34.4)</v>
      </c>
      <c r="D397" s="302">
        <f>'Ind T6'!W162</f>
        <v>2.4376672445934444</v>
      </c>
      <c r="E397" s="299" t="str">
        <f>CONCATENATE("(",ROUND((D397/$H399)*100,1),")")</f>
        <v>(6.1)</v>
      </c>
      <c r="F397" s="302">
        <f>'Ind T6'!X162</f>
        <v>0.59838664263274355</v>
      </c>
      <c r="G397" s="299" t="str">
        <f>CONCATENATE("(",ROUND((F397/$H399)*100,1),")")</f>
        <v>(1.5)</v>
      </c>
      <c r="H397" s="302">
        <f>SUM(B397,D397,F397)</f>
        <v>16.726856637420326</v>
      </c>
      <c r="I397" s="299" t="str">
        <f>CONCATENATE("(",ROUND((H397/$H399)*100,1),")")</f>
        <v>(42.1)</v>
      </c>
      <c r="K397" s="302">
        <f>B397-B387</f>
        <v>0.97396607223680576</v>
      </c>
      <c r="L397" s="302">
        <f>D397-D387</f>
        <v>0.60703762906410641</v>
      </c>
      <c r="M397" s="302">
        <f>F397-F387</f>
        <v>8.2206531825891327E-2</v>
      </c>
      <c r="N397" s="302">
        <f>SUM(K397:M397)</f>
        <v>1.6632102331268035</v>
      </c>
    </row>
    <row r="398" spans="1:14" x14ac:dyDescent="0.2">
      <c r="A398" s="282" t="s">
        <v>365</v>
      </c>
      <c r="B398" s="302">
        <f>'Ind T6'!V161</f>
        <v>12.750086948883853</v>
      </c>
      <c r="C398" s="299" t="str">
        <f>CONCATENATE("(",ROUND((B398/$H399)*100,1),")")</f>
        <v>(32.1)</v>
      </c>
      <c r="D398" s="302">
        <f>'Ind T6'!W161</f>
        <v>10.284056413695822</v>
      </c>
      <c r="E398" s="299" t="str">
        <f>CONCATENATE("(",ROUND((D398/$H399)*100,1),")")</f>
        <v>(25.9)</v>
      </c>
      <c r="F398" s="302">
        <f>'Ind T6'!X161</f>
        <v>0</v>
      </c>
      <c r="G398" s="299" t="str">
        <f>CONCATENATE("(",ROUND((F398/$H399)*100,1),")")</f>
        <v>(0)</v>
      </c>
      <c r="H398" s="302">
        <f t="shared" ref="H398" si="300">SUM(B398,D398,F398)</f>
        <v>23.034143362579677</v>
      </c>
      <c r="I398" s="299" t="str">
        <f>CONCATENATE("(",ROUND((H398/$H399)*100,1),")")</f>
        <v>(57.9)</v>
      </c>
      <c r="K398" s="302">
        <f t="shared" ref="K398:K399" si="301">B398-B388</f>
        <v>1.6187730196750323</v>
      </c>
      <c r="L398" s="302">
        <f t="shared" ref="L398:L399" si="302">D398-D388</f>
        <v>1.3280167471980846</v>
      </c>
      <c r="M398" s="302">
        <f t="shared" ref="M398:M399" si="303">F398-F388</f>
        <v>0</v>
      </c>
      <c r="N398" s="302">
        <f t="shared" ref="N398:N399" si="304">SUM(K398:M398)</f>
        <v>2.9467897668731169</v>
      </c>
    </row>
    <row r="399" spans="1:14" x14ac:dyDescent="0.2">
      <c r="A399" s="282" t="s">
        <v>363</v>
      </c>
      <c r="B399" s="302">
        <f>SUM(B397:B398)</f>
        <v>26.440889699077992</v>
      </c>
      <c r="C399" s="299" t="str">
        <f>CONCATENATE("(",ROUND((B399/$H399)*100,1),")")</f>
        <v>(66.5)</v>
      </c>
      <c r="D399" s="302">
        <f>SUM(D397:D398)</f>
        <v>12.721723658289267</v>
      </c>
      <c r="E399" s="299" t="str">
        <f>CONCATENATE("(",ROUND((D399/$H399)*100,1),")")</f>
        <v>(32)</v>
      </c>
      <c r="F399" s="302">
        <f>SUM(F397:F398)</f>
        <v>0.59838664263274355</v>
      </c>
      <c r="G399" s="299" t="str">
        <f>CONCATENATE("(",ROUND((F399/$H399)*100,1),")")</f>
        <v>(1.5)</v>
      </c>
      <c r="H399" s="302">
        <f>SUM(H397:H398)</f>
        <v>39.761000000000003</v>
      </c>
      <c r="I399" s="299" t="str">
        <f>CONCATENATE("(",ROUND((H399/$H399)*100,1),")")</f>
        <v>(100)</v>
      </c>
      <c r="K399" s="302">
        <f t="shared" si="301"/>
        <v>2.592739091911838</v>
      </c>
      <c r="L399" s="302">
        <f t="shared" si="302"/>
        <v>1.9350543762621921</v>
      </c>
      <c r="M399" s="302">
        <f t="shared" si="303"/>
        <v>8.2206531825891327E-2</v>
      </c>
      <c r="N399" s="302">
        <f t="shared" si="304"/>
        <v>4.6099999999999213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10.129439299546794</v>
      </c>
      <c r="C408" s="299" t="str">
        <f>CONCATENATE("(",ROUND((B408/$H410)*100,1),")")</f>
        <v>(15.2)</v>
      </c>
      <c r="D408" s="302">
        <f>'Ind T6'!M171</f>
        <v>5.0298746976993032</v>
      </c>
      <c r="E408" s="299" t="str">
        <f>CONCATENATE("(",ROUND((D408/$H410)*100,1),")")</f>
        <v>(7.6)</v>
      </c>
      <c r="F408" s="302">
        <f>'Ind T6'!N171</f>
        <v>2.0045819902467099</v>
      </c>
      <c r="G408" s="299" t="str">
        <f>CONCATENATE("(",ROUND((F408/$H410)*100,1),")")</f>
        <v>(3)</v>
      </c>
      <c r="H408" s="302">
        <f>SUM(B408,D408,F408)</f>
        <v>17.163895987492808</v>
      </c>
      <c r="I408" s="299" t="str">
        <f>CONCATENATE("(",ROUND((H408/$H410)*100,1),")")</f>
        <v>(25.8)</v>
      </c>
      <c r="K408" s="302">
        <f>B413-B408</f>
        <v>-0.26014780232203982</v>
      </c>
      <c r="L408" s="302">
        <f>D413-D408</f>
        <v>2.1445608218311207E-3</v>
      </c>
      <c r="M408" s="302">
        <f>F413-F408</f>
        <v>1.2725283505592433E-2</v>
      </c>
      <c r="N408" s="302">
        <f>SUM(K408:M408)</f>
        <v>-0.24527795799461627</v>
      </c>
    </row>
    <row r="409" spans="1:14" x14ac:dyDescent="0.2">
      <c r="A409" s="282" t="s">
        <v>365</v>
      </c>
      <c r="B409" s="302">
        <f>'Ind T6'!L170</f>
        <v>18.038891451541399</v>
      </c>
      <c r="C409" s="299" t="str">
        <f>CONCATENATE("(",ROUND((B409/$H410)*100,1),")")</f>
        <v>(27.1)</v>
      </c>
      <c r="D409" s="302">
        <f>'Ind T6'!M170</f>
        <v>28.030828109837689</v>
      </c>
      <c r="E409" s="299" t="str">
        <f>CONCATENATE("(",ROUND((D409/$H410)*100,1),")")</f>
        <v>(42.2)</v>
      </c>
      <c r="F409" s="302">
        <f>'Ind T6'!N170</f>
        <v>3.2263844511280686</v>
      </c>
      <c r="G409" s="299" t="str">
        <f>CONCATENATE("(",ROUND((F409/$H410)*100,1),")")</f>
        <v>(4.9)</v>
      </c>
      <c r="H409" s="302">
        <f t="shared" ref="H409" si="305">SUM(B409,D409,F409)</f>
        <v>49.296104012507158</v>
      </c>
      <c r="I409" s="299" t="str">
        <f>CONCATENATE("(",ROUND((H409/$H410)*100,1),")")</f>
        <v>(74.2)</v>
      </c>
      <c r="K409" s="302">
        <f t="shared" ref="K409:K410" si="306">B414-B409</f>
        <v>0.16515064681927427</v>
      </c>
      <c r="L409" s="302">
        <f t="shared" ref="L409:L410" si="307">D414-D409</f>
        <v>-0.95419616767011561</v>
      </c>
      <c r="M409" s="302">
        <f t="shared" ref="M409:M410" si="308">F414-F409</f>
        <v>-5.676521154486025E-3</v>
      </c>
      <c r="N409" s="302">
        <f t="shared" ref="N409:N410" si="309">SUM(K409:M409)</f>
        <v>-0.79472204200532737</v>
      </c>
    </row>
    <row r="410" spans="1:14" x14ac:dyDescent="0.2">
      <c r="A410" s="282" t="s">
        <v>363</v>
      </c>
      <c r="B410" s="302">
        <f>SUM(B408:B409)</f>
        <v>28.168330751088192</v>
      </c>
      <c r="C410" s="299" t="str">
        <f>CONCATENATE("(",ROUND((B410/$H410)*100,1),")")</f>
        <v>(42.4)</v>
      </c>
      <c r="D410" s="302">
        <f>SUM(D408:D409)</f>
        <v>33.060702807536991</v>
      </c>
      <c r="E410" s="299" t="str">
        <f>CONCATENATE("(",ROUND((D410/$H410)*100,1),")")</f>
        <v>(49.7)</v>
      </c>
      <c r="F410" s="302">
        <f>SUM(F408:F409)</f>
        <v>5.230966441374779</v>
      </c>
      <c r="G410" s="299" t="str">
        <f>CONCATENATE("(",ROUND((F410/$H410)*100,1),")")</f>
        <v>(7.9)</v>
      </c>
      <c r="H410" s="302">
        <f>SUM(H408:H409)</f>
        <v>66.459999999999965</v>
      </c>
      <c r="I410" s="299" t="str">
        <f>CONCATENATE("(",ROUND((H410/$H410)*100,1),")")</f>
        <v>(100)</v>
      </c>
      <c r="K410" s="302">
        <f t="shared" si="306"/>
        <v>-9.4997155502763775E-2</v>
      </c>
      <c r="L410" s="302">
        <f t="shared" si="307"/>
        <v>-0.95205160684828627</v>
      </c>
      <c r="M410" s="302">
        <f t="shared" si="308"/>
        <v>7.0487623511059638E-3</v>
      </c>
      <c r="N410" s="302">
        <f t="shared" si="309"/>
        <v>-1.0399999999999441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9.8692914972247543</v>
      </c>
      <c r="C413" s="299" t="str">
        <f>CONCATENATE("(",ROUND((B413/$H415)*100,1),")")</f>
        <v>(15.1)</v>
      </c>
      <c r="D413" s="302">
        <f>'Ind T6'!R171</f>
        <v>5.0320192585211343</v>
      </c>
      <c r="E413" s="299" t="str">
        <f>CONCATENATE("(",ROUND((D413/$H415)*100,1),")")</f>
        <v>(7.7)</v>
      </c>
      <c r="F413" s="302">
        <f>'Ind T6'!S171</f>
        <v>2.0173072737523023</v>
      </c>
      <c r="G413" s="299" t="str">
        <f>CONCATENATE("(",ROUND((F413/$H415)*100,1),")")</f>
        <v>(3.1)</v>
      </c>
      <c r="H413" s="302">
        <f>SUM(B413,D413,F413)</f>
        <v>16.918618029498191</v>
      </c>
      <c r="I413" s="299" t="str">
        <f>CONCATENATE("(",ROUND((H413/$H415)*100,1),")")</f>
        <v>(25.9)</v>
      </c>
      <c r="K413" s="302">
        <f>B418-B413</f>
        <v>-1.5439072049327152E-2</v>
      </c>
      <c r="L413" s="302">
        <f>D418-D413</f>
        <v>0.23402329100310926</v>
      </c>
      <c r="M413" s="302">
        <f>F418-F413</f>
        <v>0.11243719532423269</v>
      </c>
      <c r="N413" s="302">
        <f>SUM(K413:M413)</f>
        <v>0.33102141427801479</v>
      </c>
    </row>
    <row r="414" spans="1:14" x14ac:dyDescent="0.2">
      <c r="A414" s="282" t="s">
        <v>365</v>
      </c>
      <c r="B414" s="302">
        <f>'Ind T6'!Q170</f>
        <v>18.204042098360674</v>
      </c>
      <c r="C414" s="299" t="str">
        <f>CONCATENATE("(",ROUND((B414/$H415)*100,1),")")</f>
        <v>(27.8)</v>
      </c>
      <c r="D414" s="302">
        <f>'Ind T6'!R170</f>
        <v>27.076631942167573</v>
      </c>
      <c r="E414" s="299" t="str">
        <f>CONCATENATE("(",ROUND((D414/$H415)*100,1),")")</f>
        <v>(41.4)</v>
      </c>
      <c r="F414" s="302">
        <f>'Ind T6'!S170</f>
        <v>3.2207079299735826</v>
      </c>
      <c r="G414" s="299" t="str">
        <f>CONCATENATE("(",ROUND((F414/$H415)*100,1),")")</f>
        <v>(4.9)</v>
      </c>
      <c r="H414" s="302">
        <f t="shared" ref="H414" si="310">SUM(B414,D414,F414)</f>
        <v>48.501381970501832</v>
      </c>
      <c r="I414" s="299" t="str">
        <f>CONCATENATE("(",ROUND((H414/$H415)*100,1),")")</f>
        <v>(74.1)</v>
      </c>
      <c r="K414" s="302">
        <f t="shared" ref="K414:K415" si="311">B419-B414</f>
        <v>1.307468111303514</v>
      </c>
      <c r="L414" s="302">
        <f t="shared" ref="L414:L415" si="312">D419-D414</f>
        <v>-0.54740836031185935</v>
      </c>
      <c r="M414" s="302">
        <f t="shared" ref="M414:M415" si="313">F419-F414</f>
        <v>8.2918834730315805E-2</v>
      </c>
      <c r="N414" s="302">
        <f t="shared" ref="N414:N415" si="314">SUM(K414:M414)</f>
        <v>0.84297858572197049</v>
      </c>
    </row>
    <row r="415" spans="1:14" x14ac:dyDescent="0.2">
      <c r="A415" s="282" t="s">
        <v>363</v>
      </c>
      <c r="B415" s="302">
        <f>SUM(B413:B414)</f>
        <v>28.073333595585428</v>
      </c>
      <c r="C415" s="299" t="str">
        <f>CONCATENATE("(",ROUND((B415/$H415)*100,1),")")</f>
        <v>(42.9)</v>
      </c>
      <c r="D415" s="302">
        <f>SUM(D413:D414)</f>
        <v>32.108651200688705</v>
      </c>
      <c r="E415" s="299" t="str">
        <f>CONCATENATE("(",ROUND((D415/$H415)*100,1),")")</f>
        <v>(49.1)</v>
      </c>
      <c r="F415" s="302">
        <f>SUM(F413:F414)</f>
        <v>5.2380152037258849</v>
      </c>
      <c r="G415" s="299" t="str">
        <f>CONCATENATE("(",ROUND((F415/$H415)*100,1),")")</f>
        <v>(8)</v>
      </c>
      <c r="H415" s="302">
        <f>SUM(H413:H414)</f>
        <v>65.420000000000016</v>
      </c>
      <c r="I415" s="299" t="str">
        <f>CONCATENATE("(",ROUND((H415/$H415)*100,1),")")</f>
        <v>(100)</v>
      </c>
      <c r="K415" s="302">
        <f t="shared" si="311"/>
        <v>1.2920290392541851</v>
      </c>
      <c r="L415" s="302">
        <f t="shared" si="312"/>
        <v>-0.31338506930874743</v>
      </c>
      <c r="M415" s="302">
        <f t="shared" si="313"/>
        <v>0.19535603005454849</v>
      </c>
      <c r="N415" s="302">
        <f t="shared" si="314"/>
        <v>1.1739999999999862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9.8538524251754271</v>
      </c>
      <c r="C418" s="299" t="str">
        <f>CONCATENATE("(",ROUND((B418/$H420)*100,1),")")</f>
        <v>(14.8)</v>
      </c>
      <c r="D418" s="302">
        <f>'Ind T6'!W171</f>
        <v>5.2660425495242436</v>
      </c>
      <c r="E418" s="299" t="str">
        <f>CONCATENATE("(",ROUND((D418/$H420)*100,1),")")</f>
        <v>(7.9)</v>
      </c>
      <c r="F418" s="302">
        <f>'Ind T6'!X171</f>
        <v>2.129744469076535</v>
      </c>
      <c r="G418" s="299" t="str">
        <f>CONCATENATE("(",ROUND((F418/$H420)*100,1),")")</f>
        <v>(3.2)</v>
      </c>
      <c r="H418" s="302">
        <f>SUM(B418,D418,F418)</f>
        <v>17.249639443776207</v>
      </c>
      <c r="I418" s="299" t="str">
        <f>CONCATENATE("(",ROUND((H418/$H420)*100,1),")")</f>
        <v>(25.9)</v>
      </c>
      <c r="K418" s="302">
        <f>B418-B408</f>
        <v>-0.27558687437136697</v>
      </c>
      <c r="L418" s="302">
        <f>D418-D408</f>
        <v>0.23616785182494038</v>
      </c>
      <c r="M418" s="302">
        <f>F418-F408</f>
        <v>0.12516247882982512</v>
      </c>
      <c r="N418" s="302">
        <f>SUM(K418:M418)</f>
        <v>8.5743456283398523E-2</v>
      </c>
    </row>
    <row r="419" spans="1:14" x14ac:dyDescent="0.2">
      <c r="A419" s="282" t="s">
        <v>365</v>
      </c>
      <c r="B419" s="302">
        <f>'Ind T6'!V170</f>
        <v>19.511510209664188</v>
      </c>
      <c r="C419" s="299" t="str">
        <f>CONCATENATE("(",ROUND((B419/$H420)*100,1),")")</f>
        <v>(29.3)</v>
      </c>
      <c r="D419" s="302">
        <f>'Ind T6'!W170</f>
        <v>26.529223581855714</v>
      </c>
      <c r="E419" s="299" t="str">
        <f>CONCATENATE("(",ROUND((D419/$H420)*100,1),")")</f>
        <v>(39.8)</v>
      </c>
      <c r="F419" s="302">
        <f>'Ind T6'!X170</f>
        <v>3.3036267647038984</v>
      </c>
      <c r="G419" s="299" t="str">
        <f>CONCATENATE("(",ROUND((F419/$H420)*100,1),")")</f>
        <v>(5)</v>
      </c>
      <c r="H419" s="302">
        <f t="shared" ref="H419" si="315">SUM(B419,D419,F419)</f>
        <v>49.344360556223798</v>
      </c>
      <c r="I419" s="299" t="str">
        <f>CONCATENATE("(",ROUND((H419/$H420)*100,1),")")</f>
        <v>(74.1)</v>
      </c>
      <c r="K419" s="302">
        <f t="shared" ref="K419:K420" si="316">B419-B409</f>
        <v>1.4726187581227883</v>
      </c>
      <c r="L419" s="302">
        <f t="shared" ref="L419:L420" si="317">D419-D409</f>
        <v>-1.501604527981975</v>
      </c>
      <c r="M419" s="302">
        <f t="shared" ref="M419:M420" si="318">F419-F409</f>
        <v>7.724231357582978E-2</v>
      </c>
      <c r="N419" s="302">
        <f t="shared" ref="N419:N420" si="319">SUM(K419:M419)</f>
        <v>4.8256543716643119E-2</v>
      </c>
    </row>
    <row r="420" spans="1:14" x14ac:dyDescent="0.2">
      <c r="A420" s="282" t="s">
        <v>363</v>
      </c>
      <c r="B420" s="302">
        <f>SUM(B418:B419)</f>
        <v>29.365362634839613</v>
      </c>
      <c r="C420" s="299" t="str">
        <f>CONCATENATE("(",ROUND((B420/$H420)*100,1),")")</f>
        <v>(44.1)</v>
      </c>
      <c r="D420" s="302">
        <f>SUM(D418:D419)</f>
        <v>31.795266131379957</v>
      </c>
      <c r="E420" s="299" t="str">
        <f>CONCATENATE("(",ROUND((D420/$H420)*100,1),")")</f>
        <v>(47.7)</v>
      </c>
      <c r="F420" s="302">
        <f>SUM(F418:F419)</f>
        <v>5.4333712337804334</v>
      </c>
      <c r="G420" s="299" t="str">
        <f>CONCATENATE("(",ROUND((F420/$H420)*100,1),")")</f>
        <v>(8.2)</v>
      </c>
      <c r="H420" s="302">
        <f>SUM(H418:H419)</f>
        <v>66.594000000000008</v>
      </c>
      <c r="I420" s="299" t="str">
        <f>CONCATENATE("(",ROUND((H420/$H420)*100,1),")")</f>
        <v>(100)</v>
      </c>
      <c r="K420" s="302">
        <f t="shared" si="316"/>
        <v>1.1970318837514213</v>
      </c>
      <c r="L420" s="302">
        <f t="shared" si="317"/>
        <v>-1.2654366761570337</v>
      </c>
      <c r="M420" s="302">
        <f t="shared" si="318"/>
        <v>0.20240479240565445</v>
      </c>
      <c r="N420" s="302">
        <f t="shared" si="319"/>
        <v>0.13400000000004209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13.430048632415517</v>
      </c>
      <c r="C429" s="299" t="str">
        <f>CONCATENATE("(",ROUND((B429/$H431)*100,1),")")</f>
        <v>(12.9)</v>
      </c>
      <c r="D429" s="302">
        <f>'Ind T6'!M180</f>
        <v>4.2271600624554608</v>
      </c>
      <c r="E429" s="299" t="str">
        <f>CONCATENATE("(",ROUND((D429/$H431)*100,1),")")</f>
        <v>(4.1)</v>
      </c>
      <c r="F429" s="302">
        <f>'Ind T6'!N180</f>
        <v>1.3255014467412582</v>
      </c>
      <c r="G429" s="299" t="str">
        <f>CONCATENATE("(",ROUND((F429/$H431)*100,1),")")</f>
        <v>(1.3)</v>
      </c>
      <c r="H429" s="302">
        <f>SUM(B429,D429,F429)</f>
        <v>18.982710141612237</v>
      </c>
      <c r="I429" s="299" t="str">
        <f>CONCATENATE("(",ROUND((H429/$H431)*100,1),")")</f>
        <v>(18.3)</v>
      </c>
      <c r="K429" s="302">
        <f>B434-B429</f>
        <v>1.0742614990078323</v>
      </c>
      <c r="L429" s="302">
        <f>D434-D429</f>
        <v>0.35791206535265463</v>
      </c>
      <c r="M429" s="302">
        <f>F434-F429</f>
        <v>5.2662398550434197E-2</v>
      </c>
      <c r="N429" s="302">
        <f>SUM(K429:M429)</f>
        <v>1.4848359629109211</v>
      </c>
    </row>
    <row r="430" spans="1:14" x14ac:dyDescent="0.2">
      <c r="A430" s="282" t="s">
        <v>365</v>
      </c>
      <c r="B430" s="302">
        <f>'Ind T6'!L179</f>
        <v>34.776852914633324</v>
      </c>
      <c r="C430" s="299" t="str">
        <f>CONCATENATE("(",ROUND((B430/$H431)*100,1),")")</f>
        <v>(33.5)</v>
      </c>
      <c r="D430" s="302">
        <f>'Ind T6'!M179</f>
        <v>42.258855417442781</v>
      </c>
      <c r="E430" s="299" t="str">
        <f>CONCATENATE("(",ROUND((D430/$H431)*100,1),")")</f>
        <v>(40.7)</v>
      </c>
      <c r="F430" s="302">
        <f>'Ind T6'!N179</f>
        <v>7.9365815263115955</v>
      </c>
      <c r="G430" s="299" t="str">
        <f>CONCATENATE("(",ROUND((F430/$H431)*100,1),")")</f>
        <v>(7.6)</v>
      </c>
      <c r="H430" s="302">
        <f t="shared" ref="H430" si="320">SUM(B430,D430,F430)</f>
        <v>84.972289858387697</v>
      </c>
      <c r="I430" s="299" t="str">
        <f>CONCATENATE("(",ROUND((H430/$H431)*100,1),")")</f>
        <v>(81.7)</v>
      </c>
      <c r="K430" s="302">
        <f t="shared" ref="K430:K431" si="321">B435-B430</f>
        <v>3.5705631047959301</v>
      </c>
      <c r="L430" s="302">
        <f t="shared" ref="L430:L431" si="322">D435-D430</f>
        <v>1.5393770977802248</v>
      </c>
      <c r="M430" s="302">
        <f t="shared" ref="M430:M431" si="323">F435-F430</f>
        <v>1.0112238345129789</v>
      </c>
      <c r="N430" s="302">
        <f t="shared" ref="N430:N431" si="324">SUM(K430:M430)</f>
        <v>6.1211640370891338</v>
      </c>
    </row>
    <row r="431" spans="1:14" x14ac:dyDescent="0.2">
      <c r="A431" s="282" t="s">
        <v>363</v>
      </c>
      <c r="B431" s="302">
        <f>SUM(B429:B430)</f>
        <v>48.206901547048844</v>
      </c>
      <c r="C431" s="299" t="str">
        <f>CONCATENATE("(",ROUND((B431/$H431)*100,1),")")</f>
        <v>(46.4)</v>
      </c>
      <c r="D431" s="302">
        <f>SUM(D429:D430)</f>
        <v>46.486015479898242</v>
      </c>
      <c r="E431" s="299" t="str">
        <f>CONCATENATE("(",ROUND((D431/$H431)*100,1),")")</f>
        <v>(44.7)</v>
      </c>
      <c r="F431" s="302">
        <f>SUM(F429:F430)</f>
        <v>9.2620829730528538</v>
      </c>
      <c r="G431" s="299" t="str">
        <f>CONCATENATE("(",ROUND((F431/$H431)*100,1),")")</f>
        <v>(8.9)</v>
      </c>
      <c r="H431" s="302">
        <f>SUM(H429:H430)</f>
        <v>103.95499999999993</v>
      </c>
      <c r="I431" s="299" t="str">
        <f>CONCATENATE("(",ROUND((H431/$H431)*100,1),")")</f>
        <v>(100)</v>
      </c>
      <c r="K431" s="302">
        <f t="shared" si="321"/>
        <v>4.6448246038037553</v>
      </c>
      <c r="L431" s="302">
        <f t="shared" si="322"/>
        <v>1.8972891631328821</v>
      </c>
      <c r="M431" s="302">
        <f t="shared" si="323"/>
        <v>1.0638862330634122</v>
      </c>
      <c r="N431" s="302">
        <f t="shared" si="324"/>
        <v>7.6060000000000496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14.504310131423349</v>
      </c>
      <c r="C434" s="299" t="str">
        <f>CONCATENATE("(",ROUND((B434/$H436)*100,1),")")</f>
        <v>(13)</v>
      </c>
      <c r="D434" s="302">
        <f>'Ind T6'!R180</f>
        <v>4.5850721278081155</v>
      </c>
      <c r="E434" s="299" t="str">
        <f>CONCATENATE("(",ROUND((D434/$H436)*100,1),")")</f>
        <v>(4.1)</v>
      </c>
      <c r="F434" s="302">
        <f>'Ind T6'!S180</f>
        <v>1.3781638452916924</v>
      </c>
      <c r="G434" s="299" t="str">
        <f>CONCATENATE("(",ROUND((F434/$H436)*100,1),")")</f>
        <v>(1.2)</v>
      </c>
      <c r="H434" s="302">
        <f>SUM(B434,D434,F434)</f>
        <v>20.467546104523155</v>
      </c>
      <c r="I434" s="299" t="str">
        <f>CONCATENATE("(",ROUND((H434/$H436)*100,1),")")</f>
        <v>(18.3)</v>
      </c>
      <c r="K434" s="302">
        <f>B439-B434</f>
        <v>1.6101088795385579</v>
      </c>
      <c r="L434" s="302">
        <f>D439-D434</f>
        <v>0.54014423392280353</v>
      </c>
      <c r="M434" s="302">
        <f>F439-F434</f>
        <v>2.4275148357037368E-2</v>
      </c>
      <c r="N434" s="302">
        <f>SUM(K434:M434)</f>
        <v>2.1745282618183985</v>
      </c>
    </row>
    <row r="435" spans="1:14" x14ac:dyDescent="0.2">
      <c r="A435" s="282" t="s">
        <v>365</v>
      </c>
      <c r="B435" s="302">
        <f>'Ind T6'!Q179</f>
        <v>38.347416019429254</v>
      </c>
      <c r="C435" s="299" t="str">
        <f>CONCATENATE("(",ROUND((B435/$H436)*100,1),")")</f>
        <v>(34.4)</v>
      </c>
      <c r="D435" s="302">
        <f>'Ind T6'!R179</f>
        <v>43.798232515223006</v>
      </c>
      <c r="E435" s="299" t="str">
        <f>CONCATENATE("(",ROUND((D435/$H436)*100,1),")")</f>
        <v>(39.3)</v>
      </c>
      <c r="F435" s="302">
        <f>'Ind T6'!S179</f>
        <v>8.9478053608245744</v>
      </c>
      <c r="G435" s="299" t="str">
        <f>CONCATENATE("(",ROUND((F435/$H436)*100,1),")")</f>
        <v>(8)</v>
      </c>
      <c r="H435" s="302">
        <f t="shared" ref="H435" si="325">SUM(B435,D435,F435)</f>
        <v>91.093453895476827</v>
      </c>
      <c r="I435" s="299" t="str">
        <f>CONCATENATE("(",ROUND((H435/$H436)*100,1),")")</f>
        <v>(81.7)</v>
      </c>
      <c r="K435" s="302">
        <f t="shared" ref="K435:K436" si="326">B440-B435</f>
        <v>5.873082036965819</v>
      </c>
      <c r="L435" s="302">
        <f t="shared" ref="L435:L436" si="327">D440-D435</f>
        <v>0.77635218091049296</v>
      </c>
      <c r="M435" s="302">
        <f t="shared" ref="M435:M436" si="328">F440-F435</f>
        <v>1.6080375203052526</v>
      </c>
      <c r="N435" s="302">
        <f t="shared" ref="N435:N436" si="329">SUM(K435:M435)</f>
        <v>8.2574717381815645</v>
      </c>
    </row>
    <row r="436" spans="1:14" x14ac:dyDescent="0.2">
      <c r="A436" s="282" t="s">
        <v>363</v>
      </c>
      <c r="B436" s="302">
        <f>SUM(B434:B435)</f>
        <v>52.851726150852599</v>
      </c>
      <c r="C436" s="299" t="str">
        <f>CONCATENATE("(",ROUND((B436/$H436)*100,1),")")</f>
        <v>(47.4)</v>
      </c>
      <c r="D436" s="302">
        <f>SUM(D434:D435)</f>
        <v>48.383304643031124</v>
      </c>
      <c r="E436" s="299" t="str">
        <f>CONCATENATE("(",ROUND((D436/$H436)*100,1),")")</f>
        <v>(43.4)</v>
      </c>
      <c r="F436" s="302">
        <f>SUM(F434:F435)</f>
        <v>10.325969206116266</v>
      </c>
      <c r="G436" s="299" t="str">
        <f>CONCATENATE("(",ROUND((F436/$H436)*100,1),")")</f>
        <v>(9.3)</v>
      </c>
      <c r="H436" s="302">
        <f>SUM(H434:H435)</f>
        <v>111.56099999999998</v>
      </c>
      <c r="I436" s="299" t="str">
        <f>CONCATENATE("(",ROUND((H436/$H436)*100,1),")")</f>
        <v>(100)</v>
      </c>
      <c r="K436" s="302">
        <f t="shared" si="326"/>
        <v>7.4831909165043839</v>
      </c>
      <c r="L436" s="302">
        <f t="shared" si="327"/>
        <v>1.3164964148332956</v>
      </c>
      <c r="M436" s="302">
        <f t="shared" si="328"/>
        <v>1.6323126686622906</v>
      </c>
      <c r="N436" s="302">
        <f t="shared" si="329"/>
        <v>10.43199999999997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16.114419010961907</v>
      </c>
      <c r="C439" s="299" t="str">
        <f>CONCATENATE("(",ROUND((B439/$H441)*100,1),")")</f>
        <v>(13.2)</v>
      </c>
      <c r="D439" s="302">
        <f>'Ind T6'!W180</f>
        <v>5.125216361730919</v>
      </c>
      <c r="E439" s="299" t="str">
        <f>CONCATENATE("(",ROUND((D439/$H441)*100,1),")")</f>
        <v>(4.2)</v>
      </c>
      <c r="F439" s="302">
        <f>'Ind T6'!X180</f>
        <v>1.4024389936487298</v>
      </c>
      <c r="G439" s="299" t="str">
        <f>CONCATENATE("(",ROUND((F439/$H441)*100,1),")")</f>
        <v>(1.1)</v>
      </c>
      <c r="H439" s="302">
        <f>SUM(B439,D439,F439)</f>
        <v>22.642074366341554</v>
      </c>
      <c r="I439" s="299" t="str">
        <f>CONCATENATE("(",ROUND((H439/$H441)*100,1),")")</f>
        <v>(18.6)</v>
      </c>
      <c r="K439" s="302">
        <f>B439-B429</f>
        <v>2.6843703785463902</v>
      </c>
      <c r="L439" s="302">
        <f>D439-D429</f>
        <v>0.89805629927545816</v>
      </c>
      <c r="M439" s="302">
        <f>F439-F429</f>
        <v>7.6937546907471566E-2</v>
      </c>
      <c r="N439" s="302">
        <f>SUM(K439:M439)</f>
        <v>3.6593642247293197</v>
      </c>
    </row>
    <row r="440" spans="1:14" x14ac:dyDescent="0.2">
      <c r="A440" s="282" t="s">
        <v>365</v>
      </c>
      <c r="B440" s="302">
        <f>'Ind T6'!V179</f>
        <v>44.220498056395073</v>
      </c>
      <c r="C440" s="299" t="str">
        <f>CONCATENATE("(",ROUND((B440/$H441)*100,1),")")</f>
        <v>(36.2)</v>
      </c>
      <c r="D440" s="302">
        <f>'Ind T6'!W179</f>
        <v>44.574584696133499</v>
      </c>
      <c r="E440" s="299" t="str">
        <f>CONCATENATE("(",ROUND((D440/$H441)*100,1),")")</f>
        <v>(36.5)</v>
      </c>
      <c r="F440" s="302">
        <f>'Ind T6'!X179</f>
        <v>10.555842881129827</v>
      </c>
      <c r="G440" s="299" t="str">
        <f>CONCATENATE("(",ROUND((F440/$H441)*100,1),")")</f>
        <v>(8.7)</v>
      </c>
      <c r="H440" s="302">
        <f t="shared" ref="H440" si="330">SUM(B440,D440,F440)</f>
        <v>99.350925633658392</v>
      </c>
      <c r="I440" s="299" t="str">
        <f>CONCATENATE("(",ROUND((H440/$H441)*100,1),")")</f>
        <v>(81.4)</v>
      </c>
      <c r="K440" s="302">
        <f t="shared" ref="K440:K441" si="331">B440-B430</f>
        <v>9.4436451417617491</v>
      </c>
      <c r="L440" s="302">
        <f t="shared" ref="L440:L441" si="332">D440-D430</f>
        <v>2.3157292786907178</v>
      </c>
      <c r="M440" s="302">
        <f t="shared" ref="M440:M441" si="333">F440-F430</f>
        <v>2.6192613548182315</v>
      </c>
      <c r="N440" s="302">
        <f t="shared" ref="N440:N441" si="334">SUM(K440:M440)</f>
        <v>14.378635775270698</v>
      </c>
    </row>
    <row r="441" spans="1:14" x14ac:dyDescent="0.2">
      <c r="A441" s="282" t="s">
        <v>363</v>
      </c>
      <c r="B441" s="302">
        <f>SUM(B439:B440)</f>
        <v>60.334917067356983</v>
      </c>
      <c r="C441" s="299" t="str">
        <f>CONCATENATE("(",ROUND((B441/$H441)*100,1),")")</f>
        <v>(49.5)</v>
      </c>
      <c r="D441" s="302">
        <f>SUM(D439:D440)</f>
        <v>49.69980105786442</v>
      </c>
      <c r="E441" s="299" t="str">
        <f>CONCATENATE("(",ROUND((D441/$H441)*100,1),")")</f>
        <v>(40.7)</v>
      </c>
      <c r="F441" s="302">
        <f>SUM(F439:F440)</f>
        <v>11.958281874778557</v>
      </c>
      <c r="G441" s="299" t="str">
        <f>CONCATENATE("(",ROUND((F441/$H441)*100,1),")")</f>
        <v>(9.8)</v>
      </c>
      <c r="H441" s="302">
        <f>SUM(H439:H440)</f>
        <v>121.99299999999994</v>
      </c>
      <c r="I441" s="299" t="str">
        <f>CONCATENATE("(",ROUND((H441/$H441)*100,1),")")</f>
        <v>(100)</v>
      </c>
      <c r="K441" s="302">
        <f t="shared" si="331"/>
        <v>12.128015520308139</v>
      </c>
      <c r="L441" s="302">
        <f t="shared" si="332"/>
        <v>3.2137855779661777</v>
      </c>
      <c r="M441" s="302">
        <f t="shared" si="333"/>
        <v>2.6961989017257029</v>
      </c>
      <c r="N441" s="302">
        <f t="shared" si="334"/>
        <v>18.038000000000018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5.8712523466800652</v>
      </c>
      <c r="C450" s="299" t="str">
        <f>CONCATENATE("(",ROUND((B450/$H452)*100,1),")")</f>
        <v>(21)</v>
      </c>
      <c r="D450" s="302">
        <f>'Ind T6'!M189</f>
        <v>4.0982382566030671</v>
      </c>
      <c r="E450" s="299" t="str">
        <f>CONCATENATE("(",ROUND((D450/$H452)*100,1),")")</f>
        <v>(14.6)</v>
      </c>
      <c r="F450" s="302">
        <f>'Ind T6'!N189</f>
        <v>3.6812188011985296</v>
      </c>
      <c r="G450" s="299" t="str">
        <f>CONCATENATE("(",ROUND((F450/$H452)*100,1),")")</f>
        <v>(13.2)</v>
      </c>
      <c r="H450" s="302">
        <f>SUM(B450,D450,F450)</f>
        <v>13.650709404481661</v>
      </c>
      <c r="I450" s="299" t="str">
        <f>CONCATENATE("(",ROUND((H450/$H452)*100,1),")")</f>
        <v>(48.8)</v>
      </c>
      <c r="K450" s="302">
        <f>B455-B450</f>
        <v>-4.850452579383191E-2</v>
      </c>
      <c r="L450" s="302">
        <f>D455-D450</f>
        <v>9.7585685713874604E-2</v>
      </c>
      <c r="M450" s="302">
        <f>F455-F450</f>
        <v>-0.26008094794299508</v>
      </c>
      <c r="N450" s="302">
        <f>SUM(K450:M450)</f>
        <v>-0.21099978802295238</v>
      </c>
    </row>
    <row r="451" spans="1:14" x14ac:dyDescent="0.2">
      <c r="A451" s="282" t="s">
        <v>365</v>
      </c>
      <c r="B451" s="302">
        <f>'Ind T6'!L188</f>
        <v>3.7722544208190021</v>
      </c>
      <c r="C451" s="299" t="str">
        <f>CONCATENATE("(",ROUND((B451/$H452)*100,1),")")</f>
        <v>(13.5)</v>
      </c>
      <c r="D451" s="302">
        <f>'Ind T6'!M188</f>
        <v>5.6818219404570138</v>
      </c>
      <c r="E451" s="299" t="str">
        <f>CONCATENATE("(",ROUND((D451/$H452)*100,1),")")</f>
        <v>(20.3)</v>
      </c>
      <c r="F451" s="302">
        <f>'Ind T6'!N188</f>
        <v>4.8862142342422725</v>
      </c>
      <c r="G451" s="299" t="str">
        <f>CONCATENATE("(",ROUND((F451/$H452)*100,1),")")</f>
        <v>(17.5)</v>
      </c>
      <c r="H451" s="302">
        <f t="shared" ref="H451" si="335">SUM(B451,D451,F451)</f>
        <v>14.340290595518288</v>
      </c>
      <c r="I451" s="299" t="str">
        <f>CONCATENATE("(",ROUND((H451/$H452)*100,1),")")</f>
        <v>(51.2)</v>
      </c>
      <c r="K451" s="302">
        <f t="shared" ref="K451:K452" si="336">B456-B451</f>
        <v>-0.24032842484401895</v>
      </c>
      <c r="L451" s="302">
        <f t="shared" ref="L451:L452" si="337">D456-D451</f>
        <v>-4.3813347803274283E-2</v>
      </c>
      <c r="M451" s="302">
        <f t="shared" ref="M451:M452" si="338">F456-F451</f>
        <v>-0.54885843932973888</v>
      </c>
      <c r="N451" s="302">
        <f t="shared" ref="N451:N452" si="339">SUM(K451:M451)</f>
        <v>-0.83300021197703211</v>
      </c>
    </row>
    <row r="452" spans="1:14" x14ac:dyDescent="0.2">
      <c r="A452" s="282" t="s">
        <v>363</v>
      </c>
      <c r="B452" s="302">
        <f>SUM(B450:B451)</f>
        <v>9.6435067674990673</v>
      </c>
      <c r="C452" s="299" t="str">
        <f>CONCATENATE("(",ROUND((B452/$H452)*100,1),")")</f>
        <v>(34.5)</v>
      </c>
      <c r="D452" s="302">
        <f>SUM(D450:D451)</f>
        <v>9.7800601970600809</v>
      </c>
      <c r="E452" s="299" t="str">
        <f>CONCATENATE("(",ROUND((D452/$H452)*100,1),")")</f>
        <v>(34.9)</v>
      </c>
      <c r="F452" s="302">
        <f>SUM(F450:F451)</f>
        <v>8.5674330354408017</v>
      </c>
      <c r="G452" s="299" t="str">
        <f>CONCATENATE("(",ROUND((F452/$H452)*100,1),")")</f>
        <v>(30.6)</v>
      </c>
      <c r="H452" s="302">
        <f>SUM(H450:H451)</f>
        <v>27.99099999999995</v>
      </c>
      <c r="I452" s="299" t="str">
        <f>CONCATENATE("(",ROUND((H452/$H452)*100,1),")")</f>
        <v>(100)</v>
      </c>
      <c r="K452" s="302">
        <f t="shared" si="336"/>
        <v>-0.28883295063785042</v>
      </c>
      <c r="L452" s="302">
        <f t="shared" si="337"/>
        <v>5.3772337910601209E-2</v>
      </c>
      <c r="M452" s="302">
        <f t="shared" si="338"/>
        <v>-0.80893938727273351</v>
      </c>
      <c r="N452" s="302">
        <f t="shared" si="339"/>
        <v>-1.0439999999999827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5.8227478208862333</v>
      </c>
      <c r="C455" s="299" t="str">
        <f>CONCATENATE("(",ROUND((B455/$H457)*100,1),")")</f>
        <v>(21.6)</v>
      </c>
      <c r="D455" s="302">
        <f>'Ind T6'!R189</f>
        <v>4.1958239423169417</v>
      </c>
      <c r="E455" s="299" t="str">
        <f>CONCATENATE("(",ROUND((D455/$H457)*100,1),")")</f>
        <v>(15.6)</v>
      </c>
      <c r="F455" s="302">
        <f>'Ind T6'!S189</f>
        <v>3.4211378532555345</v>
      </c>
      <c r="G455" s="299" t="str">
        <f>CONCATENATE("(",ROUND((F455/$H457)*100,1),")")</f>
        <v>(12.7)</v>
      </c>
      <c r="H455" s="302">
        <f>SUM(B455,D455,F455)</f>
        <v>13.43970961645871</v>
      </c>
      <c r="I455" s="299" t="str">
        <f>CONCATENATE("(",ROUND((H455/$H457)*100,1),")")</f>
        <v>(49.9)</v>
      </c>
      <c r="K455" s="302">
        <f>B460-B455</f>
        <v>0.22560165172541424</v>
      </c>
      <c r="L455" s="302">
        <f>D460-D455</f>
        <v>0.32161549787695609</v>
      </c>
      <c r="M455" s="302">
        <f>F460-F455</f>
        <v>0.11531672207968668</v>
      </c>
      <c r="N455" s="302">
        <f>SUM(K455:M455)</f>
        <v>0.66253387168205702</v>
      </c>
    </row>
    <row r="456" spans="1:14" x14ac:dyDescent="0.2">
      <c r="A456" s="282" t="s">
        <v>365</v>
      </c>
      <c r="B456" s="302">
        <f>'Ind T6'!Q188</f>
        <v>3.5319259959749831</v>
      </c>
      <c r="C456" s="299" t="str">
        <f>CONCATENATE("(",ROUND((B456/$H457)*100,1),")")</f>
        <v>(13.1)</v>
      </c>
      <c r="D456" s="302">
        <f>'Ind T6'!R188</f>
        <v>5.6380085926537395</v>
      </c>
      <c r="E456" s="299" t="str">
        <f>CONCATENATE("(",ROUND((D456/$H457)*100,1),")")</f>
        <v>(20.9)</v>
      </c>
      <c r="F456" s="302">
        <f>'Ind T6'!S188</f>
        <v>4.3373557949125336</v>
      </c>
      <c r="G456" s="299" t="str">
        <f>CONCATENATE("(",ROUND((F456/$H457)*100,1),")")</f>
        <v>(16.1)</v>
      </c>
      <c r="H456" s="302">
        <f t="shared" ref="H456" si="340">SUM(B456,D456,F456)</f>
        <v>13.507290383541257</v>
      </c>
      <c r="I456" s="299" t="str">
        <f>CONCATENATE("(",ROUND((H456/$H457)*100,1),")")</f>
        <v>(50.1)</v>
      </c>
      <c r="K456" s="302">
        <f t="shared" ref="K456:K457" si="341">B461-B456</f>
        <v>-0.13088428802029561</v>
      </c>
      <c r="L456" s="302">
        <f t="shared" ref="L456:L457" si="342">D461-D456</f>
        <v>0.14640989436073149</v>
      </c>
      <c r="M456" s="302">
        <f t="shared" ref="M456:M457" si="343">F461-F456</f>
        <v>0.19994052197755074</v>
      </c>
      <c r="N456" s="302">
        <f t="shared" ref="N456:N457" si="344">SUM(K456:M456)</f>
        <v>0.21546612831798662</v>
      </c>
    </row>
    <row r="457" spans="1:14" x14ac:dyDescent="0.2">
      <c r="A457" s="282" t="s">
        <v>363</v>
      </c>
      <c r="B457" s="302">
        <f>SUM(B455:B456)</f>
        <v>9.3546738168612169</v>
      </c>
      <c r="C457" s="299" t="str">
        <f>CONCATENATE("(",ROUND((B457/$H457)*100,1),")")</f>
        <v>(34.7)</v>
      </c>
      <c r="D457" s="302">
        <f>SUM(D455:D456)</f>
        <v>9.8338325349706821</v>
      </c>
      <c r="E457" s="299" t="str">
        <f>CONCATENATE("(",ROUND((D457/$H457)*100,1),")")</f>
        <v>(36.5)</v>
      </c>
      <c r="F457" s="302">
        <f>SUM(F455:F456)</f>
        <v>7.7584936481680682</v>
      </c>
      <c r="G457" s="299" t="str">
        <f>CONCATENATE("(",ROUND((F457/$H457)*100,1),")")</f>
        <v>(28.8)</v>
      </c>
      <c r="H457" s="302">
        <f>SUM(H455:H456)</f>
        <v>26.946999999999967</v>
      </c>
      <c r="I457" s="299" t="str">
        <f>CONCATENATE("(",ROUND((H457/$H457)*100,1),")")</f>
        <v>(100)</v>
      </c>
      <c r="K457" s="302">
        <f t="shared" si="341"/>
        <v>9.4717363705118629E-2</v>
      </c>
      <c r="L457" s="302">
        <f t="shared" si="342"/>
        <v>0.46802539223768669</v>
      </c>
      <c r="M457" s="302">
        <f t="shared" si="343"/>
        <v>0.31525724405723743</v>
      </c>
      <c r="N457" s="302">
        <f t="shared" si="344"/>
        <v>0.87800000000004275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6.0483494726116476</v>
      </c>
      <c r="C460" s="299" t="str">
        <f>CONCATENATE("(",ROUND((B460/$H462)*100,1),")")</f>
        <v>(21.7)</v>
      </c>
      <c r="D460" s="302">
        <f>'Ind T6'!W189</f>
        <v>4.5174394401938978</v>
      </c>
      <c r="E460" s="299" t="str">
        <f>CONCATENATE("(",ROUND((D460/$H462)*100,1),")")</f>
        <v>(16.2)</v>
      </c>
      <c r="F460" s="302">
        <f>'Ind T6'!X189</f>
        <v>3.5364545753352212</v>
      </c>
      <c r="G460" s="299" t="str">
        <f>CONCATENATE("(",ROUND((F460/$H462)*100,1),")")</f>
        <v>(12.7)</v>
      </c>
      <c r="H460" s="302">
        <f>SUM(B460,D460,F460)</f>
        <v>14.102243488140765</v>
      </c>
      <c r="I460" s="299" t="str">
        <f>CONCATENATE("(",ROUND((H460/$H462)*100,1),")")</f>
        <v>(50.7)</v>
      </c>
      <c r="K460" s="302">
        <f>B460-B450</f>
        <v>0.17709712593158233</v>
      </c>
      <c r="L460" s="302">
        <f>D460-D450</f>
        <v>0.41920118359083069</v>
      </c>
      <c r="M460" s="302">
        <f>F460-F450</f>
        <v>-0.14476422586330839</v>
      </c>
      <c r="N460" s="302">
        <f>SUM(K460:M460)</f>
        <v>0.45153408365910463</v>
      </c>
    </row>
    <row r="461" spans="1:14" x14ac:dyDescent="0.2">
      <c r="A461" s="282" t="s">
        <v>365</v>
      </c>
      <c r="B461" s="302">
        <f>'Ind T6'!V188</f>
        <v>3.4010417079546875</v>
      </c>
      <c r="C461" s="299" t="str">
        <f>CONCATENATE("(",ROUND((B461/$H462)*100,1),")")</f>
        <v>(12.2)</v>
      </c>
      <c r="D461" s="302">
        <f>'Ind T6'!W188</f>
        <v>5.784418487014471</v>
      </c>
      <c r="E461" s="299" t="str">
        <f>CONCATENATE("(",ROUND((D461/$H462)*100,1),")")</f>
        <v>(20.8)</v>
      </c>
      <c r="F461" s="302">
        <f>'Ind T6'!X188</f>
        <v>4.5372963168900844</v>
      </c>
      <c r="G461" s="299" t="str">
        <f>CONCATENATE("(",ROUND((F461/$H462)*100,1),")")</f>
        <v>(16.3)</v>
      </c>
      <c r="H461" s="302">
        <f t="shared" ref="H461" si="345">SUM(B461,D461,F461)</f>
        <v>13.722756511859242</v>
      </c>
      <c r="I461" s="299" t="str">
        <f>CONCATENATE("(",ROUND((H461/$H462)*100,1),")")</f>
        <v>(49.3)</v>
      </c>
      <c r="K461" s="302">
        <f t="shared" ref="K461:K462" si="346">B461-B451</f>
        <v>-0.37121271286431456</v>
      </c>
      <c r="L461" s="302">
        <f t="shared" ref="L461:L462" si="347">D461-D451</f>
        <v>0.1025965465574572</v>
      </c>
      <c r="M461" s="302">
        <f t="shared" ref="M461:M462" si="348">F461-F451</f>
        <v>-0.34891791735218813</v>
      </c>
      <c r="N461" s="302">
        <f t="shared" ref="N461:N462" si="349">SUM(K461:M461)</f>
        <v>-0.6175340836590455</v>
      </c>
    </row>
    <row r="462" spans="1:14" x14ac:dyDescent="0.2">
      <c r="A462" s="282" t="s">
        <v>363</v>
      </c>
      <c r="B462" s="302">
        <f>SUM(B460:B461)</f>
        <v>9.4493911805663355</v>
      </c>
      <c r="C462" s="299" t="str">
        <f>CONCATENATE("(",ROUND((B462/$H462)*100,1),")")</f>
        <v>(34)</v>
      </c>
      <c r="D462" s="302">
        <f>SUM(D460:D461)</f>
        <v>10.301857927208369</v>
      </c>
      <c r="E462" s="299" t="str">
        <f>CONCATENATE("(",ROUND((D462/$H462)*100,1),")")</f>
        <v>(37)</v>
      </c>
      <c r="F462" s="302">
        <f>SUM(F460:F461)</f>
        <v>8.0737508922253056</v>
      </c>
      <c r="G462" s="299" t="str">
        <f>CONCATENATE("(",ROUND((F462/$H462)*100,1),")")</f>
        <v>(29)</v>
      </c>
      <c r="H462" s="302">
        <f>SUM(H460:H461)</f>
        <v>27.825000000000006</v>
      </c>
      <c r="I462" s="299" t="str">
        <f>CONCATENATE("(",ROUND((H462/$H462)*100,1),")")</f>
        <v>(100)</v>
      </c>
      <c r="K462" s="302">
        <f t="shared" si="346"/>
        <v>-0.19411558693273179</v>
      </c>
      <c r="L462" s="302">
        <f t="shared" si="347"/>
        <v>0.5217977301482879</v>
      </c>
      <c r="M462" s="302">
        <f t="shared" si="348"/>
        <v>-0.49368214321549608</v>
      </c>
      <c r="N462" s="302">
        <f t="shared" si="349"/>
        <v>-0.16599999999993997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3.3212994591718519</v>
      </c>
      <c r="C471" s="299" t="str">
        <f>CONCATENATE("(",ROUND((B471/$H473)*100,1),")")</f>
        <v>(15.4)</v>
      </c>
      <c r="D471" s="302">
        <f>'Ind T6'!M198</f>
        <v>0.85272701520298355</v>
      </c>
      <c r="E471" s="299" t="str">
        <f>CONCATENATE("(",ROUND((D471/$H473)*100,1),")")</f>
        <v>(4)</v>
      </c>
      <c r="F471" s="302">
        <f>'Ind T6'!N198</f>
        <v>1.6178466134765557</v>
      </c>
      <c r="G471" s="299" t="str">
        <f>CONCATENATE("(",ROUND((F471/$H473)*100,1),")")</f>
        <v>(7.5)</v>
      </c>
      <c r="H471" s="302">
        <f>SUM(B471,D471,F471)</f>
        <v>5.7918730878513918</v>
      </c>
      <c r="I471" s="299" t="str">
        <f>CONCATENATE("(",ROUND((H471/$H473)*100,1),")")</f>
        <v>(26.8)</v>
      </c>
      <c r="K471" s="302">
        <f>B476-B471</f>
        <v>0.10467373693150295</v>
      </c>
      <c r="L471" s="302">
        <f>D476-D471</f>
        <v>-3.9057968695703771E-3</v>
      </c>
      <c r="M471" s="302">
        <f>F476-F471</f>
        <v>4.9107500450407127E-2</v>
      </c>
      <c r="N471" s="302">
        <f>SUM(K471:M471)</f>
        <v>0.1498754405123397</v>
      </c>
    </row>
    <row r="472" spans="1:14" x14ac:dyDescent="0.2">
      <c r="A472" s="282" t="s">
        <v>365</v>
      </c>
      <c r="B472" s="302">
        <f>'Ind T6'!L197</f>
        <v>3.7604483131642064</v>
      </c>
      <c r="C472" s="299" t="str">
        <f>CONCATENATE("(",ROUND((B472/$H473)*100,1),")")</f>
        <v>(17.4)</v>
      </c>
      <c r="D472" s="302">
        <f>'Ind T6'!M197</f>
        <v>3.7824613443536608</v>
      </c>
      <c r="E472" s="299" t="str">
        <f>CONCATENATE("(",ROUND((D472/$H473)*100,1),")")</f>
        <v>(17.5)</v>
      </c>
      <c r="F472" s="302">
        <f>'Ind T6'!N197</f>
        <v>8.2502172546307584</v>
      </c>
      <c r="G472" s="299" t="str">
        <f>CONCATENATE("(",ROUND((F472/$H473)*100,1),")")</f>
        <v>(38.2)</v>
      </c>
      <c r="H472" s="302">
        <f t="shared" ref="H472" si="350">SUM(B472,D472,F472)</f>
        <v>15.793126912148626</v>
      </c>
      <c r="I472" s="299" t="str">
        <f>CONCATENATE("(",ROUND((H472/$H473)*100,1),")")</f>
        <v>(73.2)</v>
      </c>
      <c r="K472" s="302">
        <f t="shared" ref="K472:K473" si="351">B477-B472</f>
        <v>-0.12188064887981875</v>
      </c>
      <c r="L472" s="302">
        <f t="shared" ref="L472:L473" si="352">D477-D472</f>
        <v>-5.8055327900366827E-2</v>
      </c>
      <c r="M472" s="302">
        <f t="shared" ref="M472:M473" si="353">F477-F472</f>
        <v>1.6060536267826109E-2</v>
      </c>
      <c r="N472" s="302">
        <f t="shared" ref="N472:N473" si="354">SUM(K472:M472)</f>
        <v>-0.16387544051235947</v>
      </c>
    </row>
    <row r="473" spans="1:14" x14ac:dyDescent="0.2">
      <c r="A473" s="282" t="s">
        <v>363</v>
      </c>
      <c r="B473" s="302">
        <f>SUM(B471:B472)</f>
        <v>7.0817477723360582</v>
      </c>
      <c r="C473" s="299" t="str">
        <f>CONCATENATE("(",ROUND((B473/$H473)*100,1),")")</f>
        <v>(32.8)</v>
      </c>
      <c r="D473" s="302">
        <f>SUM(D471:D472)</f>
        <v>4.6351883595566443</v>
      </c>
      <c r="E473" s="299" t="str">
        <f>CONCATENATE("(",ROUND((D473/$H473)*100,1),")")</f>
        <v>(21.5)</v>
      </c>
      <c r="F473" s="302">
        <f>SUM(F471:F472)</f>
        <v>9.8680638681073134</v>
      </c>
      <c r="G473" s="299" t="str">
        <f>CONCATENATE("(",ROUND((F473/$H473)*100,1),")")</f>
        <v>(45.7)</v>
      </c>
      <c r="H473" s="302">
        <f>SUM(H471:H472)</f>
        <v>21.585000000000019</v>
      </c>
      <c r="I473" s="299" t="str">
        <f>CONCATENATE("(",ROUND((H473/$H473)*100,1),")")</f>
        <v>(100)</v>
      </c>
      <c r="K473" s="302">
        <f t="shared" si="351"/>
        <v>-1.7206911948315806E-2</v>
      </c>
      <c r="L473" s="302">
        <f t="shared" si="352"/>
        <v>-6.1961124769937648E-2</v>
      </c>
      <c r="M473" s="302">
        <f t="shared" si="353"/>
        <v>6.5168036718233679E-2</v>
      </c>
      <c r="N473" s="302">
        <f t="shared" si="354"/>
        <v>-1.4000000000019774E-2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3.4259731961033548</v>
      </c>
      <c r="C476" s="299" t="str">
        <f>CONCATENATE("(",ROUND((B476/$H478)*100,1),")")</f>
        <v>(15.9)</v>
      </c>
      <c r="D476" s="302">
        <f>'Ind T6'!R198</f>
        <v>0.84882121833341317</v>
      </c>
      <c r="E476" s="299" t="str">
        <f>CONCATENATE("(",ROUND((D476/$H478)*100,1),")")</f>
        <v>(3.9)</v>
      </c>
      <c r="F476" s="302">
        <f>'Ind T6'!S198</f>
        <v>1.6669541139269628</v>
      </c>
      <c r="G476" s="299" t="str">
        <f>CONCATENATE("(",ROUND((F476/$H478)*100,1),")")</f>
        <v>(7.7)</v>
      </c>
      <c r="H476" s="302">
        <f>SUM(B476,D476,F476)</f>
        <v>5.9417485283637301</v>
      </c>
      <c r="I476" s="299" t="str">
        <f>CONCATENATE("(",ROUND((H476/$H478)*100,1),")")</f>
        <v>(27.5)</v>
      </c>
      <c r="K476" s="302">
        <f>B481-B476</f>
        <v>0.2100924878571937</v>
      </c>
      <c r="L476" s="302">
        <f>D481-D476</f>
        <v>1.3766944606543263E-2</v>
      </c>
      <c r="M476" s="302">
        <f>F481-F476</f>
        <v>9.465395515978603E-2</v>
      </c>
      <c r="N476" s="302">
        <f>SUM(K476:M476)</f>
        <v>0.31851338762352299</v>
      </c>
    </row>
    <row r="477" spans="1:14" x14ac:dyDescent="0.2">
      <c r="A477" s="282" t="s">
        <v>365</v>
      </c>
      <c r="B477" s="302">
        <f>'Ind T6'!Q197</f>
        <v>3.6385676642843876</v>
      </c>
      <c r="C477" s="299" t="str">
        <f>CONCATENATE("(",ROUND((B477/$H478)*100,1),")")</f>
        <v>(16.9)</v>
      </c>
      <c r="D477" s="302">
        <f>'Ind T6'!R197</f>
        <v>3.7244060164532939</v>
      </c>
      <c r="E477" s="299" t="str">
        <f>CONCATENATE("(",ROUND((D477/$H478)*100,1),")")</f>
        <v>(17.3)</v>
      </c>
      <c r="F477" s="302">
        <f>'Ind T6'!S197</f>
        <v>8.2662777908985845</v>
      </c>
      <c r="G477" s="299" t="str">
        <f>CONCATENATE("(",ROUND((F477/$H478)*100,1),")")</f>
        <v>(38.3)</v>
      </c>
      <c r="H477" s="302">
        <f t="shared" ref="H477" si="355">SUM(B477,D477,F477)</f>
        <v>15.629251471636266</v>
      </c>
      <c r="I477" s="299" t="str">
        <f>CONCATENATE("(",ROUND((H477/$H478)*100,1),")")</f>
        <v>(72.5)</v>
      </c>
      <c r="K477" s="302">
        <f t="shared" ref="K477:K478" si="356">B482-B477</f>
        <v>-0.12023871126807784</v>
      </c>
      <c r="L477" s="302">
        <f t="shared" ref="L477:L478" si="357">D482-D477</f>
        <v>-7.2790198190067379E-2</v>
      </c>
      <c r="M477" s="302">
        <f t="shared" ref="M477:M478" si="358">F482-F477</f>
        <v>-2.4484478165401669E-2</v>
      </c>
      <c r="N477" s="302">
        <f t="shared" ref="N477:N478" si="359">SUM(K477:M477)</f>
        <v>-0.21751338762354688</v>
      </c>
    </row>
    <row r="478" spans="1:14" x14ac:dyDescent="0.2">
      <c r="A478" s="282" t="s">
        <v>363</v>
      </c>
      <c r="B478" s="302">
        <f>SUM(B476:B477)</f>
        <v>7.0645408603877424</v>
      </c>
      <c r="C478" s="299" t="str">
        <f>CONCATENATE("(",ROUND((B478/$H478)*100,1),")")</f>
        <v>(32.8)</v>
      </c>
      <c r="D478" s="302">
        <f>SUM(D476:D477)</f>
        <v>4.5732272347867067</v>
      </c>
      <c r="E478" s="299" t="str">
        <f>CONCATENATE("(",ROUND((D478/$H478)*100,1),")")</f>
        <v>(21.2)</v>
      </c>
      <c r="F478" s="302">
        <f>SUM(F476:F477)</f>
        <v>9.9332319048255471</v>
      </c>
      <c r="G478" s="299" t="str">
        <f>CONCATENATE("(",ROUND((F478/$H478)*100,1),")")</f>
        <v>(46)</v>
      </c>
      <c r="H478" s="302">
        <f>SUM(H476:H477)</f>
        <v>21.570999999999998</v>
      </c>
      <c r="I478" s="299" t="str">
        <f>CONCATENATE("(",ROUND((H478/$H478)*100,1),")")</f>
        <v>(100)</v>
      </c>
      <c r="K478" s="302">
        <f t="shared" si="356"/>
        <v>8.9853776589116308E-2</v>
      </c>
      <c r="L478" s="302">
        <f t="shared" si="357"/>
        <v>-5.9023253583523783E-2</v>
      </c>
      <c r="M478" s="302">
        <f t="shared" si="358"/>
        <v>7.0169476994385249E-2</v>
      </c>
      <c r="N478" s="302">
        <f t="shared" si="359"/>
        <v>0.10099999999997777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3.6360656839605485</v>
      </c>
      <c r="C481" s="299" t="str">
        <f>CONCATENATE("(",ROUND((B481/$H483)*100,1),")")</f>
        <v>(16.8)</v>
      </c>
      <c r="D481" s="302">
        <f>'Ind T6'!W198</f>
        <v>0.86258816293995644</v>
      </c>
      <c r="E481" s="299" t="str">
        <f>CONCATENATE("(",ROUND((D481/$H483)*100,1),")")</f>
        <v>(4)</v>
      </c>
      <c r="F481" s="302">
        <f>'Ind T6'!X198</f>
        <v>1.7616080690867488</v>
      </c>
      <c r="G481" s="299" t="str">
        <f>CONCATENATE("(",ROUND((F481/$H483)*100,1),")")</f>
        <v>(8.1)</v>
      </c>
      <c r="H481" s="302">
        <f>SUM(B481,D481,F481)</f>
        <v>6.2602619159872539</v>
      </c>
      <c r="I481" s="299" t="str">
        <f>CONCATENATE("(",ROUND((H481/$H483)*100,1),")")</f>
        <v>(28.9)</v>
      </c>
      <c r="K481" s="302">
        <f>B481-B471</f>
        <v>0.31476622478869665</v>
      </c>
      <c r="L481" s="302">
        <f>D481-D471</f>
        <v>9.8611477369728862E-3</v>
      </c>
      <c r="M481" s="302">
        <f>F481-F471</f>
        <v>0.14376145561019316</v>
      </c>
      <c r="N481" s="302">
        <f>SUM(K481:M481)</f>
        <v>0.46838882813586269</v>
      </c>
    </row>
    <row r="482" spans="1:14" x14ac:dyDescent="0.2">
      <c r="A482" s="282" t="s">
        <v>365</v>
      </c>
      <c r="B482" s="302">
        <f>'Ind T6'!V197</f>
        <v>3.5183289530163098</v>
      </c>
      <c r="C482" s="299" t="str">
        <f>CONCATENATE("(",ROUND((B482/$H483)*100,1),")")</f>
        <v>(16.2)</v>
      </c>
      <c r="D482" s="302">
        <f>'Ind T6'!W197</f>
        <v>3.6516158182632266</v>
      </c>
      <c r="E482" s="299" t="str">
        <f>CONCATENATE("(",ROUND((D482/$H483)*100,1),")")</f>
        <v>(16.8)</v>
      </c>
      <c r="F482" s="302">
        <f>'Ind T6'!X197</f>
        <v>8.2417933127331828</v>
      </c>
      <c r="G482" s="299" t="str">
        <f>CONCATENATE("(",ROUND((F482/$H483)*100,1),")")</f>
        <v>(38)</v>
      </c>
      <c r="H482" s="302">
        <f t="shared" ref="H482" si="360">SUM(B482,D482,F482)</f>
        <v>15.411738084012718</v>
      </c>
      <c r="I482" s="299" t="str">
        <f>CONCATENATE("(",ROUND((H482/$H483)*100,1),")")</f>
        <v>(71.1)</v>
      </c>
      <c r="K482" s="302">
        <f t="shared" ref="K482:K483" si="361">B482-B472</f>
        <v>-0.24211936014789659</v>
      </c>
      <c r="L482" s="302">
        <f t="shared" ref="L482:L483" si="362">D482-D472</f>
        <v>-0.13084552609043421</v>
      </c>
      <c r="M482" s="302">
        <f t="shared" ref="M482:M483" si="363">F482-F472</f>
        <v>-8.4239418975755598E-3</v>
      </c>
      <c r="N482" s="302">
        <f t="shared" ref="N482:N483" si="364">SUM(K482:M482)</f>
        <v>-0.38138882813590635</v>
      </c>
    </row>
    <row r="483" spans="1:14" x14ac:dyDescent="0.2">
      <c r="A483" s="282" t="s">
        <v>363</v>
      </c>
      <c r="B483" s="302">
        <f>SUM(B481:B482)</f>
        <v>7.1543946369768587</v>
      </c>
      <c r="C483" s="299" t="str">
        <f>CONCATENATE("(",ROUND((B483/$H483)*100,1),")")</f>
        <v>(33)</v>
      </c>
      <c r="D483" s="302">
        <f>SUM(D481:D482)</f>
        <v>4.5142039812031829</v>
      </c>
      <c r="E483" s="299" t="str">
        <f>CONCATENATE("(",ROUND((D483/$H483)*100,1),")")</f>
        <v>(20.8)</v>
      </c>
      <c r="F483" s="302">
        <f>SUM(F481:F482)</f>
        <v>10.003401381819932</v>
      </c>
      <c r="G483" s="299" t="str">
        <f>CONCATENATE("(",ROUND((F483/$H483)*100,1),")")</f>
        <v>(46.2)</v>
      </c>
      <c r="H483" s="302">
        <f>SUM(H481:H482)</f>
        <v>21.671999999999972</v>
      </c>
      <c r="I483" s="299" t="str">
        <f>CONCATENATE("(",ROUND((H483/$H483)*100,1),")")</f>
        <v>(100)</v>
      </c>
      <c r="K483" s="302">
        <f t="shared" si="361"/>
        <v>7.2646864640800501E-2</v>
      </c>
      <c r="L483" s="302">
        <f t="shared" si="362"/>
        <v>-0.12098437835346143</v>
      </c>
      <c r="M483" s="302">
        <f t="shared" si="363"/>
        <v>0.13533751371261893</v>
      </c>
      <c r="N483" s="302">
        <f t="shared" si="364"/>
        <v>8.6999999999958E-2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 xml:space="preserve">Industry Table 6  Employment status by Industry (SIC 2007) and Gender, 2015-2035, Norfolk and Suffolk 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1.1857362720772679</v>
      </c>
      <c r="C8" s="300">
        <v>2.1550248707628108</v>
      </c>
      <c r="D8" s="300">
        <v>0.77741577028238185</v>
      </c>
      <c r="E8" s="300">
        <f>SUM(B8:D8)</f>
        <v>4.1181769131224613</v>
      </c>
      <c r="F8" s="300"/>
      <c r="G8" s="300">
        <v>1.6594452007013085</v>
      </c>
      <c r="H8" s="300">
        <v>2.0287640876099839</v>
      </c>
      <c r="I8" s="300">
        <v>1.6374520535758263</v>
      </c>
      <c r="J8" s="300">
        <f>SUM(G8:I8)</f>
        <v>5.3256613418871188</v>
      </c>
      <c r="K8" s="300"/>
      <c r="L8" s="300">
        <v>1.542554258522824</v>
      </c>
      <c r="M8" s="300">
        <v>1.7267646110925416</v>
      </c>
      <c r="N8" s="300">
        <v>0.70862901384808685</v>
      </c>
      <c r="O8" s="300">
        <f>SUM(L8:N8)</f>
        <v>3.9779478834634525</v>
      </c>
      <c r="P8" s="300"/>
      <c r="Q8" s="300">
        <v>1.5880258993413656</v>
      </c>
      <c r="R8" s="300">
        <v>1.7237155959930976</v>
      </c>
      <c r="S8" s="300">
        <v>0.73986155695358891</v>
      </c>
      <c r="T8" s="300">
        <f>SUM(Q8:S8)</f>
        <v>4.0516030522880522</v>
      </c>
      <c r="U8" s="300"/>
      <c r="V8" s="300">
        <v>1.4932991019981325</v>
      </c>
      <c r="W8" s="300">
        <v>1.507406401089006</v>
      </c>
      <c r="X8" s="300">
        <v>0.7173976513818785</v>
      </c>
      <c r="Y8" s="300">
        <f>SUM(V8:X8)</f>
        <v>3.7181031544690173</v>
      </c>
    </row>
    <row r="9" spans="1:25" x14ac:dyDescent="0.2">
      <c r="A9" s="260" t="s">
        <v>364</v>
      </c>
      <c r="B9" s="300">
        <v>9.0671726249892952</v>
      </c>
      <c r="C9" s="300">
        <v>2.2774265026645946</v>
      </c>
      <c r="D9" s="300">
        <v>3.8242239592237124</v>
      </c>
      <c r="E9" s="300">
        <f t="shared" ref="E9:E10" si="0">SUM(B9:D9)</f>
        <v>15.168823086877602</v>
      </c>
      <c r="F9" s="300"/>
      <c r="G9" s="300">
        <v>6.8336443024020248</v>
      </c>
      <c r="H9" s="300">
        <v>0.75855609575319249</v>
      </c>
      <c r="I9" s="300">
        <v>5.0061382599576225</v>
      </c>
      <c r="J9" s="300">
        <f t="shared" ref="J9:J10" si="1">SUM(G9:I9)</f>
        <v>12.598338658112841</v>
      </c>
      <c r="K9" s="300"/>
      <c r="L9" s="300">
        <v>6.1179411233327556</v>
      </c>
      <c r="M9" s="300">
        <v>0.46011099320378085</v>
      </c>
      <c r="N9" s="300">
        <v>0</v>
      </c>
      <c r="O9" s="300">
        <f t="shared" ref="O9:O10" si="2">SUM(L9:N9)</f>
        <v>6.5780521165365364</v>
      </c>
      <c r="P9" s="300"/>
      <c r="Q9" s="300">
        <v>6.5102007668304163</v>
      </c>
      <c r="R9" s="300">
        <v>0.47719618088153304</v>
      </c>
      <c r="S9" s="300">
        <v>0</v>
      </c>
      <c r="T9" s="300">
        <f t="shared" ref="T9:T10" si="3">SUM(Q9:S9)</f>
        <v>6.9873969477119493</v>
      </c>
      <c r="U9" s="300"/>
      <c r="V9" s="300">
        <v>6.6424632742634504</v>
      </c>
      <c r="W9" s="300">
        <v>0.45143357126750588</v>
      </c>
      <c r="X9" s="300">
        <v>0</v>
      </c>
      <c r="Y9" s="300">
        <f t="shared" ref="Y9:Y10" si="4">SUM(V9:X9)</f>
        <v>7.0938968455309563</v>
      </c>
    </row>
    <row r="10" spans="1:25" x14ac:dyDescent="0.2">
      <c r="A10" s="264" t="s">
        <v>363</v>
      </c>
      <c r="B10" s="301">
        <f>SUM(B8:B9)</f>
        <v>10.252908897066563</v>
      </c>
      <c r="C10" s="301">
        <f t="shared" ref="C10:D10" si="5">SUM(C8:C9)</f>
        <v>4.4324513734274049</v>
      </c>
      <c r="D10" s="301">
        <f t="shared" si="5"/>
        <v>4.6016397295060942</v>
      </c>
      <c r="E10" s="301">
        <f t="shared" si="0"/>
        <v>19.287000000000063</v>
      </c>
      <c r="F10" s="301"/>
      <c r="G10" s="301">
        <f>SUM(G8:G9)</f>
        <v>8.4930895031033327</v>
      </c>
      <c r="H10" s="301">
        <f t="shared" ref="H10" si="6">SUM(H8:H9)</f>
        <v>2.7873201833631764</v>
      </c>
      <c r="I10" s="301">
        <f t="shared" ref="I10" si="7">SUM(I8:I9)</f>
        <v>6.6435903135334486</v>
      </c>
      <c r="J10" s="301">
        <f t="shared" si="1"/>
        <v>17.923999999999957</v>
      </c>
      <c r="K10" s="301"/>
      <c r="L10" s="301">
        <f>SUM(L8:L9)</f>
        <v>7.6604953818555792</v>
      </c>
      <c r="M10" s="301">
        <f t="shared" ref="M10" si="8">SUM(M8:M9)</f>
        <v>2.1868756042963224</v>
      </c>
      <c r="N10" s="301">
        <f t="shared" ref="N10" si="9">SUM(N8:N9)</f>
        <v>0.70862901384808685</v>
      </c>
      <c r="O10" s="301">
        <f t="shared" si="2"/>
        <v>10.555999999999989</v>
      </c>
      <c r="P10" s="301"/>
      <c r="Q10" s="301">
        <f>SUM(Q8:Q9)</f>
        <v>8.0982266661717812</v>
      </c>
      <c r="R10" s="301">
        <f t="shared" ref="R10" si="10">SUM(R8:R9)</f>
        <v>2.2009117768746309</v>
      </c>
      <c r="S10" s="301">
        <f t="shared" ref="S10" si="11">SUM(S8:S9)</f>
        <v>0.73986155695358891</v>
      </c>
      <c r="T10" s="301">
        <f t="shared" si="3"/>
        <v>11.039000000000001</v>
      </c>
      <c r="U10" s="301"/>
      <c r="V10" s="301">
        <f>SUM(V8:V9)</f>
        <v>8.1357623762615834</v>
      </c>
      <c r="W10" s="301">
        <f t="shared" ref="W10" si="12">SUM(W8:W9)</f>
        <v>1.958839972356512</v>
      </c>
      <c r="X10" s="301">
        <f t="shared" ref="X10" si="13">SUM(X8:X9)</f>
        <v>0.7173976513818785</v>
      </c>
      <c r="Y10" s="301">
        <f t="shared" si="4"/>
        <v>10.811999999999975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0.1210828547991948</v>
      </c>
      <c r="C17" s="300">
        <v>3.1304347826181446E-2</v>
      </c>
      <c r="D17" s="300">
        <v>5.9064807219362915E-4</v>
      </c>
      <c r="E17" s="300">
        <f>SUM(B17:D17)</f>
        <v>0.15297785069756989</v>
      </c>
      <c r="F17" s="300"/>
      <c r="G17" s="300">
        <v>0.14390946502042373</v>
      </c>
      <c r="H17" s="300">
        <v>5.950102880670162E-2</v>
      </c>
      <c r="I17" s="300">
        <v>6.9187242798655413E-4</v>
      </c>
      <c r="J17" s="300">
        <f>SUM(G17:I17)</f>
        <v>0.20410236625511188</v>
      </c>
      <c r="K17" s="300"/>
      <c r="L17" s="300">
        <v>0.14977165639736159</v>
      </c>
      <c r="M17" s="300">
        <v>3.3048205872025609E-2</v>
      </c>
      <c r="N17" s="300">
        <v>0</v>
      </c>
      <c r="O17" s="300">
        <f>SUM(L17:N17)</f>
        <v>0.18281986226938721</v>
      </c>
      <c r="P17" s="300"/>
      <c r="Q17" s="300">
        <v>0.11223680456645586</v>
      </c>
      <c r="R17" s="300">
        <v>2.494151212594261E-2</v>
      </c>
      <c r="S17" s="300">
        <v>0</v>
      </c>
      <c r="T17" s="300">
        <f>SUM(Q17:S17)</f>
        <v>0.13717831669239847</v>
      </c>
      <c r="U17" s="300"/>
      <c r="V17" s="300">
        <v>7.2055754110645853E-2</v>
      </c>
      <c r="W17" s="300">
        <v>1.7674052895113149E-2</v>
      </c>
      <c r="X17" s="300">
        <v>0</v>
      </c>
      <c r="Y17" s="300">
        <f>SUM(V17:X17)</f>
        <v>8.9729807005758999E-2</v>
      </c>
    </row>
    <row r="18" spans="1:25" x14ac:dyDescent="0.2">
      <c r="A18" s="260" t="s">
        <v>364</v>
      </c>
      <c r="B18" s="300">
        <v>0.83576702215070386</v>
      </c>
      <c r="C18" s="300">
        <v>1.0631665299471366E-2</v>
      </c>
      <c r="D18" s="300">
        <v>0.44062346185225421</v>
      </c>
      <c r="E18" s="300">
        <f t="shared" ref="E18:E19" si="14">SUM(B18:D18)</f>
        <v>1.2870221493024294</v>
      </c>
      <c r="F18" s="300"/>
      <c r="G18" s="300">
        <v>1.0703266460905214</v>
      </c>
      <c r="H18" s="300">
        <v>7.0570987654367465E-2</v>
      </c>
      <c r="I18" s="300">
        <v>0</v>
      </c>
      <c r="J18" s="300">
        <f t="shared" ref="J18:J19" si="15">SUM(G18:I18)</f>
        <v>1.1408976337448888</v>
      </c>
      <c r="K18" s="300"/>
      <c r="L18" s="300">
        <v>1.1468430590830498</v>
      </c>
      <c r="M18" s="300">
        <v>3.5157665820855859E-3</v>
      </c>
      <c r="N18" s="300">
        <v>0.60682131206548195</v>
      </c>
      <c r="O18" s="300">
        <f t="shared" ref="O18:O19" si="16">SUM(L18:N18)</f>
        <v>1.7571801377306173</v>
      </c>
      <c r="P18" s="300"/>
      <c r="Q18" s="300">
        <v>0.86117498812210291</v>
      </c>
      <c r="R18" s="300">
        <v>2.7712791250723923E-3</v>
      </c>
      <c r="S18" s="300">
        <v>0.45587541606042625</v>
      </c>
      <c r="T18" s="300">
        <f t="shared" ref="T18:T19" si="17">SUM(Q18:S18)</f>
        <v>1.3198216833076015</v>
      </c>
      <c r="U18" s="300"/>
      <c r="V18" s="300">
        <v>0.57372694782614508</v>
      </c>
      <c r="W18" s="300">
        <v>2.0393137955738347E-3</v>
      </c>
      <c r="X18" s="300">
        <v>0.2855039313725225</v>
      </c>
      <c r="Y18" s="300">
        <f t="shared" ref="Y18:Y19" si="18">SUM(V18:X18)</f>
        <v>0.86127019299424146</v>
      </c>
    </row>
    <row r="19" spans="1:25" x14ac:dyDescent="0.2">
      <c r="A19" s="264" t="s">
        <v>363</v>
      </c>
      <c r="B19" s="301">
        <f>SUM(B17:B18)</f>
        <v>0.95684987694989865</v>
      </c>
      <c r="C19" s="301">
        <f t="shared" ref="C19" si="19">SUM(C17:C18)</f>
        <v>4.1936013125652816E-2</v>
      </c>
      <c r="D19" s="301">
        <f t="shared" ref="D19" si="20">SUM(D17:D18)</f>
        <v>0.44121410992444782</v>
      </c>
      <c r="E19" s="301">
        <f t="shared" si="14"/>
        <v>1.4399999999999993</v>
      </c>
      <c r="F19" s="301"/>
      <c r="G19" s="301">
        <f>SUM(G17:G18)</f>
        <v>1.2142361111109452</v>
      </c>
      <c r="H19" s="301">
        <f t="shared" ref="H19" si="21">SUM(H17:H18)</f>
        <v>0.13007201646106908</v>
      </c>
      <c r="I19" s="301">
        <f t="shared" ref="I19" si="22">SUM(I17:I18)</f>
        <v>6.9187242798655413E-4</v>
      </c>
      <c r="J19" s="301">
        <f t="shared" si="15"/>
        <v>1.3450000000000009</v>
      </c>
      <c r="K19" s="301"/>
      <c r="L19" s="301">
        <f>SUM(L17:L18)</f>
        <v>1.2966147154804115</v>
      </c>
      <c r="M19" s="301">
        <f t="shared" ref="M19" si="23">SUM(M17:M18)</f>
        <v>3.6563972454111193E-2</v>
      </c>
      <c r="N19" s="301">
        <f t="shared" ref="N19" si="24">SUM(N17:N18)</f>
        <v>0.60682131206548195</v>
      </c>
      <c r="O19" s="301">
        <f t="shared" si="16"/>
        <v>1.9400000000000046</v>
      </c>
      <c r="P19" s="301"/>
      <c r="Q19" s="301">
        <f>SUM(Q17:Q18)</f>
        <v>0.97341179268855882</v>
      </c>
      <c r="R19" s="301">
        <f t="shared" ref="R19" si="25">SUM(R17:R18)</f>
        <v>2.7712791251015001E-2</v>
      </c>
      <c r="S19" s="301">
        <f t="shared" ref="S19" si="26">SUM(S17:S18)</f>
        <v>0.45587541606042625</v>
      </c>
      <c r="T19" s="301">
        <f t="shared" si="17"/>
        <v>1.4570000000000003</v>
      </c>
      <c r="U19" s="301"/>
      <c r="V19" s="301">
        <f>SUM(V17:V18)</f>
        <v>0.64578270193679099</v>
      </c>
      <c r="W19" s="301">
        <f t="shared" ref="W19" si="27">SUM(W17:W18)</f>
        <v>1.9713366690686983E-2</v>
      </c>
      <c r="X19" s="301">
        <f t="shared" ref="X19" si="28">SUM(X17:X18)</f>
        <v>0.2855039313725225</v>
      </c>
      <c r="Y19" s="301">
        <f t="shared" si="18"/>
        <v>0.95100000000000051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3.8939244240605344</v>
      </c>
      <c r="C26" s="300">
        <v>1.1765346769294709</v>
      </c>
      <c r="D26" s="300">
        <v>0.47091413482928601</v>
      </c>
      <c r="E26" s="300">
        <f>SUM(B26:D26)</f>
        <v>5.5413732358192913</v>
      </c>
      <c r="F26" s="300"/>
      <c r="G26" s="300">
        <v>4.49686605731927</v>
      </c>
      <c r="H26" s="300">
        <v>1.2915710348938529</v>
      </c>
      <c r="I26" s="300">
        <v>0.29643456130946871</v>
      </c>
      <c r="J26" s="300">
        <f>SUM(G26:I26)</f>
        <v>6.0848716535225913</v>
      </c>
      <c r="K26" s="300"/>
      <c r="L26" s="300">
        <v>4.1059023820410507</v>
      </c>
      <c r="M26" s="300">
        <v>1.2674118727577803</v>
      </c>
      <c r="N26" s="300">
        <v>0.12853348689119776</v>
      </c>
      <c r="O26" s="300">
        <f>SUM(L26:N26)</f>
        <v>5.5018477416900291</v>
      </c>
      <c r="P26" s="300"/>
      <c r="Q26" s="300">
        <v>4.6040703779424721</v>
      </c>
      <c r="R26" s="300">
        <v>1.3668414465718657</v>
      </c>
      <c r="S26" s="300">
        <v>0.14276586753039627</v>
      </c>
      <c r="T26" s="300">
        <f>SUM(Q26:S26)</f>
        <v>6.1136776920447344</v>
      </c>
      <c r="U26" s="300"/>
      <c r="V26" s="300">
        <v>5.2403081135556597</v>
      </c>
      <c r="W26" s="300">
        <v>1.4459954145688569</v>
      </c>
      <c r="X26" s="300">
        <v>0.15859304547219466</v>
      </c>
      <c r="Y26" s="300">
        <f>SUM(V26:X26)</f>
        <v>6.8448965735967118</v>
      </c>
    </row>
    <row r="27" spans="1:25" x14ac:dyDescent="0.2">
      <c r="A27" s="260" t="s">
        <v>364</v>
      </c>
      <c r="B27" s="300">
        <v>10.12640543902231</v>
      </c>
      <c r="C27" s="300">
        <v>0.39634855981107875</v>
      </c>
      <c r="D27" s="300">
        <v>0.42387276534733576</v>
      </c>
      <c r="E27" s="300">
        <f t="shared" ref="E27:E28" si="29">SUM(B27:D27)</f>
        <v>10.946626764180724</v>
      </c>
      <c r="F27" s="300"/>
      <c r="G27" s="300">
        <v>11.418125000015523</v>
      </c>
      <c r="H27" s="300">
        <v>0.64373051181605345</v>
      </c>
      <c r="I27" s="300">
        <v>0.12227283464584951</v>
      </c>
      <c r="J27" s="300">
        <f t="shared" ref="J27:J28" si="30">SUM(G27:I27)</f>
        <v>12.184128346477427</v>
      </c>
      <c r="K27" s="300"/>
      <c r="L27" s="300">
        <v>10.862871942247464</v>
      </c>
      <c r="M27" s="300">
        <v>0.97654724903248102</v>
      </c>
      <c r="N27" s="300">
        <v>0.22173306703008319</v>
      </c>
      <c r="O27" s="300">
        <f t="shared" ref="O27:O28" si="31">SUM(L27:N27)</f>
        <v>12.061152258310029</v>
      </c>
      <c r="P27" s="300"/>
      <c r="Q27" s="300">
        <v>11.615059894321814</v>
      </c>
      <c r="R27" s="300">
        <v>1.0555396992974262</v>
      </c>
      <c r="S27" s="300">
        <v>0.24172271433602877</v>
      </c>
      <c r="T27" s="300">
        <f t="shared" ref="T27:T28" si="32">SUM(Q27:S27)</f>
        <v>12.912322307955268</v>
      </c>
      <c r="U27" s="300"/>
      <c r="V27" s="300">
        <v>12.108008916161809</v>
      </c>
      <c r="W27" s="300">
        <v>1.1251813781621016</v>
      </c>
      <c r="X27" s="300">
        <v>0.26691313207935069</v>
      </c>
      <c r="Y27" s="300">
        <f t="shared" ref="Y27:Y28" si="33">SUM(V27:X27)</f>
        <v>13.500103426403262</v>
      </c>
    </row>
    <row r="28" spans="1:25" x14ac:dyDescent="0.2">
      <c r="A28" s="264" t="s">
        <v>363</v>
      </c>
      <c r="B28" s="301">
        <f>SUM(B26:B27)</f>
        <v>14.020329863082845</v>
      </c>
      <c r="C28" s="301">
        <f t="shared" ref="C28" si="34">SUM(C26:C27)</f>
        <v>1.5728832367405496</v>
      </c>
      <c r="D28" s="301">
        <f t="shared" ref="D28" si="35">SUM(D26:D27)</f>
        <v>0.89478690017662177</v>
      </c>
      <c r="E28" s="301">
        <f t="shared" si="29"/>
        <v>16.488000000000017</v>
      </c>
      <c r="F28" s="301"/>
      <c r="G28" s="301">
        <f>SUM(G26:G27)</f>
        <v>15.914991057334793</v>
      </c>
      <c r="H28" s="301">
        <f t="shared" ref="H28" si="36">SUM(H26:H27)</f>
        <v>1.9353015467099064</v>
      </c>
      <c r="I28" s="301">
        <f t="shared" ref="I28" si="37">SUM(I26:I27)</f>
        <v>0.41870739595531825</v>
      </c>
      <c r="J28" s="301">
        <f t="shared" si="30"/>
        <v>18.26900000000002</v>
      </c>
      <c r="K28" s="301"/>
      <c r="L28" s="301">
        <f>SUM(L26:L27)</f>
        <v>14.968774324288514</v>
      </c>
      <c r="M28" s="301">
        <f t="shared" ref="M28" si="38">SUM(M26:M27)</f>
        <v>2.2439591217902612</v>
      </c>
      <c r="N28" s="301">
        <f t="shared" ref="N28" si="39">SUM(N26:N27)</f>
        <v>0.35026655392128092</v>
      </c>
      <c r="O28" s="301">
        <f t="shared" si="31"/>
        <v>17.563000000000056</v>
      </c>
      <c r="P28" s="301"/>
      <c r="Q28" s="301">
        <f>SUM(Q26:Q27)</f>
        <v>16.219130272264287</v>
      </c>
      <c r="R28" s="301">
        <f t="shared" ref="R28" si="40">SUM(R26:R27)</f>
        <v>2.4223811458692919</v>
      </c>
      <c r="S28" s="301">
        <f t="shared" ref="S28" si="41">SUM(S26:S27)</f>
        <v>0.38448858186642504</v>
      </c>
      <c r="T28" s="301">
        <f t="shared" si="32"/>
        <v>19.026000000000003</v>
      </c>
      <c r="U28" s="301"/>
      <c r="V28" s="301">
        <f>SUM(V26:V27)</f>
        <v>17.348317029717471</v>
      </c>
      <c r="W28" s="301">
        <f t="shared" ref="W28" si="42">SUM(W26:W27)</f>
        <v>2.5711767927309586</v>
      </c>
      <c r="X28" s="301">
        <f t="shared" ref="X28" si="43">SUM(X26:X27)</f>
        <v>0.42550617755154535</v>
      </c>
      <c r="Y28" s="301">
        <f t="shared" si="33"/>
        <v>20.344999999999974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1.7781284055235489</v>
      </c>
      <c r="C35" s="300">
        <v>0.52601842930087939</v>
      </c>
      <c r="D35" s="300">
        <v>0.12587219397367427</v>
      </c>
      <c r="E35" s="300">
        <f>SUM(B35:D35)</f>
        <v>2.4300190287981027</v>
      </c>
      <c r="F35" s="300"/>
      <c r="G35" s="300">
        <v>1.6799069104220408</v>
      </c>
      <c r="H35" s="300">
        <v>0.53829671449522887</v>
      </c>
      <c r="I35" s="300">
        <v>0.15530320858068075</v>
      </c>
      <c r="J35" s="300">
        <f>SUM(G35:I35)</f>
        <v>2.3735068334979506</v>
      </c>
      <c r="K35" s="300"/>
      <c r="L35" s="300">
        <v>1.688054722688767</v>
      </c>
      <c r="M35" s="300">
        <v>0.48908186952964378</v>
      </c>
      <c r="N35" s="300">
        <v>7.0937507448656886E-2</v>
      </c>
      <c r="O35" s="300">
        <f>SUM(L35:N35)</f>
        <v>2.2480740996670674</v>
      </c>
      <c r="P35" s="300"/>
      <c r="Q35" s="300">
        <v>1.6282668024737506</v>
      </c>
      <c r="R35" s="300">
        <v>0.48938248472525681</v>
      </c>
      <c r="S35" s="300">
        <v>7.1421995926591347E-2</v>
      </c>
      <c r="T35" s="300">
        <f>SUM(Q35:S35)</f>
        <v>2.1890712831255987</v>
      </c>
      <c r="U35" s="300"/>
      <c r="V35" s="300">
        <v>1.3196259818057618</v>
      </c>
      <c r="W35" s="300">
        <v>0.42630479741903266</v>
      </c>
      <c r="X35" s="300">
        <v>6.4308752895763932E-2</v>
      </c>
      <c r="Y35" s="300">
        <f>SUM(V35:X35)</f>
        <v>1.8102395321205584</v>
      </c>
    </row>
    <row r="36" spans="1:25" x14ac:dyDescent="0.2">
      <c r="A36" s="260" t="s">
        <v>364</v>
      </c>
      <c r="B36" s="300">
        <v>7.7619553700260493</v>
      </c>
      <c r="C36" s="300">
        <v>0.35312782823015132</v>
      </c>
      <c r="D36" s="300">
        <v>0.48389777294568653</v>
      </c>
      <c r="E36" s="300">
        <f t="shared" ref="E36:E37" si="44">SUM(B36:D36)</f>
        <v>8.5989809712018879</v>
      </c>
      <c r="F36" s="300"/>
      <c r="G36" s="300">
        <v>8.2408094085199401</v>
      </c>
      <c r="H36" s="300">
        <v>0.36325157261082819</v>
      </c>
      <c r="I36" s="300">
        <v>0.65543218537128534</v>
      </c>
      <c r="J36" s="300">
        <f t="shared" ref="J36:J37" si="45">SUM(G36:I36)</f>
        <v>9.2594931665020539</v>
      </c>
      <c r="K36" s="300"/>
      <c r="L36" s="300">
        <v>7.5601326119666732</v>
      </c>
      <c r="M36" s="300">
        <v>0.64798188621462915</v>
      </c>
      <c r="N36" s="300">
        <v>0.36681140215163655</v>
      </c>
      <c r="O36" s="300">
        <f t="shared" ref="O36:O37" si="46">SUM(L36:N36)</f>
        <v>8.5749259003329392</v>
      </c>
      <c r="P36" s="300"/>
      <c r="Q36" s="300">
        <v>7.5323132382699125</v>
      </c>
      <c r="R36" s="300">
        <v>0.66548798369835549</v>
      </c>
      <c r="S36" s="300">
        <v>0.37412749490612845</v>
      </c>
      <c r="T36" s="300">
        <f t="shared" ref="T36:T37" si="47">SUM(Q36:S36)</f>
        <v>8.5719287168743961</v>
      </c>
      <c r="U36" s="300"/>
      <c r="V36" s="300">
        <v>6.4290601231968747</v>
      </c>
      <c r="W36" s="300">
        <v>0.60289455839105277</v>
      </c>
      <c r="X36" s="300">
        <v>0.33580578629153246</v>
      </c>
      <c r="Y36" s="300">
        <f t="shared" ref="Y36:Y37" si="48">SUM(V36:X36)</f>
        <v>7.3677604678794602</v>
      </c>
    </row>
    <row r="37" spans="1:25" x14ac:dyDescent="0.2">
      <c r="A37" s="264" t="s">
        <v>363</v>
      </c>
      <c r="B37" s="301">
        <f>SUM(B35:B36)</f>
        <v>9.5400837755495989</v>
      </c>
      <c r="C37" s="301">
        <f t="shared" ref="C37" si="49">SUM(C35:C36)</f>
        <v>0.87914625753103071</v>
      </c>
      <c r="D37" s="301">
        <f t="shared" ref="D37" si="50">SUM(D35:D36)</f>
        <v>0.60976996691936081</v>
      </c>
      <c r="E37" s="301">
        <f t="shared" si="44"/>
        <v>11.028999999999991</v>
      </c>
      <c r="F37" s="301"/>
      <c r="G37" s="301">
        <f>SUM(G35:G36)</f>
        <v>9.9207163189419809</v>
      </c>
      <c r="H37" s="301">
        <f t="shared" ref="H37" si="51">SUM(H35:H36)</f>
        <v>0.90154828710605706</v>
      </c>
      <c r="I37" s="301">
        <f t="shared" ref="I37" si="52">SUM(I35:I36)</f>
        <v>0.81073539395196614</v>
      </c>
      <c r="J37" s="301">
        <f t="shared" si="45"/>
        <v>11.633000000000003</v>
      </c>
      <c r="K37" s="301"/>
      <c r="L37" s="301">
        <f>SUM(L35:L36)</f>
        <v>9.2481873346554408</v>
      </c>
      <c r="M37" s="301">
        <f t="shared" ref="M37" si="53">SUM(M35:M36)</f>
        <v>1.1370637557442729</v>
      </c>
      <c r="N37" s="301">
        <f t="shared" ref="N37" si="54">SUM(N35:N36)</f>
        <v>0.43774890960029345</v>
      </c>
      <c r="O37" s="301">
        <f t="shared" si="46"/>
        <v>10.823000000000006</v>
      </c>
      <c r="P37" s="301"/>
      <c r="Q37" s="301">
        <f>SUM(Q35:Q36)</f>
        <v>9.1605800407436639</v>
      </c>
      <c r="R37" s="301">
        <f t="shared" ref="R37" si="55">SUM(R35:R36)</f>
        <v>1.1548704684236122</v>
      </c>
      <c r="S37" s="301">
        <f t="shared" ref="S37" si="56">SUM(S35:S36)</f>
        <v>0.44554949083271977</v>
      </c>
      <c r="T37" s="301">
        <f t="shared" si="47"/>
        <v>10.760999999999996</v>
      </c>
      <c r="U37" s="301"/>
      <c r="V37" s="301">
        <f>SUM(V35:V36)</f>
        <v>7.748686105002637</v>
      </c>
      <c r="W37" s="301">
        <f t="shared" ref="W37" si="57">SUM(W35:W36)</f>
        <v>1.0291993558100854</v>
      </c>
      <c r="X37" s="301">
        <f t="shared" ref="X37" si="58">SUM(X35:X36)</f>
        <v>0.40011453918729639</v>
      </c>
      <c r="Y37" s="301">
        <f t="shared" si="48"/>
        <v>9.1780000000000186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6.0670198481497737</v>
      </c>
      <c r="C44" s="300">
        <v>2.7873704703397846</v>
      </c>
      <c r="D44" s="300">
        <v>1.338158826386711</v>
      </c>
      <c r="E44" s="300">
        <f>SUM(B44:D44)</f>
        <v>10.192549144876271</v>
      </c>
      <c r="F44" s="300"/>
      <c r="G44" s="300">
        <v>6.5021397799210163</v>
      </c>
      <c r="H44" s="300">
        <v>2.3418180184773036</v>
      </c>
      <c r="I44" s="300">
        <v>0.79806763331925812</v>
      </c>
      <c r="J44" s="300">
        <f>SUM(G44:I44)</f>
        <v>9.6420254317175775</v>
      </c>
      <c r="K44" s="300"/>
      <c r="L44" s="300">
        <v>6.2085876608350414</v>
      </c>
      <c r="M44" s="300">
        <v>2.2728488772984647</v>
      </c>
      <c r="N44" s="300">
        <v>0.44485123903515678</v>
      </c>
      <c r="O44" s="300">
        <f>SUM(L44:N44)</f>
        <v>8.9262877771686622</v>
      </c>
      <c r="P44" s="300"/>
      <c r="Q44" s="300">
        <v>5.8876661333612086</v>
      </c>
      <c r="R44" s="300">
        <v>2.1376690346283374</v>
      </c>
      <c r="S44" s="300">
        <v>0.39881480595012703</v>
      </c>
      <c r="T44" s="300">
        <f>SUM(Q44:S44)</f>
        <v>8.4241499739396737</v>
      </c>
      <c r="U44" s="300"/>
      <c r="V44" s="300">
        <v>5.4065449796083005</v>
      </c>
      <c r="W44" s="300">
        <v>1.9726803164274125</v>
      </c>
      <c r="X44" s="300">
        <v>0.35104261618212046</v>
      </c>
      <c r="Y44" s="300">
        <f>SUM(V44:X44)</f>
        <v>7.7302679122178333</v>
      </c>
    </row>
    <row r="45" spans="1:25" x14ac:dyDescent="0.2">
      <c r="A45" s="260" t="s">
        <v>364</v>
      </c>
      <c r="B45" s="300">
        <v>26.559855945929311</v>
      </c>
      <c r="C45" s="300">
        <v>0.81604483342597689</v>
      </c>
      <c r="D45" s="300">
        <v>3.08655007576834</v>
      </c>
      <c r="E45" s="300">
        <f t="shared" ref="E45:E46" si="59">SUM(B45:D45)</f>
        <v>30.462450855123627</v>
      </c>
      <c r="F45" s="300"/>
      <c r="G45" s="300">
        <v>26.637712237505045</v>
      </c>
      <c r="H45" s="300">
        <v>1.1546055512100528</v>
      </c>
      <c r="I45" s="300">
        <v>2.1226567795673703</v>
      </c>
      <c r="J45" s="300">
        <f t="shared" ref="J45:J46" si="60">SUM(G45:I45)</f>
        <v>29.914974568282471</v>
      </c>
      <c r="K45" s="300"/>
      <c r="L45" s="300">
        <v>25.117315764715855</v>
      </c>
      <c r="M45" s="300">
        <v>2.0290800631761301</v>
      </c>
      <c r="N45" s="300">
        <v>2.6903163949393174</v>
      </c>
      <c r="O45" s="300">
        <f t="shared" ref="O45:O46" si="61">SUM(L45:N45)</f>
        <v>29.836712222831302</v>
      </c>
      <c r="P45" s="300"/>
      <c r="Q45" s="300">
        <v>23.40490205632624</v>
      </c>
      <c r="R45" s="300">
        <v>1.9176706498135656</v>
      </c>
      <c r="S45" s="300">
        <v>2.4852773199205984</v>
      </c>
      <c r="T45" s="300">
        <f t="shared" ref="T45:T46" si="62">SUM(Q45:S45)</f>
        <v>27.807850026060404</v>
      </c>
      <c r="U45" s="300"/>
      <c r="V45" s="300">
        <v>20.956674047199435</v>
      </c>
      <c r="W45" s="300">
        <v>1.7617289531384421</v>
      </c>
      <c r="X45" s="300">
        <v>2.2903290874442734</v>
      </c>
      <c r="Y45" s="300">
        <f t="shared" ref="Y45:Y46" si="63">SUM(V45:X45)</f>
        <v>25.00873208778215</v>
      </c>
    </row>
    <row r="46" spans="1:25" x14ac:dyDescent="0.2">
      <c r="A46" s="264" t="s">
        <v>363</v>
      </c>
      <c r="B46" s="301">
        <f>SUM(B44:B45)</f>
        <v>32.626875794079083</v>
      </c>
      <c r="C46" s="301">
        <f t="shared" ref="C46" si="64">SUM(C44:C45)</f>
        <v>3.6034153037657615</v>
      </c>
      <c r="D46" s="301">
        <f t="shared" ref="D46" si="65">SUM(D44:D45)</f>
        <v>4.424708902155051</v>
      </c>
      <c r="E46" s="301">
        <f t="shared" si="59"/>
        <v>40.654999999999902</v>
      </c>
      <c r="F46" s="301"/>
      <c r="G46" s="301">
        <f>SUM(G44:G45)</f>
        <v>33.139852017426065</v>
      </c>
      <c r="H46" s="301">
        <f t="shared" ref="H46" si="66">SUM(H44:H45)</f>
        <v>3.4964235696873565</v>
      </c>
      <c r="I46" s="301">
        <f t="shared" ref="I46" si="67">SUM(I44:I45)</f>
        <v>2.9207244128866283</v>
      </c>
      <c r="J46" s="301">
        <f t="shared" si="60"/>
        <v>39.557000000000052</v>
      </c>
      <c r="K46" s="301"/>
      <c r="L46" s="301">
        <f>SUM(L44:L45)</f>
        <v>31.325903425550898</v>
      </c>
      <c r="M46" s="301">
        <f t="shared" ref="M46" si="68">SUM(M44:M45)</f>
        <v>4.3019289404745944</v>
      </c>
      <c r="N46" s="301">
        <f t="shared" ref="N46" si="69">SUM(N44:N45)</f>
        <v>3.1351676339744743</v>
      </c>
      <c r="O46" s="301">
        <f t="shared" si="61"/>
        <v>38.76299999999997</v>
      </c>
      <c r="P46" s="301"/>
      <c r="Q46" s="301">
        <f>SUM(Q44:Q45)</f>
        <v>29.292568189687447</v>
      </c>
      <c r="R46" s="301">
        <f t="shared" ref="R46" si="70">SUM(R44:R45)</f>
        <v>4.0553396844419032</v>
      </c>
      <c r="S46" s="301">
        <f t="shared" ref="S46" si="71">SUM(S44:S45)</f>
        <v>2.8840921258707253</v>
      </c>
      <c r="T46" s="301">
        <f t="shared" si="62"/>
        <v>36.23200000000007</v>
      </c>
      <c r="U46" s="301"/>
      <c r="V46" s="301">
        <f>SUM(V44:V45)</f>
        <v>26.363219026807734</v>
      </c>
      <c r="W46" s="301">
        <f t="shared" ref="W46" si="72">SUM(W44:W45)</f>
        <v>3.7344092695658544</v>
      </c>
      <c r="X46" s="301">
        <f t="shared" ref="X46" si="73">SUM(X44:X45)</f>
        <v>2.641371703626394</v>
      </c>
      <c r="Y46" s="301">
        <f t="shared" si="63"/>
        <v>32.738999999999983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0.53048358893478598</v>
      </c>
      <c r="C53" s="300">
        <v>0.11111480579250289</v>
      </c>
      <c r="D53" s="300">
        <v>0.40413530170965978</v>
      </c>
      <c r="E53" s="300">
        <f>SUM(B53:D53)</f>
        <v>1.0457336964369486</v>
      </c>
      <c r="F53" s="300"/>
      <c r="G53" s="300">
        <v>0.68782042399903642</v>
      </c>
      <c r="H53" s="300">
        <v>0.16234585007963442</v>
      </c>
      <c r="I53" s="300">
        <v>5.0575031176984845E-4</v>
      </c>
      <c r="J53" s="300">
        <f>SUM(G53:I53)</f>
        <v>0.85067202439044065</v>
      </c>
      <c r="K53" s="300"/>
      <c r="L53" s="300">
        <v>0.49633558178434722</v>
      </c>
      <c r="M53" s="300">
        <v>0.11079814502605745</v>
      </c>
      <c r="N53" s="300">
        <v>0</v>
      </c>
      <c r="O53" s="300">
        <f>SUM(L53:N53)</f>
        <v>0.60713372681040467</v>
      </c>
      <c r="P53" s="300"/>
      <c r="Q53" s="300">
        <v>0.4710569826407916</v>
      </c>
      <c r="R53" s="300">
        <v>0.10400615050797681</v>
      </c>
      <c r="S53" s="300">
        <v>0</v>
      </c>
      <c r="T53" s="300">
        <f>SUM(Q53:S53)</f>
        <v>0.57506313314876845</v>
      </c>
      <c r="U53" s="300"/>
      <c r="V53" s="300">
        <v>0.45956118781841498</v>
      </c>
      <c r="W53" s="300">
        <v>9.9487421978120119E-2</v>
      </c>
      <c r="X53" s="300">
        <v>0</v>
      </c>
      <c r="Y53" s="300">
        <f>SUM(V53:X53)</f>
        <v>0.55904860979653515</v>
      </c>
    </row>
    <row r="54" spans="1:25" x14ac:dyDescent="0.2">
      <c r="A54" s="260" t="s">
        <v>364</v>
      </c>
      <c r="B54" s="300">
        <v>1.8468356026887944</v>
      </c>
      <c r="C54" s="300">
        <v>3.4947398595654509E-2</v>
      </c>
      <c r="D54" s="300">
        <v>0.19848330227859973</v>
      </c>
      <c r="E54" s="300">
        <f t="shared" ref="E54:E55" si="74">SUM(B54:D54)</f>
        <v>2.0802663035630489</v>
      </c>
      <c r="F54" s="300"/>
      <c r="G54" s="300">
        <v>2.2298531245635642</v>
      </c>
      <c r="H54" s="300">
        <v>3.3379520576759213E-2</v>
      </c>
      <c r="I54" s="300">
        <v>0.53609533046923574</v>
      </c>
      <c r="J54" s="300">
        <f t="shared" ref="J54:J55" si="75">SUM(G54:I54)</f>
        <v>2.7993279756095593</v>
      </c>
      <c r="K54" s="300"/>
      <c r="L54" s="300">
        <v>1.6273790893787095</v>
      </c>
      <c r="M54" s="300">
        <v>1.7547217538094306E-2</v>
      </c>
      <c r="N54" s="300">
        <v>0.72093996627278722</v>
      </c>
      <c r="O54" s="300">
        <f t="shared" ref="O54:O55" si="76">SUM(L54:N54)</f>
        <v>2.365866273189591</v>
      </c>
      <c r="P54" s="300"/>
      <c r="Q54" s="300">
        <v>1.519196635305426</v>
      </c>
      <c r="R54" s="300">
        <v>1.6661179450109236E-2</v>
      </c>
      <c r="S54" s="300">
        <v>0.68007905209569253</v>
      </c>
      <c r="T54" s="300">
        <f t="shared" ref="T54:T55" si="77">SUM(Q54:S54)</f>
        <v>2.2159368668512278</v>
      </c>
      <c r="U54" s="300"/>
      <c r="V54" s="300">
        <v>1.4362549650112766</v>
      </c>
      <c r="W54" s="300">
        <v>1.6160393418014282E-2</v>
      </c>
      <c r="X54" s="300">
        <v>0.65853603177417375</v>
      </c>
      <c r="Y54" s="300">
        <f t="shared" ref="Y54:Y55" si="78">SUM(V54:X54)</f>
        <v>2.1109513902034647</v>
      </c>
    </row>
    <row r="55" spans="1:25" x14ac:dyDescent="0.2">
      <c r="A55" s="264" t="s">
        <v>363</v>
      </c>
      <c r="B55" s="301">
        <f>SUM(B53:B54)</f>
        <v>2.3773191916235805</v>
      </c>
      <c r="C55" s="301">
        <f t="shared" ref="C55" si="79">SUM(C53:C54)</f>
        <v>0.1460622043881574</v>
      </c>
      <c r="D55" s="301">
        <f t="shared" ref="D55" si="80">SUM(D53:D54)</f>
        <v>0.6026186039882595</v>
      </c>
      <c r="E55" s="301">
        <f t="shared" si="74"/>
        <v>3.1259999999999972</v>
      </c>
      <c r="F55" s="301"/>
      <c r="G55" s="301">
        <f>SUM(G53:G54)</f>
        <v>2.9176735485626004</v>
      </c>
      <c r="H55" s="301">
        <f t="shared" ref="H55" si="81">SUM(H53:H54)</f>
        <v>0.19572537065639364</v>
      </c>
      <c r="I55" s="301">
        <f t="shared" ref="I55" si="82">SUM(I53:I54)</f>
        <v>0.53660108078100555</v>
      </c>
      <c r="J55" s="301">
        <f t="shared" si="75"/>
        <v>3.6499999999999995</v>
      </c>
      <c r="K55" s="301"/>
      <c r="L55" s="301">
        <f>SUM(L53:L54)</f>
        <v>2.1237146711630568</v>
      </c>
      <c r="M55" s="301">
        <f t="shared" ref="M55" si="83">SUM(M53:M54)</f>
        <v>0.12834536256415174</v>
      </c>
      <c r="N55" s="301">
        <f t="shared" ref="N55" si="84">SUM(N53:N54)</f>
        <v>0.72093996627278722</v>
      </c>
      <c r="O55" s="301">
        <f t="shared" si="76"/>
        <v>2.9729999999999959</v>
      </c>
      <c r="P55" s="301"/>
      <c r="Q55" s="301">
        <f>SUM(Q53:Q54)</f>
        <v>1.9902536179462176</v>
      </c>
      <c r="R55" s="301">
        <f t="shared" ref="R55" si="85">SUM(R53:R54)</f>
        <v>0.12066732995808604</v>
      </c>
      <c r="S55" s="301">
        <f t="shared" ref="S55" si="86">SUM(S53:S54)</f>
        <v>0.68007905209569253</v>
      </c>
      <c r="T55" s="301">
        <f t="shared" si="77"/>
        <v>2.7909999999999959</v>
      </c>
      <c r="U55" s="301"/>
      <c r="V55" s="301">
        <f>SUM(V53:V54)</f>
        <v>1.8958161528296915</v>
      </c>
      <c r="W55" s="301">
        <f t="shared" ref="W55" si="87">SUM(W53:W54)</f>
        <v>0.1156478153961344</v>
      </c>
      <c r="X55" s="301">
        <f t="shared" ref="X55" si="88">SUM(X53:X54)</f>
        <v>0.65853603177417375</v>
      </c>
      <c r="Y55" s="301">
        <f t="shared" si="78"/>
        <v>2.6699999999999995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0.96986187844495897</v>
      </c>
      <c r="C62" s="300">
        <v>0.30402762431121755</v>
      </c>
      <c r="D62" s="300">
        <v>0.12220718232126221</v>
      </c>
      <c r="E62" s="300">
        <f>SUM(B62:D62)</f>
        <v>1.3960966850774388</v>
      </c>
      <c r="F62" s="300"/>
      <c r="G62" s="300">
        <v>0.89546599653475489</v>
      </c>
      <c r="H62" s="300">
        <v>0.32225663578032521</v>
      </c>
      <c r="I62" s="300">
        <v>0.28012250667754152</v>
      </c>
      <c r="J62" s="300">
        <f>SUM(G62:I62)</f>
        <v>1.4978451389926215</v>
      </c>
      <c r="K62" s="300"/>
      <c r="L62" s="300">
        <v>0.93046221744440172</v>
      </c>
      <c r="M62" s="300">
        <v>0.31649761815768124</v>
      </c>
      <c r="N62" s="300">
        <v>1.7897861012429156E-2</v>
      </c>
      <c r="O62" s="300">
        <f>SUM(L62:N62)</f>
        <v>1.2648576966145122</v>
      </c>
      <c r="P62" s="300"/>
      <c r="Q62" s="300">
        <v>1.0318204169715595</v>
      </c>
      <c r="R62" s="300">
        <v>0.34165785538323845</v>
      </c>
      <c r="S62" s="300">
        <v>1.9171182265883612E-2</v>
      </c>
      <c r="T62" s="300">
        <f>SUM(Q62:S62)</f>
        <v>1.3926494546206813</v>
      </c>
      <c r="U62" s="300"/>
      <c r="V62" s="300">
        <v>1.224461538461721</v>
      </c>
      <c r="W62" s="300">
        <v>0.3849230769200106</v>
      </c>
      <c r="X62" s="300">
        <v>2.0307692307832567E-2</v>
      </c>
      <c r="Y62" s="300">
        <f>SUM(V62:X62)</f>
        <v>1.6296923076895642</v>
      </c>
    </row>
    <row r="63" spans="1:25" x14ac:dyDescent="0.2">
      <c r="A63" s="260" t="s">
        <v>364</v>
      </c>
      <c r="B63" s="300">
        <v>3.5547845303911245</v>
      </c>
      <c r="C63" s="300">
        <v>0.11211878453143753</v>
      </c>
      <c r="D63" s="300">
        <v>0</v>
      </c>
      <c r="E63" s="300">
        <f t="shared" ref="E63:E64" si="89">SUM(B63:D63)</f>
        <v>3.6669033149225623</v>
      </c>
      <c r="F63" s="300"/>
      <c r="G63" s="300">
        <v>4.1071515627486415</v>
      </c>
      <c r="H63" s="300">
        <v>0.13056949898022563</v>
      </c>
      <c r="I63" s="300">
        <v>0.16043379927851459</v>
      </c>
      <c r="J63" s="300">
        <f t="shared" ref="J63:J64" si="90">SUM(G63:I63)</f>
        <v>4.3981548610073817</v>
      </c>
      <c r="K63" s="300"/>
      <c r="L63" s="300">
        <v>3.2950188679293171</v>
      </c>
      <c r="M63" s="300">
        <v>0.11803526060210012</v>
      </c>
      <c r="N63" s="300">
        <v>0.17308817485407657</v>
      </c>
      <c r="O63" s="300">
        <f t="shared" ref="O63:O64" si="91">SUM(L63:N63)</f>
        <v>3.5861423033854938</v>
      </c>
      <c r="P63" s="300"/>
      <c r="Q63" s="300">
        <v>3.4918939127302195</v>
      </c>
      <c r="R63" s="300">
        <v>0.12643851161152278</v>
      </c>
      <c r="S63" s="300">
        <v>0.17801812103758666</v>
      </c>
      <c r="T63" s="300">
        <f t="shared" ref="T63:T64" si="92">SUM(Q63:S63)</f>
        <v>3.7963505453793291</v>
      </c>
      <c r="U63" s="300"/>
      <c r="V63" s="300">
        <v>3.795692307697113</v>
      </c>
      <c r="W63" s="300">
        <v>0.13938461538517072</v>
      </c>
      <c r="X63" s="300">
        <v>0.18023076922815984</v>
      </c>
      <c r="Y63" s="300">
        <f t="shared" ref="Y63:Y64" si="93">SUM(V63:X63)</f>
        <v>4.1153076923104432</v>
      </c>
    </row>
    <row r="64" spans="1:25" x14ac:dyDescent="0.2">
      <c r="A64" s="264" t="s">
        <v>363</v>
      </c>
      <c r="B64" s="301">
        <f>SUM(B62:B63)</f>
        <v>4.5246464088360838</v>
      </c>
      <c r="C64" s="301">
        <f t="shared" ref="C64" si="94">SUM(C62:C63)</f>
        <v>0.41614640884265508</v>
      </c>
      <c r="D64" s="301">
        <f t="shared" ref="D64" si="95">SUM(D62:D63)</f>
        <v>0.12220718232126221</v>
      </c>
      <c r="E64" s="301">
        <f t="shared" si="89"/>
        <v>5.0630000000000015</v>
      </c>
      <c r="F64" s="301"/>
      <c r="G64" s="301">
        <f>SUM(G62:G63)</f>
        <v>5.0026175592833964</v>
      </c>
      <c r="H64" s="301">
        <f t="shared" ref="H64" si="96">SUM(H62:H63)</f>
        <v>0.45282613476055084</v>
      </c>
      <c r="I64" s="301">
        <f t="shared" ref="I64" si="97">SUM(I62:I63)</f>
        <v>0.4405563059560561</v>
      </c>
      <c r="J64" s="301">
        <f t="shared" si="90"/>
        <v>5.8960000000000035</v>
      </c>
      <c r="K64" s="301"/>
      <c r="L64" s="301">
        <f>SUM(L62:L63)</f>
        <v>4.225481085373719</v>
      </c>
      <c r="M64" s="301">
        <f t="shared" ref="M64" si="98">SUM(M62:M63)</f>
        <v>0.43453287875978136</v>
      </c>
      <c r="N64" s="301">
        <f t="shared" ref="N64" si="99">SUM(N62:N63)</f>
        <v>0.19098603586650573</v>
      </c>
      <c r="O64" s="301">
        <f t="shared" si="91"/>
        <v>4.8510000000000062</v>
      </c>
      <c r="P64" s="301"/>
      <c r="Q64" s="301">
        <f>SUM(Q62:Q63)</f>
        <v>4.5237143297017788</v>
      </c>
      <c r="R64" s="301">
        <f t="shared" ref="R64" si="100">SUM(R62:R63)</f>
        <v>0.4680963669947612</v>
      </c>
      <c r="S64" s="301">
        <f t="shared" ref="S64" si="101">SUM(S62:S63)</f>
        <v>0.19718930330347026</v>
      </c>
      <c r="T64" s="301">
        <f t="shared" si="92"/>
        <v>5.1890000000000098</v>
      </c>
      <c r="U64" s="301"/>
      <c r="V64" s="301">
        <f>SUM(V62:V63)</f>
        <v>5.0201538461588342</v>
      </c>
      <c r="W64" s="301">
        <f t="shared" ref="W64" si="102">SUM(W62:W63)</f>
        <v>0.52430769230518126</v>
      </c>
      <c r="X64" s="301">
        <f t="shared" ref="X64" si="103">SUM(X62:X63)</f>
        <v>0.20053846153599242</v>
      </c>
      <c r="Y64" s="301">
        <f t="shared" si="93"/>
        <v>5.7450000000000081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4.2634076745826359</v>
      </c>
      <c r="C71" s="300">
        <v>3.2859801337515244</v>
      </c>
      <c r="D71" s="300">
        <v>0.11622921040388105</v>
      </c>
      <c r="E71" s="300">
        <f>SUM(B71:D71)</f>
        <v>7.6656170187380406</v>
      </c>
      <c r="F71" s="300"/>
      <c r="G71" s="300">
        <v>4.883390002541474</v>
      </c>
      <c r="H71" s="300">
        <v>3.4275878323442721</v>
      </c>
      <c r="I71" s="300">
        <v>0.39985782201950237</v>
      </c>
      <c r="J71" s="300">
        <f>SUM(G71:I71)</f>
        <v>8.7108356569052479</v>
      </c>
      <c r="K71" s="300"/>
      <c r="L71" s="300">
        <v>4.9340966958873729</v>
      </c>
      <c r="M71" s="300">
        <v>3.5095334876716939</v>
      </c>
      <c r="N71" s="300">
        <v>1.0379446992271952</v>
      </c>
      <c r="O71" s="300">
        <f>SUM(L71:N71)</f>
        <v>9.481574882786262</v>
      </c>
      <c r="P71" s="300"/>
      <c r="Q71" s="300">
        <v>5.3068940174260586</v>
      </c>
      <c r="R71" s="300">
        <v>3.799662015826752</v>
      </c>
      <c r="S71" s="300">
        <v>1.121328827967079</v>
      </c>
      <c r="T71" s="300">
        <f>SUM(Q71:S71)</f>
        <v>10.227884861219891</v>
      </c>
      <c r="U71" s="300"/>
      <c r="V71" s="300">
        <v>5.8499540642390224</v>
      </c>
      <c r="W71" s="300">
        <v>4.2352063196196008</v>
      </c>
      <c r="X71" s="300">
        <v>1.2711097880313345</v>
      </c>
      <c r="Y71" s="300">
        <f>SUM(V71:X71)</f>
        <v>11.356270171889957</v>
      </c>
    </row>
    <row r="72" spans="1:25" x14ac:dyDescent="0.2">
      <c r="A72" s="260" t="s">
        <v>364</v>
      </c>
      <c r="B72" s="300">
        <v>30.316285383665456</v>
      </c>
      <c r="C72" s="300">
        <v>1.2880400859600685</v>
      </c>
      <c r="D72" s="300">
        <v>21.707057511636378</v>
      </c>
      <c r="E72" s="300">
        <f t="shared" ref="E72:E73" si="104">SUM(B72:D72)</f>
        <v>53.3113829812619</v>
      </c>
      <c r="F72" s="300"/>
      <c r="G72" s="300">
        <v>28.95736966757687</v>
      </c>
      <c r="H72" s="300">
        <v>0.98612790319967492</v>
      </c>
      <c r="I72" s="300">
        <v>17.8626667723181</v>
      </c>
      <c r="J72" s="300">
        <f t="shared" ref="J72:J73" si="105">SUM(G72:I72)</f>
        <v>47.80616434309465</v>
      </c>
      <c r="K72" s="300"/>
      <c r="L72" s="300">
        <v>28.111910359676326</v>
      </c>
      <c r="M72" s="300">
        <v>2.1939408516173695</v>
      </c>
      <c r="N72" s="300">
        <v>22.283573905920075</v>
      </c>
      <c r="O72" s="300">
        <f t="shared" ref="O72:O73" si="106">SUM(L72:N72)</f>
        <v>52.589425117213771</v>
      </c>
      <c r="P72" s="300"/>
      <c r="Q72" s="300">
        <v>29.725927274348994</v>
      </c>
      <c r="R72" s="300">
        <v>2.3921979256071686</v>
      </c>
      <c r="S72" s="300">
        <v>24.102989938823701</v>
      </c>
      <c r="T72" s="300">
        <f t="shared" ref="T72:T73" si="107">SUM(Q72:S72)</f>
        <v>56.221115138779865</v>
      </c>
      <c r="U72" s="300"/>
      <c r="V72" s="300">
        <v>31.303927570110119</v>
      </c>
      <c r="W72" s="300">
        <v>2.6960676918048501</v>
      </c>
      <c r="X72" s="300">
        <v>26.789734566195001</v>
      </c>
      <c r="Y72" s="300">
        <f t="shared" ref="Y72:Y73" si="108">SUM(V72:X72)</f>
        <v>60.789729828109969</v>
      </c>
    </row>
    <row r="73" spans="1:25" x14ac:dyDescent="0.2">
      <c r="A73" s="264" t="s">
        <v>363</v>
      </c>
      <c r="B73" s="301">
        <f>SUM(B71:B72)</f>
        <v>34.57969305824809</v>
      </c>
      <c r="C73" s="301">
        <f t="shared" ref="C73" si="109">SUM(C71:C72)</f>
        <v>4.5740202197115929</v>
      </c>
      <c r="D73" s="301">
        <f t="shared" ref="D73" si="110">SUM(D71:D72)</f>
        <v>21.823286722040258</v>
      </c>
      <c r="E73" s="301">
        <f t="shared" si="104"/>
        <v>60.97699999999994</v>
      </c>
      <c r="F73" s="301"/>
      <c r="G73" s="301">
        <f>SUM(G71:G72)</f>
        <v>33.840759670118345</v>
      </c>
      <c r="H73" s="301">
        <f t="shared" ref="H73" si="111">SUM(H71:H72)</f>
        <v>4.4137157355439474</v>
      </c>
      <c r="I73" s="301">
        <f t="shared" ref="I73" si="112">SUM(I71:I72)</f>
        <v>18.262524594337602</v>
      </c>
      <c r="J73" s="301">
        <f t="shared" si="105"/>
        <v>56.516999999999896</v>
      </c>
      <c r="K73" s="301"/>
      <c r="L73" s="301">
        <f>SUM(L71:L72)</f>
        <v>33.046007055563699</v>
      </c>
      <c r="M73" s="301">
        <f t="shared" ref="M73" si="113">SUM(M71:M72)</f>
        <v>5.7034743392890634</v>
      </c>
      <c r="N73" s="301">
        <f t="shared" ref="N73" si="114">SUM(N71:N72)</f>
        <v>23.321518605147272</v>
      </c>
      <c r="O73" s="301">
        <f t="shared" si="106"/>
        <v>62.071000000000041</v>
      </c>
      <c r="P73" s="301"/>
      <c r="Q73" s="301">
        <f>SUM(Q71:Q72)</f>
        <v>35.032821291775051</v>
      </c>
      <c r="R73" s="301">
        <f t="shared" ref="R73" si="115">SUM(R71:R72)</f>
        <v>6.1918599414339202</v>
      </c>
      <c r="S73" s="301">
        <f t="shared" ref="S73" si="116">SUM(S71:S72)</f>
        <v>25.22431876679078</v>
      </c>
      <c r="T73" s="301">
        <f t="shared" si="107"/>
        <v>66.448999999999756</v>
      </c>
      <c r="U73" s="301"/>
      <c r="V73" s="301">
        <f>SUM(V71:V72)</f>
        <v>37.15388163434914</v>
      </c>
      <c r="W73" s="301">
        <f t="shared" ref="W73" si="117">SUM(W71:W72)</f>
        <v>6.9312740114244509</v>
      </c>
      <c r="X73" s="301">
        <f t="shared" ref="X73" si="118">SUM(X71:X72)</f>
        <v>28.060844354226337</v>
      </c>
      <c r="Y73" s="301">
        <f t="shared" si="108"/>
        <v>72.14599999999993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21.283500027770387</v>
      </c>
      <c r="C80" s="300">
        <v>32.431829478476139</v>
      </c>
      <c r="D80" s="300">
        <v>3.5148425660697389</v>
      </c>
      <c r="E80" s="300">
        <f>SUM(B80:D80)</f>
        <v>57.230172072316265</v>
      </c>
      <c r="F80" s="300"/>
      <c r="G80" s="300">
        <v>22.015058402877184</v>
      </c>
      <c r="H80" s="300">
        <v>28.490350682851322</v>
      </c>
      <c r="I80" s="300">
        <v>3.793068537509471</v>
      </c>
      <c r="J80" s="300">
        <f>SUM(G80:I80)</f>
        <v>54.298477623237972</v>
      </c>
      <c r="K80" s="300"/>
      <c r="L80" s="300">
        <v>21.76121415576587</v>
      </c>
      <c r="M80" s="300">
        <v>29.188217740014984</v>
      </c>
      <c r="N80" s="300">
        <v>3.1956769250674464</v>
      </c>
      <c r="O80" s="300">
        <f>SUM(L80:N80)</f>
        <v>54.1451088208483</v>
      </c>
      <c r="P80" s="300"/>
      <c r="Q80" s="300">
        <v>22.815827053548155</v>
      </c>
      <c r="R80" s="300">
        <v>28.193458682384247</v>
      </c>
      <c r="S80" s="300">
        <v>3.3081387391926551</v>
      </c>
      <c r="T80" s="300">
        <f>SUM(Q80:S80)</f>
        <v>54.317424475125058</v>
      </c>
      <c r="U80" s="300"/>
      <c r="V80" s="300">
        <v>24.692937041549371</v>
      </c>
      <c r="W80" s="300">
        <v>26.208174282563274</v>
      </c>
      <c r="X80" s="300">
        <v>3.5258074283583278</v>
      </c>
      <c r="Y80" s="300">
        <f>SUM(V80:X80)</f>
        <v>54.426918752470975</v>
      </c>
    </row>
    <row r="81" spans="1:25" x14ac:dyDescent="0.2">
      <c r="A81" s="260" t="s">
        <v>364</v>
      </c>
      <c r="B81" s="300">
        <v>49.280968509229908</v>
      </c>
      <c r="C81" s="300">
        <v>14.396578191295145</v>
      </c>
      <c r="D81" s="300">
        <v>6.6182812271587625</v>
      </c>
      <c r="E81" s="300">
        <f t="shared" ref="E81:E82" si="119">SUM(B81:D81)</f>
        <v>70.295827927683817</v>
      </c>
      <c r="F81" s="300"/>
      <c r="G81" s="300">
        <v>46.822120467307784</v>
      </c>
      <c r="H81" s="300">
        <v>12.133388740296798</v>
      </c>
      <c r="I81" s="300">
        <v>5.8070131691574014</v>
      </c>
      <c r="J81" s="300">
        <f t="shared" ref="J81:J82" si="120">SUM(G81:I81)</f>
        <v>64.762522376761979</v>
      </c>
      <c r="K81" s="300"/>
      <c r="L81" s="300">
        <v>43.864276523119578</v>
      </c>
      <c r="M81" s="300">
        <v>14.199640188780533</v>
      </c>
      <c r="N81" s="300">
        <v>4.0989744672517157</v>
      </c>
      <c r="O81" s="300">
        <f t="shared" ref="O81:O82" si="121">SUM(L81:N81)</f>
        <v>62.162891179151828</v>
      </c>
      <c r="P81" s="300"/>
      <c r="Q81" s="300">
        <v>45.084150996422586</v>
      </c>
      <c r="R81" s="300">
        <v>14.294110852719237</v>
      </c>
      <c r="S81" s="300">
        <v>4.2103136757332829</v>
      </c>
      <c r="T81" s="300">
        <f t="shared" ref="T81:T82" si="122">SUM(Q81:S81)</f>
        <v>63.588575524875104</v>
      </c>
      <c r="U81" s="300"/>
      <c r="V81" s="300">
        <v>46.471861812389484</v>
      </c>
      <c r="W81" s="300">
        <v>14.436154387115455</v>
      </c>
      <c r="X81" s="300">
        <v>4.3540650480239584</v>
      </c>
      <c r="Y81" s="300">
        <f t="shared" ref="Y81:Y82" si="123">SUM(V81:X81)</f>
        <v>65.262081247528897</v>
      </c>
    </row>
    <row r="82" spans="1:25" x14ac:dyDescent="0.2">
      <c r="A82" s="264" t="s">
        <v>363</v>
      </c>
      <c r="B82" s="301">
        <f>SUM(B80:B81)</f>
        <v>70.564468537000295</v>
      </c>
      <c r="C82" s="301">
        <f t="shared" ref="C82" si="124">SUM(C80:C81)</f>
        <v>46.828407669771281</v>
      </c>
      <c r="D82" s="301">
        <f t="shared" ref="D82" si="125">SUM(D80:D81)</f>
        <v>10.133123793228501</v>
      </c>
      <c r="E82" s="301">
        <f t="shared" si="119"/>
        <v>127.52600000000008</v>
      </c>
      <c r="F82" s="301"/>
      <c r="G82" s="301">
        <f>SUM(G80:G81)</f>
        <v>68.837178870184971</v>
      </c>
      <c r="H82" s="301">
        <f t="shared" ref="H82" si="126">SUM(H80:H81)</f>
        <v>40.623739423148123</v>
      </c>
      <c r="I82" s="301">
        <f t="shared" ref="I82" si="127">SUM(I80:I81)</f>
        <v>9.600081706666872</v>
      </c>
      <c r="J82" s="301">
        <f t="shared" si="120"/>
        <v>119.06099999999996</v>
      </c>
      <c r="K82" s="301"/>
      <c r="L82" s="301">
        <f>SUM(L80:L81)</f>
        <v>65.625490678885456</v>
      </c>
      <c r="M82" s="301">
        <f t="shared" ref="M82" si="128">SUM(M80:M81)</f>
        <v>43.387857928795519</v>
      </c>
      <c r="N82" s="301">
        <f t="shared" ref="N82" si="129">SUM(N80:N81)</f>
        <v>7.294651392319162</v>
      </c>
      <c r="O82" s="301">
        <f t="shared" si="121"/>
        <v>116.30800000000013</v>
      </c>
      <c r="P82" s="301"/>
      <c r="Q82" s="301">
        <f>SUM(Q80:Q81)</f>
        <v>67.899978049970741</v>
      </c>
      <c r="R82" s="301">
        <f t="shared" ref="R82" si="130">SUM(R80:R81)</f>
        <v>42.487569535103482</v>
      </c>
      <c r="S82" s="301">
        <f t="shared" ref="S82" si="131">SUM(S80:S81)</f>
        <v>7.518452414925938</v>
      </c>
      <c r="T82" s="301">
        <f t="shared" si="122"/>
        <v>117.90600000000016</v>
      </c>
      <c r="U82" s="301"/>
      <c r="V82" s="301">
        <f>SUM(V80:V81)</f>
        <v>71.164798853938862</v>
      </c>
      <c r="W82" s="301">
        <f t="shared" ref="W82" si="132">SUM(W80:W81)</f>
        <v>40.644328669678728</v>
      </c>
      <c r="X82" s="301">
        <f t="shared" ref="X82" si="133">SUM(X80:X81)</f>
        <v>7.8798724763822863</v>
      </c>
      <c r="Y82" s="301">
        <f t="shared" si="123"/>
        <v>119.68899999999988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4.7399761441035171</v>
      </c>
      <c r="C89" s="300">
        <v>2.9688009615578488</v>
      </c>
      <c r="D89" s="300">
        <v>0.1548583390253834</v>
      </c>
      <c r="E89" s="300">
        <f>SUM(B89:D89)</f>
        <v>7.8636354446867491</v>
      </c>
      <c r="F89" s="300"/>
      <c r="G89" s="300">
        <v>5.4422877678646513</v>
      </c>
      <c r="H89" s="300">
        <v>3.1806153378208504</v>
      </c>
      <c r="I89" s="300">
        <v>0.62879951241507259</v>
      </c>
      <c r="J89" s="300">
        <f>SUM(G89:I89)</f>
        <v>9.251702618100575</v>
      </c>
      <c r="K89" s="300"/>
      <c r="L89" s="300">
        <v>5.3445654506760087</v>
      </c>
      <c r="M89" s="300">
        <v>2.7483103535083773</v>
      </c>
      <c r="N89" s="300">
        <v>1.0679229628722917</v>
      </c>
      <c r="O89" s="300">
        <f>SUM(L89:N89)</f>
        <v>9.1607987670566775</v>
      </c>
      <c r="P89" s="300"/>
      <c r="Q89" s="300">
        <v>5.7955008130857086</v>
      </c>
      <c r="R89" s="300">
        <v>3.0369999888219148</v>
      </c>
      <c r="S89" s="300">
        <v>1.1183734030214751</v>
      </c>
      <c r="T89" s="300">
        <f>SUM(Q89:S89)</f>
        <v>9.9508742049291001</v>
      </c>
      <c r="U89" s="300"/>
      <c r="V89" s="300">
        <v>6.0742694835402187</v>
      </c>
      <c r="W89" s="300">
        <v>3.3033095686541989</v>
      </c>
      <c r="X89" s="300">
        <v>1.1238746554370871</v>
      </c>
      <c r="Y89" s="300">
        <f>SUM(V89:X89)</f>
        <v>10.501453707631503</v>
      </c>
    </row>
    <row r="90" spans="1:25" x14ac:dyDescent="0.2">
      <c r="A90" s="260" t="s">
        <v>364</v>
      </c>
      <c r="B90" s="300">
        <v>21.919965737547798</v>
      </c>
      <c r="C90" s="300">
        <v>2.3652084937214384</v>
      </c>
      <c r="D90" s="300">
        <v>5.4601903240439782</v>
      </c>
      <c r="E90" s="300">
        <f t="shared" ref="E90:E91" si="134">SUM(B90:D90)</f>
        <v>29.745364555313216</v>
      </c>
      <c r="F90" s="300"/>
      <c r="G90" s="300">
        <v>21.877371759334491</v>
      </c>
      <c r="H90" s="300">
        <v>2.3544996579156861</v>
      </c>
      <c r="I90" s="300">
        <v>7.0784259646493375</v>
      </c>
      <c r="J90" s="300">
        <f t="shared" ref="J90:J91" si="135">SUM(G90:I90)</f>
        <v>31.310297381899513</v>
      </c>
      <c r="K90" s="300"/>
      <c r="L90" s="300">
        <v>20.505063866238473</v>
      </c>
      <c r="M90" s="300">
        <v>2.8774983852775611</v>
      </c>
      <c r="N90" s="300">
        <v>6.5836389814273453</v>
      </c>
      <c r="O90" s="300">
        <f t="shared" ref="O90:O91" si="136">SUM(L90:N90)</f>
        <v>29.96620123294338</v>
      </c>
      <c r="P90" s="300"/>
      <c r="Q90" s="300">
        <v>21.31912257022859</v>
      </c>
      <c r="R90" s="300">
        <v>3.0190323007813133</v>
      </c>
      <c r="S90" s="300">
        <v>7.073970924060986</v>
      </c>
      <c r="T90" s="300">
        <f t="shared" ref="T90:T91" si="137">SUM(Q90:S90)</f>
        <v>31.412125795070889</v>
      </c>
      <c r="U90" s="300"/>
      <c r="V90" s="300">
        <v>20.99468227091565</v>
      </c>
      <c r="W90" s="300">
        <v>3.1374358139559826</v>
      </c>
      <c r="X90" s="300">
        <v>7.4764282074968156</v>
      </c>
      <c r="Y90" s="300">
        <f t="shared" ref="Y90:Y91" si="138">SUM(V90:X90)</f>
        <v>31.608546292368448</v>
      </c>
    </row>
    <row r="91" spans="1:25" x14ac:dyDescent="0.2">
      <c r="A91" s="264" t="s">
        <v>363</v>
      </c>
      <c r="B91" s="301">
        <f>SUM(B89:B90)</f>
        <v>26.659941881651314</v>
      </c>
      <c r="C91" s="301">
        <f t="shared" ref="C91" si="139">SUM(C89:C90)</f>
        <v>5.3340094552792872</v>
      </c>
      <c r="D91" s="301">
        <f t="shared" ref="D91" si="140">SUM(D89:D90)</f>
        <v>5.6150486630693619</v>
      </c>
      <c r="E91" s="301">
        <f t="shared" si="134"/>
        <v>37.608999999999959</v>
      </c>
      <c r="F91" s="301"/>
      <c r="G91" s="301">
        <f>SUM(G89:G90)</f>
        <v>27.319659527199143</v>
      </c>
      <c r="H91" s="301">
        <f t="shared" ref="H91" si="141">SUM(H89:H90)</f>
        <v>5.5351149957365369</v>
      </c>
      <c r="I91" s="301">
        <f t="shared" ref="I91" si="142">SUM(I89:I90)</f>
        <v>7.7072254770644104</v>
      </c>
      <c r="J91" s="301">
        <f t="shared" si="135"/>
        <v>40.56200000000009</v>
      </c>
      <c r="K91" s="301"/>
      <c r="L91" s="301">
        <f>SUM(L89:L90)</f>
        <v>25.849629316914481</v>
      </c>
      <c r="M91" s="301">
        <f t="shared" ref="M91" si="143">SUM(M89:M90)</f>
        <v>5.6258087387859383</v>
      </c>
      <c r="N91" s="301">
        <f t="shared" ref="N91" si="144">SUM(N89:N90)</f>
        <v>7.6515619442996368</v>
      </c>
      <c r="O91" s="301">
        <f t="shared" si="136"/>
        <v>39.127000000000052</v>
      </c>
      <c r="P91" s="301"/>
      <c r="Q91" s="301">
        <f>SUM(Q89:Q90)</f>
        <v>27.114623383314299</v>
      </c>
      <c r="R91" s="301">
        <f t="shared" ref="R91" si="145">SUM(R89:R90)</f>
        <v>6.0560322896032286</v>
      </c>
      <c r="S91" s="301">
        <f t="shared" ref="S91" si="146">SUM(S89:S90)</f>
        <v>8.192344327082461</v>
      </c>
      <c r="T91" s="301">
        <f t="shared" si="137"/>
        <v>41.362999999999985</v>
      </c>
      <c r="U91" s="301"/>
      <c r="V91" s="301">
        <f>SUM(V89:V90)</f>
        <v>27.068951754455867</v>
      </c>
      <c r="W91" s="301">
        <f t="shared" ref="W91" si="147">SUM(W89:W90)</f>
        <v>6.4407453826101815</v>
      </c>
      <c r="X91" s="301">
        <f t="shared" ref="X91" si="148">SUM(X89:X90)</f>
        <v>8.6003028629339031</v>
      </c>
      <c r="Y91" s="301">
        <f t="shared" si="138"/>
        <v>42.10999999999995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9.4351486808763028</v>
      </c>
      <c r="C98" s="300">
        <v>19.131288362405812</v>
      </c>
      <c r="D98" s="300">
        <v>0.65866351704743586</v>
      </c>
      <c r="E98" s="300">
        <f>SUM(B98:D98)</f>
        <v>29.225100560329551</v>
      </c>
      <c r="F98" s="300"/>
      <c r="G98" s="300">
        <v>10.754494079453861</v>
      </c>
      <c r="H98" s="300">
        <v>21.131687636460775</v>
      </c>
      <c r="I98" s="300">
        <v>2.1034504168316519</v>
      </c>
      <c r="J98" s="300">
        <f>SUM(G98:I98)</f>
        <v>33.989632132746287</v>
      </c>
      <c r="K98" s="300"/>
      <c r="L98" s="300">
        <v>9.2536106641446736</v>
      </c>
      <c r="M98" s="300">
        <v>21.615536434365492</v>
      </c>
      <c r="N98" s="300">
        <v>1.961845037279933</v>
      </c>
      <c r="O98" s="300">
        <f>SUM(L98:N98)</f>
        <v>32.830992135790098</v>
      </c>
      <c r="P98" s="300"/>
      <c r="Q98" s="300">
        <v>9.6061721261833384</v>
      </c>
      <c r="R98" s="300">
        <v>22.430741580723453</v>
      </c>
      <c r="S98" s="300">
        <v>2.1021205669733143</v>
      </c>
      <c r="T98" s="300">
        <f>SUM(Q98:S98)</f>
        <v>34.1390342738801</v>
      </c>
      <c r="U98" s="300"/>
      <c r="V98" s="300">
        <v>10.633505364909277</v>
      </c>
      <c r="W98" s="300">
        <v>24.569635183261582</v>
      </c>
      <c r="X98" s="300">
        <v>2.3074478738815598</v>
      </c>
      <c r="Y98" s="300">
        <f>SUM(V98:X98)</f>
        <v>37.510588422052415</v>
      </c>
    </row>
    <row r="99" spans="1:25" x14ac:dyDescent="0.2">
      <c r="A99" s="260" t="s">
        <v>364</v>
      </c>
      <c r="B99" s="300">
        <v>12.510777384453073</v>
      </c>
      <c r="C99" s="300">
        <v>11.328364434110288</v>
      </c>
      <c r="D99" s="300">
        <v>2.0537576211070743</v>
      </c>
      <c r="E99" s="300">
        <f t="shared" ref="E99:E100" si="149">SUM(B99:D99)</f>
        <v>25.892899439670437</v>
      </c>
      <c r="F99" s="300"/>
      <c r="G99" s="300">
        <v>11.136367942358977</v>
      </c>
      <c r="H99" s="300">
        <v>10.968011875739471</v>
      </c>
      <c r="I99" s="300">
        <v>0.99698804915518813</v>
      </c>
      <c r="J99" s="300">
        <f t="shared" ref="J99:J100" si="150">SUM(G99:I99)</f>
        <v>23.101367867253636</v>
      </c>
      <c r="K99" s="300"/>
      <c r="L99" s="300">
        <v>10.158224999311592</v>
      </c>
      <c r="M99" s="300">
        <v>12.570814094207908</v>
      </c>
      <c r="N99" s="300">
        <v>2.0459687706903602</v>
      </c>
      <c r="O99" s="300">
        <f t="shared" ref="O99:O100" si="151">SUM(L99:N99)</f>
        <v>24.775007864209861</v>
      </c>
      <c r="P99" s="300"/>
      <c r="Q99" s="300">
        <v>10.562489351151617</v>
      </c>
      <c r="R99" s="300">
        <v>12.86154934670733</v>
      </c>
      <c r="S99" s="300">
        <v>2.17292702826101</v>
      </c>
      <c r="T99" s="300">
        <f t="shared" ref="T99:T100" si="152">SUM(Q99:S99)</f>
        <v>25.596965726119958</v>
      </c>
      <c r="U99" s="300"/>
      <c r="V99" s="300">
        <v>11.80509577440303</v>
      </c>
      <c r="W99" s="300">
        <v>14.135615313369863</v>
      </c>
      <c r="X99" s="300">
        <v>2.3927004901746169</v>
      </c>
      <c r="Y99" s="300">
        <f t="shared" ref="Y99:Y100" si="153">SUM(V99:X99)</f>
        <v>28.333411577947508</v>
      </c>
    </row>
    <row r="100" spans="1:25" x14ac:dyDescent="0.2">
      <c r="A100" s="264" t="s">
        <v>363</v>
      </c>
      <c r="B100" s="301">
        <f>SUM(B98:B99)</f>
        <v>21.945926065329374</v>
      </c>
      <c r="C100" s="301">
        <f t="shared" ref="C100" si="154">SUM(C98:C99)</f>
        <v>30.459652796516099</v>
      </c>
      <c r="D100" s="301">
        <f t="shared" ref="D100" si="155">SUM(D98:D99)</f>
        <v>2.71242113815451</v>
      </c>
      <c r="E100" s="301">
        <f t="shared" si="149"/>
        <v>55.117999999999981</v>
      </c>
      <c r="F100" s="301"/>
      <c r="G100" s="301">
        <f>SUM(G98:G99)</f>
        <v>21.890862021812836</v>
      </c>
      <c r="H100" s="301">
        <f t="shared" ref="H100" si="156">SUM(H98:H99)</f>
        <v>32.099699512200246</v>
      </c>
      <c r="I100" s="301">
        <f t="shared" ref="I100" si="157">SUM(I98:I99)</f>
        <v>3.1004384659868398</v>
      </c>
      <c r="J100" s="301">
        <f t="shared" si="150"/>
        <v>57.090999999999923</v>
      </c>
      <c r="K100" s="301"/>
      <c r="L100" s="301">
        <f>SUM(L98:L99)</f>
        <v>19.411835663456266</v>
      </c>
      <c r="M100" s="301">
        <f t="shared" ref="M100" si="158">SUM(M98:M99)</f>
        <v>34.186350528573399</v>
      </c>
      <c r="N100" s="301">
        <f t="shared" ref="N100" si="159">SUM(N98:N99)</f>
        <v>4.007813807970293</v>
      </c>
      <c r="O100" s="301">
        <f t="shared" si="151"/>
        <v>57.605999999999959</v>
      </c>
      <c r="P100" s="301"/>
      <c r="Q100" s="301">
        <f>SUM(Q98:Q99)</f>
        <v>20.168661477334958</v>
      </c>
      <c r="R100" s="301">
        <f t="shared" ref="R100" si="160">SUM(R98:R99)</f>
        <v>35.292290927430784</v>
      </c>
      <c r="S100" s="301">
        <f t="shared" ref="S100" si="161">SUM(S98:S99)</f>
        <v>4.2750475952343248</v>
      </c>
      <c r="T100" s="301">
        <f t="shared" si="152"/>
        <v>59.736000000000068</v>
      </c>
      <c r="U100" s="301"/>
      <c r="V100" s="301">
        <f>SUM(V98:V99)</f>
        <v>22.438601139312308</v>
      </c>
      <c r="W100" s="301">
        <f t="shared" ref="W100" si="162">SUM(W98:W99)</f>
        <v>38.705250496631443</v>
      </c>
      <c r="X100" s="301">
        <f t="shared" ref="X100" si="163">SUM(X98:X99)</f>
        <v>4.7001483640561768</v>
      </c>
      <c r="Y100" s="301">
        <f t="shared" si="153"/>
        <v>65.843999999999923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1.5491389800635273</v>
      </c>
      <c r="C107" s="300">
        <v>1.2006627270871972</v>
      </c>
      <c r="D107" s="300">
        <v>0.87199080761416081</v>
      </c>
      <c r="E107" s="300">
        <f>SUM(B107:D107)</f>
        <v>3.6217925147648851</v>
      </c>
      <c r="F107" s="300"/>
      <c r="G107" s="300">
        <v>1.2391762399271609</v>
      </c>
      <c r="H107" s="300">
        <v>0.84832083649991841</v>
      </c>
      <c r="I107" s="300">
        <v>0.36673797895184301</v>
      </c>
      <c r="J107" s="300">
        <f>SUM(G107:I107)</f>
        <v>2.4542350553789225</v>
      </c>
      <c r="K107" s="300"/>
      <c r="L107" s="300">
        <v>1.5634077782071634</v>
      </c>
      <c r="M107" s="300">
        <v>0.71343280708327061</v>
      </c>
      <c r="N107" s="300">
        <v>0.38212841740660841</v>
      </c>
      <c r="O107" s="300">
        <f>SUM(L107:N107)</f>
        <v>2.6589690026970425</v>
      </c>
      <c r="P107" s="300"/>
      <c r="Q107" s="300">
        <v>1.5123160725102982</v>
      </c>
      <c r="R107" s="300">
        <v>0.70055958308059674</v>
      </c>
      <c r="S107" s="300">
        <v>0.36601520281453281</v>
      </c>
      <c r="T107" s="300">
        <f>SUM(Q107:S107)</f>
        <v>2.5788908584054275</v>
      </c>
      <c r="U107" s="300"/>
      <c r="V107" s="300">
        <v>1.5030344456047449</v>
      </c>
      <c r="W107" s="300">
        <v>0.69198542037907129</v>
      </c>
      <c r="X107" s="300">
        <v>0.34513131755853393</v>
      </c>
      <c r="Y107" s="300">
        <f>SUM(V107:X107)</f>
        <v>2.54015118354235</v>
      </c>
    </row>
    <row r="108" spans="1:25" x14ac:dyDescent="0.2">
      <c r="A108" s="260" t="s">
        <v>364</v>
      </c>
      <c r="B108" s="300">
        <v>1.9986373385730676</v>
      </c>
      <c r="C108" s="300">
        <v>0.62573692273964088</v>
      </c>
      <c r="D108" s="300">
        <v>1.0658332239224104</v>
      </c>
      <c r="E108" s="300">
        <f t="shared" ref="E108:E109" si="164">SUM(B108:D108)</f>
        <v>3.6902074852351188</v>
      </c>
      <c r="F108" s="300"/>
      <c r="G108" s="300">
        <v>1.9718865653111251</v>
      </c>
      <c r="H108" s="300">
        <v>0.26433462887883541</v>
      </c>
      <c r="I108" s="300">
        <v>0.87454375043111154</v>
      </c>
      <c r="J108" s="300">
        <f t="shared" ref="J108:J109" si="165">SUM(G108:I108)</f>
        <v>3.1107649446210721</v>
      </c>
      <c r="K108" s="300"/>
      <c r="L108" s="300">
        <v>1.8084251058771619</v>
      </c>
      <c r="M108" s="300">
        <v>0.49193107431694233</v>
      </c>
      <c r="N108" s="300">
        <v>0.95067481710884905</v>
      </c>
      <c r="O108" s="300">
        <f t="shared" ref="O108:O109" si="166">SUM(L108:N108)</f>
        <v>3.2510309973029532</v>
      </c>
      <c r="P108" s="300"/>
      <c r="Q108" s="300">
        <v>1.7417669786557737</v>
      </c>
      <c r="R108" s="300">
        <v>0.49895558653018895</v>
      </c>
      <c r="S108" s="300">
        <v>0.92638657640859956</v>
      </c>
      <c r="T108" s="300">
        <f t="shared" ref="T108:T109" si="167">SUM(Q108:S108)</f>
        <v>3.1671091415945622</v>
      </c>
      <c r="U108" s="300"/>
      <c r="V108" s="300">
        <v>1.6984748644499601</v>
      </c>
      <c r="W108" s="300">
        <v>0.52449240715161305</v>
      </c>
      <c r="X108" s="300">
        <v>0.9218815448560792</v>
      </c>
      <c r="Y108" s="300">
        <f t="shared" ref="Y108:Y109" si="168">SUM(V108:X108)</f>
        <v>3.1448488164576522</v>
      </c>
    </row>
    <row r="109" spans="1:25" x14ac:dyDescent="0.2">
      <c r="A109" s="264" t="s">
        <v>363</v>
      </c>
      <c r="B109" s="301">
        <f>SUM(B107:B108)</f>
        <v>3.5477763186365951</v>
      </c>
      <c r="C109" s="301">
        <f t="shared" ref="C109" si="169">SUM(C107:C108)</f>
        <v>1.826399649826838</v>
      </c>
      <c r="D109" s="301">
        <f t="shared" ref="D109" si="170">SUM(D107:D108)</f>
        <v>1.9378240315365711</v>
      </c>
      <c r="E109" s="301">
        <f t="shared" si="164"/>
        <v>7.3120000000000047</v>
      </c>
      <c r="F109" s="301"/>
      <c r="G109" s="301">
        <f>SUM(G107:G108)</f>
        <v>3.2110628052382859</v>
      </c>
      <c r="H109" s="301">
        <f t="shared" ref="H109" si="171">SUM(H107:H108)</f>
        <v>1.1126554653787539</v>
      </c>
      <c r="I109" s="301">
        <f t="shared" ref="I109" si="172">SUM(I107:I108)</f>
        <v>1.2412817293829546</v>
      </c>
      <c r="J109" s="301">
        <f t="shared" si="165"/>
        <v>5.5649999999999942</v>
      </c>
      <c r="K109" s="301"/>
      <c r="L109" s="301">
        <f>SUM(L107:L108)</f>
        <v>3.3718328840843252</v>
      </c>
      <c r="M109" s="301">
        <f t="shared" ref="M109" si="173">SUM(M107:M108)</f>
        <v>1.205363881400213</v>
      </c>
      <c r="N109" s="301">
        <f t="shared" ref="N109" si="174">SUM(N107:N108)</f>
        <v>1.3328032345154575</v>
      </c>
      <c r="O109" s="301">
        <f t="shared" si="166"/>
        <v>5.9099999999999966</v>
      </c>
      <c r="P109" s="301"/>
      <c r="Q109" s="301">
        <f>SUM(Q107:Q108)</f>
        <v>3.2540830511660719</v>
      </c>
      <c r="R109" s="301">
        <f t="shared" ref="R109" si="175">SUM(R107:R108)</f>
        <v>1.1995151696107857</v>
      </c>
      <c r="S109" s="301">
        <f t="shared" ref="S109" si="176">SUM(S107:S108)</f>
        <v>1.2924017792231324</v>
      </c>
      <c r="T109" s="301">
        <f t="shared" si="167"/>
        <v>5.7459999999999898</v>
      </c>
      <c r="U109" s="301"/>
      <c r="V109" s="301">
        <f>SUM(V107:V108)</f>
        <v>3.2015093100547052</v>
      </c>
      <c r="W109" s="301">
        <f t="shared" ref="W109" si="177">SUM(W107:W108)</f>
        <v>1.2164778275306842</v>
      </c>
      <c r="X109" s="301">
        <f t="shared" ref="X109" si="178">SUM(X107:X108)</f>
        <v>1.2670128624146131</v>
      </c>
      <c r="Y109" s="301">
        <f t="shared" si="168"/>
        <v>5.6850000000000023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2.6746652886011448</v>
      </c>
      <c r="C116" s="300">
        <v>0.7057032292151203</v>
      </c>
      <c r="D116" s="300">
        <v>0.28628528164279893</v>
      </c>
      <c r="E116" s="300">
        <f>SUM(B116:D116)</f>
        <v>3.666653799459064</v>
      </c>
      <c r="F116" s="300"/>
      <c r="G116" s="300">
        <v>2.0461998982859502</v>
      </c>
      <c r="H116" s="300">
        <v>1.1651843222627865</v>
      </c>
      <c r="I116" s="300">
        <v>4.0529490379390187E-2</v>
      </c>
      <c r="J116" s="300">
        <f>SUM(G116:I116)</f>
        <v>3.2519137109281266</v>
      </c>
      <c r="K116" s="300"/>
      <c r="L116" s="300">
        <v>2.9639924432955325</v>
      </c>
      <c r="M116" s="300">
        <v>0.71642843820860325</v>
      </c>
      <c r="N116" s="300">
        <v>0.10137408231237467</v>
      </c>
      <c r="O116" s="300">
        <f>SUM(L116:N116)</f>
        <v>3.7817949638165103</v>
      </c>
      <c r="P116" s="300"/>
      <c r="Q116" s="300">
        <v>3.1373167745445096</v>
      </c>
      <c r="R116" s="300">
        <v>0.73077876015290621</v>
      </c>
      <c r="S116" s="300">
        <v>0.10633146415402105</v>
      </c>
      <c r="T116" s="300">
        <f>SUM(Q116:S116)</f>
        <v>3.9744269988514369</v>
      </c>
      <c r="U116" s="300"/>
      <c r="V116" s="300">
        <v>3.3972058136264804</v>
      </c>
      <c r="W116" s="300">
        <v>0.73289546499226743</v>
      </c>
      <c r="X116" s="300">
        <v>0.1109428914896179</v>
      </c>
      <c r="Y116" s="300">
        <f>SUM(V116:X116)</f>
        <v>4.2410441701083652</v>
      </c>
    </row>
    <row r="117" spans="1:25" x14ac:dyDescent="0.2">
      <c r="A117" s="260" t="s">
        <v>364</v>
      </c>
      <c r="B117" s="300">
        <v>9.1976654208020765</v>
      </c>
      <c r="C117" s="300">
        <v>0.28995560576348556</v>
      </c>
      <c r="D117" s="300">
        <v>0.72772517397534953</v>
      </c>
      <c r="E117" s="300">
        <f t="shared" ref="E117:E118" si="179">SUM(B117:D117)</f>
        <v>10.215346200540912</v>
      </c>
      <c r="F117" s="300"/>
      <c r="G117" s="300">
        <v>8.9574796872917553</v>
      </c>
      <c r="H117" s="300">
        <v>0.3473516019540055</v>
      </c>
      <c r="I117" s="300">
        <v>0.47325499982614411</v>
      </c>
      <c r="J117" s="300">
        <f t="shared" ref="J117:J118" si="180">SUM(G117:I117)</f>
        <v>9.778086289071906</v>
      </c>
      <c r="K117" s="300"/>
      <c r="L117" s="300">
        <v>7.643605806192225</v>
      </c>
      <c r="M117" s="300">
        <v>0.71070196331980562</v>
      </c>
      <c r="N117" s="300">
        <v>0.80789726667146433</v>
      </c>
      <c r="O117" s="300">
        <f t="shared" ref="O117:O118" si="181">SUM(L117:N117)</f>
        <v>9.1622050361834955</v>
      </c>
      <c r="P117" s="300"/>
      <c r="Q117" s="300">
        <v>7.8489855166115996</v>
      </c>
      <c r="R117" s="300">
        <v>0.74078099628095884</v>
      </c>
      <c r="S117" s="300">
        <v>0.85480648825601802</v>
      </c>
      <c r="T117" s="300">
        <f t="shared" ref="T117:T118" si="182">SUM(Q117:S117)</f>
        <v>9.4445730011485765</v>
      </c>
      <c r="U117" s="300"/>
      <c r="V117" s="300">
        <v>8.0604747895488309</v>
      </c>
      <c r="W117" s="300">
        <v>0.77522491531194759</v>
      </c>
      <c r="X117" s="300">
        <v>0.9072561250308725</v>
      </c>
      <c r="Y117" s="300">
        <f t="shared" ref="Y117:Y118" si="183">SUM(V117:X117)</f>
        <v>9.7429558298916508</v>
      </c>
    </row>
    <row r="118" spans="1:25" x14ac:dyDescent="0.2">
      <c r="A118" s="264" t="s">
        <v>363</v>
      </c>
      <c r="B118" s="301">
        <f>SUM(B116:B117)</f>
        <v>11.872330709403222</v>
      </c>
      <c r="C118" s="301">
        <f t="shared" ref="C118" si="184">SUM(C116:C117)</f>
        <v>0.99565883497860586</v>
      </c>
      <c r="D118" s="301">
        <f t="shared" ref="D118" si="185">SUM(D116:D117)</f>
        <v>1.0140104556181484</v>
      </c>
      <c r="E118" s="301">
        <f t="shared" si="179"/>
        <v>13.881999999999977</v>
      </c>
      <c r="F118" s="301"/>
      <c r="G118" s="301">
        <f>SUM(G116:G117)</f>
        <v>11.003679585577705</v>
      </c>
      <c r="H118" s="301">
        <f t="shared" ref="H118" si="186">SUM(H116:H117)</f>
        <v>1.5125359242167919</v>
      </c>
      <c r="I118" s="301">
        <f t="shared" ref="I118" si="187">SUM(I116:I117)</f>
        <v>0.51378449020553429</v>
      </c>
      <c r="J118" s="301">
        <f t="shared" si="180"/>
        <v>13.030000000000031</v>
      </c>
      <c r="K118" s="301"/>
      <c r="L118" s="301">
        <f>SUM(L116:L117)</f>
        <v>10.607598249487758</v>
      </c>
      <c r="M118" s="301">
        <f t="shared" ref="M118" si="188">SUM(M116:M117)</f>
        <v>1.4271304015284088</v>
      </c>
      <c r="N118" s="301">
        <f t="shared" ref="N118" si="189">SUM(N116:N117)</f>
        <v>0.90927134898383899</v>
      </c>
      <c r="O118" s="301">
        <f t="shared" si="181"/>
        <v>12.944000000000006</v>
      </c>
      <c r="P118" s="301"/>
      <c r="Q118" s="301">
        <f>SUM(Q116:Q117)</f>
        <v>10.986302291156109</v>
      </c>
      <c r="R118" s="301">
        <f t="shared" ref="R118" si="190">SUM(R116:R117)</f>
        <v>1.4715597564338649</v>
      </c>
      <c r="S118" s="301">
        <f t="shared" ref="S118" si="191">SUM(S116:S117)</f>
        <v>0.96113795241003908</v>
      </c>
      <c r="T118" s="301">
        <f t="shared" si="182"/>
        <v>13.419000000000013</v>
      </c>
      <c r="U118" s="301"/>
      <c r="V118" s="301">
        <f>SUM(V116:V117)</f>
        <v>11.457680603175312</v>
      </c>
      <c r="W118" s="301">
        <f t="shared" ref="W118" si="192">SUM(W116:W117)</f>
        <v>1.5081203803042151</v>
      </c>
      <c r="X118" s="301">
        <f t="shared" ref="X118" si="193">SUM(X116:X117)</f>
        <v>1.0181990165204904</v>
      </c>
      <c r="Y118" s="301">
        <f t="shared" si="183"/>
        <v>13.984000000000018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7.2468987171335364</v>
      </c>
      <c r="C125" s="300">
        <v>3.3105150958420961</v>
      </c>
      <c r="D125" s="300">
        <v>0.44562833450372524</v>
      </c>
      <c r="E125" s="300">
        <f>SUM(B125:D125)</f>
        <v>11.003042147479357</v>
      </c>
      <c r="F125" s="300"/>
      <c r="G125" s="300">
        <v>8.9383016880073747</v>
      </c>
      <c r="H125" s="300">
        <v>3.0301605184770097</v>
      </c>
      <c r="I125" s="300">
        <v>1.1590043686790994</v>
      </c>
      <c r="J125" s="300">
        <f>SUM(G125:I125)</f>
        <v>13.127466575163483</v>
      </c>
      <c r="K125" s="300"/>
      <c r="L125" s="300">
        <v>9.1652955368710494</v>
      </c>
      <c r="M125" s="300">
        <v>2.6664260038833412</v>
      </c>
      <c r="N125" s="300">
        <v>1.3795180688941662</v>
      </c>
      <c r="O125" s="300">
        <f>SUM(L125:N125)</f>
        <v>13.211239609648556</v>
      </c>
      <c r="P125" s="300"/>
      <c r="Q125" s="300">
        <v>8.9434720645974046</v>
      </c>
      <c r="R125" s="300">
        <v>2.5743247387894233</v>
      </c>
      <c r="S125" s="300">
        <v>1.4069057513140759</v>
      </c>
      <c r="T125" s="300">
        <f>SUM(Q125:S125)</f>
        <v>12.924702554700904</v>
      </c>
      <c r="U125" s="300"/>
      <c r="V125" s="300">
        <v>8.2988878490663112</v>
      </c>
      <c r="W125" s="300">
        <v>2.3665089718020411</v>
      </c>
      <c r="X125" s="300">
        <v>1.3295140463057762</v>
      </c>
      <c r="Y125" s="300">
        <f>SUM(V125:X125)</f>
        <v>11.994910867174129</v>
      </c>
    </row>
    <row r="126" spans="1:25" x14ac:dyDescent="0.2">
      <c r="A126" s="260" t="s">
        <v>364</v>
      </c>
      <c r="B126" s="300">
        <v>8.6139273388009325</v>
      </c>
      <c r="C126" s="300">
        <v>0.42325369008774838</v>
      </c>
      <c r="D126" s="300">
        <v>3.1187768236319906</v>
      </c>
      <c r="E126" s="300">
        <f t="shared" ref="E126:E127" si="194">SUM(B126:D126)</f>
        <v>12.155957852520672</v>
      </c>
      <c r="F126" s="300"/>
      <c r="G126" s="300">
        <v>9.3510934839570012</v>
      </c>
      <c r="H126" s="300">
        <v>0.30217234416371291</v>
      </c>
      <c r="I126" s="300">
        <v>0.89526759671582878</v>
      </c>
      <c r="J126" s="300">
        <f t="shared" ref="J126:J127" si="195">SUM(G126:I126)</f>
        <v>10.548533424836544</v>
      </c>
      <c r="K126" s="300"/>
      <c r="L126" s="300">
        <v>9.489431005505585</v>
      </c>
      <c r="M126" s="300">
        <v>0.56280856562182069</v>
      </c>
      <c r="N126" s="300">
        <v>1.0305208192240307</v>
      </c>
      <c r="O126" s="300">
        <f t="shared" ref="O126:O127" si="196">SUM(L126:N126)</f>
        <v>11.082760390351435</v>
      </c>
      <c r="P126" s="300"/>
      <c r="Q126" s="300">
        <v>9.2985949172301137</v>
      </c>
      <c r="R126" s="300">
        <v>0.57407315296426809</v>
      </c>
      <c r="S126" s="300">
        <v>1.06062937510474</v>
      </c>
      <c r="T126" s="300">
        <f t="shared" ref="T126:T127" si="197">SUM(Q126:S126)</f>
        <v>10.933297445299122</v>
      </c>
      <c r="U126" s="300"/>
      <c r="V126" s="300">
        <v>8.656808908751735</v>
      </c>
      <c r="W126" s="300">
        <v>0.57104678200890502</v>
      </c>
      <c r="X126" s="300">
        <v>1.0272334420652189</v>
      </c>
      <c r="Y126" s="300">
        <f t="shared" ref="Y126:Y127" si="198">SUM(V126:X126)</f>
        <v>10.255089132825859</v>
      </c>
    </row>
    <row r="127" spans="1:25" x14ac:dyDescent="0.2">
      <c r="A127" s="264" t="s">
        <v>363</v>
      </c>
      <c r="B127" s="301">
        <f>SUM(B125:B126)</f>
        <v>15.860826055934469</v>
      </c>
      <c r="C127" s="301">
        <f t="shared" ref="C127" si="199">SUM(C125:C126)</f>
        <v>3.7337687859298443</v>
      </c>
      <c r="D127" s="301">
        <f t="shared" ref="D127" si="200">SUM(D125:D126)</f>
        <v>3.5644051581357159</v>
      </c>
      <c r="E127" s="301">
        <f t="shared" si="194"/>
        <v>23.159000000000031</v>
      </c>
      <c r="F127" s="301"/>
      <c r="G127" s="301">
        <f>SUM(G125:G126)</f>
        <v>18.289395171964376</v>
      </c>
      <c r="H127" s="301">
        <f t="shared" ref="H127" si="201">SUM(H125:H126)</f>
        <v>3.3323328626407225</v>
      </c>
      <c r="I127" s="301">
        <f t="shared" ref="I127" si="202">SUM(I125:I126)</f>
        <v>2.0542719653949284</v>
      </c>
      <c r="J127" s="301">
        <f t="shared" si="195"/>
        <v>23.676000000000027</v>
      </c>
      <c r="K127" s="301"/>
      <c r="L127" s="301">
        <f>SUM(L125:L126)</f>
        <v>18.654726542376636</v>
      </c>
      <c r="M127" s="301">
        <f t="shared" ref="M127" si="203">SUM(M125:M126)</f>
        <v>3.2292345695051621</v>
      </c>
      <c r="N127" s="301">
        <f t="shared" ref="N127" si="204">SUM(N125:N126)</f>
        <v>2.4100388881181969</v>
      </c>
      <c r="O127" s="301">
        <f t="shared" si="196"/>
        <v>24.293999999999997</v>
      </c>
      <c r="P127" s="301"/>
      <c r="Q127" s="301">
        <f>SUM(Q125:Q126)</f>
        <v>18.24206698182752</v>
      </c>
      <c r="R127" s="301">
        <f t="shared" ref="R127" si="205">SUM(R125:R126)</f>
        <v>3.1483978917536914</v>
      </c>
      <c r="S127" s="301">
        <f t="shared" ref="S127" si="206">SUM(S125:S126)</f>
        <v>2.4675351264188157</v>
      </c>
      <c r="T127" s="301">
        <f t="shared" si="197"/>
        <v>23.858000000000029</v>
      </c>
      <c r="U127" s="301"/>
      <c r="V127" s="301">
        <f>SUM(V125:V126)</f>
        <v>16.955696757818046</v>
      </c>
      <c r="W127" s="301">
        <f t="shared" ref="W127" si="207">SUM(W125:W126)</f>
        <v>2.9375557538109462</v>
      </c>
      <c r="X127" s="301">
        <f t="shared" ref="X127" si="208">SUM(X125:X126)</f>
        <v>2.3567474883709951</v>
      </c>
      <c r="Y127" s="301">
        <f t="shared" si="198"/>
        <v>22.249999999999989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3.4646260443143491</v>
      </c>
      <c r="C134" s="300">
        <v>2.1561261000646157</v>
      </c>
      <c r="D134" s="300">
        <v>1.1120659463186471</v>
      </c>
      <c r="E134" s="300">
        <f>SUM(B134:D134)</f>
        <v>6.7328180906976121</v>
      </c>
      <c r="F134" s="300"/>
      <c r="G134" s="300">
        <v>2.9059523452321359</v>
      </c>
      <c r="H134" s="300">
        <v>2.0655206911833881</v>
      </c>
      <c r="I134" s="300">
        <v>1.082855260573669</v>
      </c>
      <c r="J134" s="300">
        <f>SUM(G134:I134)</f>
        <v>6.0543282969891932</v>
      </c>
      <c r="K134" s="300"/>
      <c r="L134" s="300">
        <v>3.6527029912471405</v>
      </c>
      <c r="M134" s="300">
        <v>1.8928960084733815</v>
      </c>
      <c r="N134" s="300">
        <v>0.79719657593195925</v>
      </c>
      <c r="O134" s="300">
        <f>SUM(L134:N134)</f>
        <v>6.342795575652481</v>
      </c>
      <c r="P134" s="300"/>
      <c r="Q134" s="300">
        <v>3.8410886581399137</v>
      </c>
      <c r="R134" s="300">
        <v>1.8383133890366936</v>
      </c>
      <c r="S134" s="300">
        <v>0.8209704974747517</v>
      </c>
      <c r="T134" s="300">
        <f>SUM(Q134:S134)</f>
        <v>6.5003725446513592</v>
      </c>
      <c r="U134" s="300"/>
      <c r="V134" s="300">
        <v>4.6106131323401502</v>
      </c>
      <c r="W134" s="300">
        <v>1.8865941933652508</v>
      </c>
      <c r="X134" s="300">
        <v>0.92696631430824372</v>
      </c>
      <c r="Y134" s="300">
        <f>SUM(V134:X134)</f>
        <v>7.4241736400136444</v>
      </c>
    </row>
    <row r="135" spans="1:25" x14ac:dyDescent="0.2">
      <c r="A135" s="260" t="s">
        <v>364</v>
      </c>
      <c r="B135" s="300">
        <v>2.9308539601005146</v>
      </c>
      <c r="C135" s="300">
        <v>0.5787831123957714</v>
      </c>
      <c r="D135" s="300">
        <v>0.73754483680611582</v>
      </c>
      <c r="E135" s="300">
        <f t="shared" ref="E135:E136" si="209">SUM(B135:D135)</f>
        <v>4.2471819093024017</v>
      </c>
      <c r="F135" s="300"/>
      <c r="G135" s="300">
        <v>3.3346664167959901</v>
      </c>
      <c r="H135" s="300">
        <v>0.73442723578450786</v>
      </c>
      <c r="I135" s="300">
        <v>1.2145780504303043</v>
      </c>
      <c r="J135" s="300">
        <f t="shared" ref="J135:J136" si="210">SUM(G135:I135)</f>
        <v>5.2836717030108016</v>
      </c>
      <c r="K135" s="300"/>
      <c r="L135" s="300">
        <v>3.6819067807905643</v>
      </c>
      <c r="M135" s="300">
        <v>0.93028560161535623</v>
      </c>
      <c r="N135" s="300">
        <v>0.63401204194158634</v>
      </c>
      <c r="O135" s="300">
        <f t="shared" ref="O135:O136" si="211">SUM(L135:N135)</f>
        <v>5.246204424347507</v>
      </c>
      <c r="P135" s="300"/>
      <c r="Q135" s="300">
        <v>3.7359847971270601</v>
      </c>
      <c r="R135" s="300">
        <v>0.9466041995814829</v>
      </c>
      <c r="S135" s="300">
        <v>0.67703845864010515</v>
      </c>
      <c r="T135" s="300">
        <f t="shared" ref="T135:T136" si="212">SUM(Q135:S135)</f>
        <v>5.3596274553486483</v>
      </c>
      <c r="U135" s="300"/>
      <c r="V135" s="300">
        <v>4.186457165389939</v>
      </c>
      <c r="W135" s="300">
        <v>1.0800535124115176</v>
      </c>
      <c r="X135" s="300">
        <v>0.82431568218489637</v>
      </c>
      <c r="Y135" s="300">
        <f t="shared" ref="Y135:Y136" si="213">SUM(V135:X135)</f>
        <v>6.0908263599863526</v>
      </c>
    </row>
    <row r="136" spans="1:25" x14ac:dyDescent="0.2">
      <c r="A136" s="264" t="s">
        <v>363</v>
      </c>
      <c r="B136" s="301">
        <f>SUM(B134:B135)</f>
        <v>6.3954800044148641</v>
      </c>
      <c r="C136" s="301">
        <f t="shared" ref="C136" si="214">SUM(C134:C135)</f>
        <v>2.7349092124603871</v>
      </c>
      <c r="D136" s="301">
        <f t="shared" ref="D136" si="215">SUM(D134:D135)</f>
        <v>1.849610783124763</v>
      </c>
      <c r="E136" s="301">
        <f t="shared" si="209"/>
        <v>10.980000000000015</v>
      </c>
      <c r="F136" s="301"/>
      <c r="G136" s="301">
        <f>SUM(G134:G135)</f>
        <v>6.2406187620281255</v>
      </c>
      <c r="H136" s="301">
        <f t="shared" ref="H136" si="216">SUM(H134:H135)</f>
        <v>2.7999479269678957</v>
      </c>
      <c r="I136" s="301">
        <f t="shared" ref="I136" si="217">SUM(I134:I135)</f>
        <v>2.2974333110039735</v>
      </c>
      <c r="J136" s="301">
        <f t="shared" si="210"/>
        <v>11.337999999999994</v>
      </c>
      <c r="K136" s="301"/>
      <c r="L136" s="301">
        <f>SUM(L134:L135)</f>
        <v>7.3346097720377053</v>
      </c>
      <c r="M136" s="301">
        <f t="shared" ref="M136" si="218">SUM(M134:M135)</f>
        <v>2.8231816100887377</v>
      </c>
      <c r="N136" s="301">
        <f t="shared" ref="N136" si="219">SUM(N134:N135)</f>
        <v>1.4312086178735455</v>
      </c>
      <c r="O136" s="301">
        <f t="shared" si="211"/>
        <v>11.58899999999999</v>
      </c>
      <c r="P136" s="301"/>
      <c r="Q136" s="301">
        <f>SUM(Q134:Q135)</f>
        <v>7.5770734552669738</v>
      </c>
      <c r="R136" s="301">
        <f t="shared" ref="R136" si="220">SUM(R134:R135)</f>
        <v>2.7849175886181765</v>
      </c>
      <c r="S136" s="301">
        <f t="shared" ref="S136" si="221">SUM(S134:S135)</f>
        <v>1.4980089561148568</v>
      </c>
      <c r="T136" s="301">
        <f t="shared" si="212"/>
        <v>11.860000000000008</v>
      </c>
      <c r="U136" s="301"/>
      <c r="V136" s="301">
        <f>SUM(V134:V135)</f>
        <v>8.7970702977300892</v>
      </c>
      <c r="W136" s="301">
        <f t="shared" ref="W136" si="222">SUM(W134:W135)</f>
        <v>2.9666477057767686</v>
      </c>
      <c r="X136" s="301">
        <f t="shared" ref="X136" si="223">SUM(X134:X135)</f>
        <v>1.7512819964931401</v>
      </c>
      <c r="Y136" s="301">
        <f t="shared" si="213"/>
        <v>13.514999999999997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12.308620858550089</v>
      </c>
      <c r="C143" s="300">
        <v>7.2439586517506616</v>
      </c>
      <c r="D143" s="300">
        <v>4.2298453403753165</v>
      </c>
      <c r="E143" s="300">
        <f>SUM(B143:D143)</f>
        <v>23.782424850676069</v>
      </c>
      <c r="F143" s="300"/>
      <c r="G143" s="300">
        <v>13.322213037136128</v>
      </c>
      <c r="H143" s="300">
        <v>9.5563909059476089</v>
      </c>
      <c r="I143" s="300">
        <v>2.9976336402580839</v>
      </c>
      <c r="J143" s="300">
        <f>SUM(G143:I143)</f>
        <v>25.876237583341823</v>
      </c>
      <c r="K143" s="300"/>
      <c r="L143" s="300">
        <v>13.111241844916993</v>
      </c>
      <c r="M143" s="300">
        <v>7.7973158732639876</v>
      </c>
      <c r="N143" s="300">
        <v>2.5141851263242838</v>
      </c>
      <c r="O143" s="300">
        <f>SUM(L143:N143)</f>
        <v>23.422742844505265</v>
      </c>
      <c r="P143" s="300"/>
      <c r="Q143" s="300">
        <v>13.902750821107885</v>
      </c>
      <c r="R143" s="300">
        <v>8.2837012603899201</v>
      </c>
      <c r="S143" s="300">
        <v>2.7235091177513513</v>
      </c>
      <c r="T143" s="300">
        <f>SUM(Q143:S143)</f>
        <v>24.909961199249157</v>
      </c>
      <c r="U143" s="300"/>
      <c r="V143" s="300">
        <v>15.14086701033246</v>
      </c>
      <c r="W143" s="300">
        <v>9.0252985388506985</v>
      </c>
      <c r="X143" s="300">
        <v>3.1626668181586632</v>
      </c>
      <c r="Y143" s="300">
        <f>SUM(V143:X143)</f>
        <v>27.328832367341821</v>
      </c>
    </row>
    <row r="144" spans="1:25" x14ac:dyDescent="0.2">
      <c r="A144" s="260" t="s">
        <v>364</v>
      </c>
      <c r="B144" s="300">
        <v>17.230151307589054</v>
      </c>
      <c r="C144" s="300">
        <v>2.6875384937010662</v>
      </c>
      <c r="D144" s="300">
        <v>5.5698853480338437</v>
      </c>
      <c r="E144" s="300">
        <f t="shared" ref="E144:E145" si="224">SUM(B144:D144)</f>
        <v>25.487575149323963</v>
      </c>
      <c r="F144" s="300"/>
      <c r="G144" s="300">
        <v>21.138228877316092</v>
      </c>
      <c r="H144" s="300">
        <v>3.4396003035166598</v>
      </c>
      <c r="I144" s="300">
        <v>7.4719332358253476</v>
      </c>
      <c r="J144" s="300">
        <f t="shared" ref="J144:J145" si="225">SUM(G144:I144)</f>
        <v>32.049762416658098</v>
      </c>
      <c r="K144" s="300"/>
      <c r="L144" s="300">
        <v>22.092949054436037</v>
      </c>
      <c r="M144" s="300">
        <v>3.5897433398698704</v>
      </c>
      <c r="N144" s="300">
        <v>4.9025647611888932</v>
      </c>
      <c r="O144" s="300">
        <f t="shared" ref="O144:O145" si="226">SUM(L144:N144)</f>
        <v>30.585257155494801</v>
      </c>
      <c r="P144" s="300"/>
      <c r="Q144" s="300">
        <v>22.862875757243906</v>
      </c>
      <c r="R144" s="300">
        <v>3.8681723700861648</v>
      </c>
      <c r="S144" s="300">
        <v>5.1729906734207844</v>
      </c>
      <c r="T144" s="300">
        <f t="shared" ref="T144:T145" si="227">SUM(Q144:S144)</f>
        <v>31.904038800750854</v>
      </c>
      <c r="U144" s="300"/>
      <c r="V144" s="300">
        <v>23.956226304398154</v>
      </c>
      <c r="W144" s="300">
        <v>4.3706008257529509</v>
      </c>
      <c r="X144" s="300">
        <v>5.6483405025070912</v>
      </c>
      <c r="Y144" s="300">
        <f t="shared" ref="Y144:Y145" si="228">SUM(V144:X144)</f>
        <v>33.975167632658199</v>
      </c>
    </row>
    <row r="145" spans="1:25" x14ac:dyDescent="0.2">
      <c r="A145" s="264" t="s">
        <v>363</v>
      </c>
      <c r="B145" s="301">
        <f>SUM(B143:B144)</f>
        <v>29.538772166139143</v>
      </c>
      <c r="C145" s="301">
        <f t="shared" ref="C145" si="229">SUM(C143:C144)</f>
        <v>9.9314971454517273</v>
      </c>
      <c r="D145" s="301">
        <f t="shared" ref="D145" si="230">SUM(D143:D144)</f>
        <v>9.7997306884091593</v>
      </c>
      <c r="E145" s="301">
        <f t="shared" si="224"/>
        <v>49.270000000000024</v>
      </c>
      <c r="F145" s="301"/>
      <c r="G145" s="301">
        <f>SUM(G143:G144)</f>
        <v>34.460441914452218</v>
      </c>
      <c r="H145" s="301">
        <f t="shared" ref="H145" si="231">SUM(H143:H144)</f>
        <v>12.995991209464268</v>
      </c>
      <c r="I145" s="301">
        <f t="shared" ref="I145" si="232">SUM(I143:I144)</f>
        <v>10.469566876083432</v>
      </c>
      <c r="J145" s="301">
        <f t="shared" si="225"/>
        <v>57.925999999999917</v>
      </c>
      <c r="K145" s="301"/>
      <c r="L145" s="301">
        <f>SUM(L143:L144)</f>
        <v>35.20419089935303</v>
      </c>
      <c r="M145" s="301">
        <f t="shared" ref="M145" si="233">SUM(M143:M144)</f>
        <v>11.387059213133858</v>
      </c>
      <c r="N145" s="301">
        <f t="shared" ref="N145" si="234">SUM(N143:N144)</f>
        <v>7.416749887513177</v>
      </c>
      <c r="O145" s="301">
        <f t="shared" si="226"/>
        <v>54.008000000000067</v>
      </c>
      <c r="P145" s="301"/>
      <c r="Q145" s="301">
        <f>SUM(Q143:Q144)</f>
        <v>36.765626578351792</v>
      </c>
      <c r="R145" s="301">
        <f t="shared" ref="R145" si="235">SUM(R143:R144)</f>
        <v>12.151873630476086</v>
      </c>
      <c r="S145" s="301">
        <f t="shared" ref="S145" si="236">SUM(S143:S144)</f>
        <v>7.8964997911721362</v>
      </c>
      <c r="T145" s="301">
        <f t="shared" si="227"/>
        <v>56.814000000000007</v>
      </c>
      <c r="U145" s="301"/>
      <c r="V145" s="301">
        <f>SUM(V143:V144)</f>
        <v>39.097093314730614</v>
      </c>
      <c r="W145" s="301">
        <f t="shared" ref="W145" si="237">SUM(W143:W144)</f>
        <v>13.39589936460365</v>
      </c>
      <c r="X145" s="301">
        <f t="shared" ref="X145" si="238">SUM(X143:X144)</f>
        <v>8.8110073206657553</v>
      </c>
      <c r="Y145" s="301">
        <f t="shared" si="228"/>
        <v>61.304000000000016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12.663664649842762</v>
      </c>
      <c r="C152" s="300">
        <v>12.632180590095283</v>
      </c>
      <c r="D152" s="300">
        <v>4.928852416761436</v>
      </c>
      <c r="E152" s="300">
        <f>SUM(B152:D152)</f>
        <v>30.224697656699483</v>
      </c>
      <c r="F152" s="300"/>
      <c r="G152" s="300">
        <v>10.961089906874134</v>
      </c>
      <c r="H152" s="300">
        <v>14.113950460748285</v>
      </c>
      <c r="I152" s="300">
        <v>4.8655308515115081</v>
      </c>
      <c r="J152" s="300">
        <f>SUM(G152:I152)</f>
        <v>29.940571219133929</v>
      </c>
      <c r="K152" s="300"/>
      <c r="L152" s="300">
        <v>11.412765939765425</v>
      </c>
      <c r="M152" s="300">
        <v>12.278039166291885</v>
      </c>
      <c r="N152" s="300">
        <v>3.220857866420765</v>
      </c>
      <c r="O152" s="300">
        <f>SUM(L152:N152)</f>
        <v>26.911662972478076</v>
      </c>
      <c r="P152" s="300"/>
      <c r="Q152" s="300">
        <v>12.447624128344341</v>
      </c>
      <c r="R152" s="300">
        <v>12.907636612554986</v>
      </c>
      <c r="S152" s="300">
        <v>3.3930486455880926</v>
      </c>
      <c r="T152" s="300">
        <f>SUM(Q152:S152)</f>
        <v>28.748309386487417</v>
      </c>
      <c r="U152" s="300"/>
      <c r="V152" s="300">
        <v>13.833173853774737</v>
      </c>
      <c r="W152" s="300">
        <v>13.551822632538544</v>
      </c>
      <c r="X152" s="300">
        <v>3.7218438094204251</v>
      </c>
      <c r="Y152" s="300">
        <f>SUM(V152:X152)</f>
        <v>31.106840295733704</v>
      </c>
    </row>
    <row r="153" spans="1:25" x14ac:dyDescent="0.2">
      <c r="A153" s="260" t="s">
        <v>364</v>
      </c>
      <c r="B153" s="300">
        <v>24.266453362928164</v>
      </c>
      <c r="C153" s="300">
        <v>8.2433482467755024</v>
      </c>
      <c r="D153" s="300">
        <v>6.3105007335967738</v>
      </c>
      <c r="E153" s="300">
        <f t="shared" ref="E153:E154" si="239">SUM(B153:D153)</f>
        <v>38.82030234330044</v>
      </c>
      <c r="F153" s="300"/>
      <c r="G153" s="300">
        <v>21.099582335705346</v>
      </c>
      <c r="H153" s="300">
        <v>10.649714842844133</v>
      </c>
      <c r="I153" s="300">
        <v>4.825131602316473</v>
      </c>
      <c r="J153" s="300">
        <f t="shared" ref="J153:J154" si="240">SUM(G153:I153)</f>
        <v>36.574428780865951</v>
      </c>
      <c r="K153" s="300"/>
      <c r="L153" s="300">
        <v>20.866708753908679</v>
      </c>
      <c r="M153" s="300">
        <v>9.7802353831475877</v>
      </c>
      <c r="N153" s="300">
        <v>4.585392890465628</v>
      </c>
      <c r="O153" s="300">
        <f t="shared" ref="O153:O154" si="241">SUM(L153:N153)</f>
        <v>35.232337027521893</v>
      </c>
      <c r="P153" s="300"/>
      <c r="Q153" s="300">
        <v>22.356692674704178</v>
      </c>
      <c r="R153" s="300">
        <v>10.457173099139416</v>
      </c>
      <c r="S153" s="300">
        <v>4.8358248396689971</v>
      </c>
      <c r="T153" s="300">
        <f t="shared" ref="T153:T154" si="242">SUM(Q153:S153)</f>
        <v>37.64969061351259</v>
      </c>
      <c r="U153" s="300"/>
      <c r="V153" s="300">
        <v>24.303551341630232</v>
      </c>
      <c r="W153" s="300">
        <v>11.264004355805119</v>
      </c>
      <c r="X153" s="300">
        <v>5.273604006830892</v>
      </c>
      <c r="Y153" s="300">
        <f t="shared" ref="Y153:Y154" si="243">SUM(V153:X153)</f>
        <v>40.841159704266246</v>
      </c>
    </row>
    <row r="154" spans="1:25" x14ac:dyDescent="0.2">
      <c r="A154" s="264" t="s">
        <v>363</v>
      </c>
      <c r="B154" s="301">
        <f>SUM(B152:B153)</f>
        <v>36.930118012770926</v>
      </c>
      <c r="C154" s="301">
        <f t="shared" ref="C154" si="244">SUM(C152:C153)</f>
        <v>20.875528836870785</v>
      </c>
      <c r="D154" s="301">
        <f t="shared" ref="D154" si="245">SUM(D152:D153)</f>
        <v>11.239353150358209</v>
      </c>
      <c r="E154" s="301">
        <f t="shared" si="239"/>
        <v>69.044999999999916</v>
      </c>
      <c r="F154" s="301"/>
      <c r="G154" s="301">
        <f>SUM(G152:G153)</f>
        <v>32.060672242579479</v>
      </c>
      <c r="H154" s="301">
        <f t="shared" ref="H154" si="246">SUM(H152:H153)</f>
        <v>24.763665303592418</v>
      </c>
      <c r="I154" s="301">
        <f t="shared" ref="I154" si="247">SUM(I152:I153)</f>
        <v>9.6906624538279811</v>
      </c>
      <c r="J154" s="301">
        <f t="shared" si="240"/>
        <v>66.514999999999873</v>
      </c>
      <c r="K154" s="301"/>
      <c r="L154" s="301">
        <f>SUM(L152:L153)</f>
        <v>32.279474693674103</v>
      </c>
      <c r="M154" s="301">
        <f t="shared" ref="M154" si="248">SUM(M152:M153)</f>
        <v>22.058274549439474</v>
      </c>
      <c r="N154" s="301">
        <f t="shared" ref="N154" si="249">SUM(N152:N153)</f>
        <v>7.806250756886393</v>
      </c>
      <c r="O154" s="301">
        <f t="shared" si="241"/>
        <v>62.14399999999997</v>
      </c>
      <c r="P154" s="301"/>
      <c r="Q154" s="301">
        <f>SUM(Q152:Q153)</f>
        <v>34.804316803048522</v>
      </c>
      <c r="R154" s="301">
        <f t="shared" ref="R154" si="250">SUM(R152:R153)</f>
        <v>23.364809711694402</v>
      </c>
      <c r="S154" s="301">
        <f t="shared" ref="S154" si="251">SUM(S152:S153)</f>
        <v>8.2288734852570897</v>
      </c>
      <c r="T154" s="301">
        <f t="shared" si="242"/>
        <v>66.398000000000025</v>
      </c>
      <c r="U154" s="301"/>
      <c r="V154" s="301">
        <f>SUM(V152:V153)</f>
        <v>38.136725195404971</v>
      </c>
      <c r="W154" s="301">
        <f t="shared" ref="W154" si="252">SUM(W152:W153)</f>
        <v>24.815826988343662</v>
      </c>
      <c r="X154" s="301">
        <f t="shared" ref="X154" si="253">SUM(X152:X153)</f>
        <v>8.9954478162513176</v>
      </c>
      <c r="Y154" s="301">
        <f t="shared" si="243"/>
        <v>71.947999999999951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9.9187083824729623</v>
      </c>
      <c r="C161" s="300">
        <v>9.7841863582968358</v>
      </c>
      <c r="D161" s="300">
        <v>0</v>
      </c>
      <c r="E161" s="300">
        <f>SUM(B161:D161)</f>
        <v>19.7028947407698</v>
      </c>
      <c r="F161" s="300"/>
      <c r="G161" s="300">
        <v>10.674202219256562</v>
      </c>
      <c r="H161" s="300">
        <v>8.5172226894139307</v>
      </c>
      <c r="I161" s="300">
        <v>0.70686939140386573</v>
      </c>
      <c r="J161" s="300">
        <f>SUM(G161:I161)</f>
        <v>19.898294300074358</v>
      </c>
      <c r="K161" s="300"/>
      <c r="L161" s="300">
        <v>11.131313929208821</v>
      </c>
      <c r="M161" s="300">
        <v>8.9560396664977375</v>
      </c>
      <c r="N161" s="300">
        <v>0</v>
      </c>
      <c r="O161" s="300">
        <f>SUM(L161:N161)</f>
        <v>20.08735359570656</v>
      </c>
      <c r="P161" s="300"/>
      <c r="Q161" s="300">
        <v>12.078541048002704</v>
      </c>
      <c r="R161" s="300">
        <v>9.7381715858193338</v>
      </c>
      <c r="S161" s="300">
        <v>0</v>
      </c>
      <c r="T161" s="300">
        <f>SUM(Q161:S161)</f>
        <v>21.816712633822036</v>
      </c>
      <c r="U161" s="300"/>
      <c r="V161" s="300">
        <v>12.750086948883853</v>
      </c>
      <c r="W161" s="300">
        <v>10.284056413695822</v>
      </c>
      <c r="X161" s="300">
        <v>0</v>
      </c>
      <c r="Y161" s="300">
        <f>SUM(V161:X161)</f>
        <v>23.034143362579677</v>
      </c>
    </row>
    <row r="162" spans="1:25" x14ac:dyDescent="0.2">
      <c r="A162" s="260" t="s">
        <v>364</v>
      </c>
      <c r="B162" s="300">
        <v>11.39991682946523</v>
      </c>
      <c r="C162" s="300">
        <v>1.6875732961256256</v>
      </c>
      <c r="D162" s="300">
        <v>1.3606151336393755</v>
      </c>
      <c r="E162" s="300">
        <f t="shared" ref="E162:E163" si="254">SUM(B162:D162)</f>
        <v>14.448105259230232</v>
      </c>
      <c r="F162" s="300"/>
      <c r="G162" s="300">
        <v>12.168195189213984</v>
      </c>
      <c r="H162" s="300">
        <v>1.6794078158410823</v>
      </c>
      <c r="I162" s="300">
        <v>0.67010269487067786</v>
      </c>
      <c r="J162" s="300">
        <f t="shared" ref="J162:J163" si="255">SUM(G162:I162)</f>
        <v>14.517705699925745</v>
      </c>
      <c r="K162" s="300"/>
      <c r="L162" s="300">
        <v>12.716836677957332</v>
      </c>
      <c r="M162" s="300">
        <v>1.830629615529338</v>
      </c>
      <c r="N162" s="300">
        <v>0.51618011080685222</v>
      </c>
      <c r="O162" s="300">
        <f t="shared" ref="O162:O163" si="256">SUM(L162:N162)</f>
        <v>15.063646404293522</v>
      </c>
      <c r="P162" s="300"/>
      <c r="Q162" s="300">
        <v>13.520272482671869</v>
      </c>
      <c r="R162" s="300">
        <v>2.0933637165492622</v>
      </c>
      <c r="S162" s="300">
        <v>0.56065116695685535</v>
      </c>
      <c r="T162" s="300">
        <f t="shared" ref="T162:T163" si="257">SUM(Q162:S162)</f>
        <v>16.174287366177985</v>
      </c>
      <c r="U162" s="300"/>
      <c r="V162" s="300">
        <v>13.690802750194138</v>
      </c>
      <c r="W162" s="300">
        <v>2.4376672445934444</v>
      </c>
      <c r="X162" s="300">
        <v>0.59838664263274355</v>
      </c>
      <c r="Y162" s="300">
        <f t="shared" ref="Y162:Y163" si="258">SUM(V162:X162)</f>
        <v>16.726856637420326</v>
      </c>
    </row>
    <row r="163" spans="1:25" x14ac:dyDescent="0.2">
      <c r="A163" s="264" t="s">
        <v>363</v>
      </c>
      <c r="B163" s="301">
        <f>SUM(B161:B162)</f>
        <v>21.31862521193819</v>
      </c>
      <c r="C163" s="301">
        <f t="shared" ref="C163" si="259">SUM(C161:C162)</f>
        <v>11.471759654422462</v>
      </c>
      <c r="D163" s="301">
        <f t="shared" ref="D163" si="260">SUM(D161:D162)</f>
        <v>1.3606151336393755</v>
      </c>
      <c r="E163" s="301">
        <f t="shared" si="254"/>
        <v>34.151000000000032</v>
      </c>
      <c r="F163" s="301"/>
      <c r="G163" s="301">
        <f>SUM(G161:G162)</f>
        <v>22.842397408470546</v>
      </c>
      <c r="H163" s="301">
        <f t="shared" ref="H163" si="261">SUM(H161:H162)</f>
        <v>10.196630505255014</v>
      </c>
      <c r="I163" s="301">
        <f t="shared" ref="I163" si="262">SUM(I161:I162)</f>
        <v>1.3769720862745436</v>
      </c>
      <c r="J163" s="301">
        <f t="shared" si="255"/>
        <v>34.416000000000103</v>
      </c>
      <c r="K163" s="301"/>
      <c r="L163" s="301">
        <f>SUM(L161:L162)</f>
        <v>23.848150607166154</v>
      </c>
      <c r="M163" s="301">
        <f t="shared" ref="M163" si="263">SUM(M161:M162)</f>
        <v>10.786669282027075</v>
      </c>
      <c r="N163" s="301">
        <f t="shared" ref="N163" si="264">SUM(N161:N162)</f>
        <v>0.51618011080685222</v>
      </c>
      <c r="O163" s="301">
        <f t="shared" si="256"/>
        <v>35.151000000000082</v>
      </c>
      <c r="P163" s="301"/>
      <c r="Q163" s="301">
        <f>SUM(Q161:Q162)</f>
        <v>25.598813530674573</v>
      </c>
      <c r="R163" s="301">
        <f t="shared" ref="R163" si="265">SUM(R161:R162)</f>
        <v>11.831535302368597</v>
      </c>
      <c r="S163" s="301">
        <f t="shared" ref="S163" si="266">SUM(S161:S162)</f>
        <v>0.56065116695685535</v>
      </c>
      <c r="T163" s="301">
        <f t="shared" si="257"/>
        <v>37.991000000000021</v>
      </c>
      <c r="U163" s="301"/>
      <c r="V163" s="301">
        <f>SUM(V161:V162)</f>
        <v>26.440889699077992</v>
      </c>
      <c r="W163" s="301">
        <f t="shared" ref="W163" si="267">SUM(W161:W162)</f>
        <v>12.721723658289267</v>
      </c>
      <c r="X163" s="301">
        <f t="shared" ref="X163" si="268">SUM(X161:X162)</f>
        <v>0.59838664263274355</v>
      </c>
      <c r="Y163" s="301">
        <f t="shared" si="258"/>
        <v>39.76100000000001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16.423687113500737</v>
      </c>
      <c r="C170" s="300">
        <v>24.991035643084835</v>
      </c>
      <c r="D170" s="300">
        <v>3.4365084112305109</v>
      </c>
      <c r="E170" s="300">
        <f>SUM(B170:D170)</f>
        <v>44.851231167816088</v>
      </c>
      <c r="F170" s="300"/>
      <c r="G170" s="300">
        <v>17.868226780528683</v>
      </c>
      <c r="H170" s="300">
        <v>27.323544662863426</v>
      </c>
      <c r="I170" s="300">
        <v>3.7212476545027382</v>
      </c>
      <c r="J170" s="300">
        <f>SUM(G170:I170)</f>
        <v>48.913019097894853</v>
      </c>
      <c r="K170" s="300"/>
      <c r="L170" s="300">
        <v>18.038891451541399</v>
      </c>
      <c r="M170" s="300">
        <v>28.030828109837689</v>
      </c>
      <c r="N170" s="300">
        <v>3.2263844511280686</v>
      </c>
      <c r="O170" s="300">
        <f>SUM(L170:N170)</f>
        <v>49.296104012507158</v>
      </c>
      <c r="P170" s="300"/>
      <c r="Q170" s="300">
        <v>18.204042098360674</v>
      </c>
      <c r="R170" s="300">
        <v>27.076631942167573</v>
      </c>
      <c r="S170" s="300">
        <v>3.2207079299735826</v>
      </c>
      <c r="T170" s="300">
        <f>SUM(Q170:S170)</f>
        <v>48.501381970501832</v>
      </c>
      <c r="U170" s="300"/>
      <c r="V170" s="300">
        <v>19.511510209664188</v>
      </c>
      <c r="W170" s="300">
        <v>26.529223581855714</v>
      </c>
      <c r="X170" s="300">
        <v>3.3036267647038984</v>
      </c>
      <c r="Y170" s="300">
        <f>SUM(V170:X170)</f>
        <v>49.344360556223798</v>
      </c>
    </row>
    <row r="171" spans="1:25" x14ac:dyDescent="0.2">
      <c r="A171" s="260" t="s">
        <v>364</v>
      </c>
      <c r="B171" s="300">
        <v>10.913419522560703</v>
      </c>
      <c r="C171" s="300">
        <v>4.6323952475574339</v>
      </c>
      <c r="D171" s="300">
        <v>2.2439540620658045</v>
      </c>
      <c r="E171" s="300">
        <f t="shared" ref="E171" si="269">SUM(B171:D171)</f>
        <v>17.789768832183942</v>
      </c>
      <c r="F171" s="300"/>
      <c r="G171" s="300">
        <v>10.159794059821317</v>
      </c>
      <c r="H171" s="300">
        <v>4.1944942995598673</v>
      </c>
      <c r="I171" s="300">
        <v>2.7226925427238529</v>
      </c>
      <c r="J171" s="300">
        <f t="shared" ref="J171:J172" si="270">SUM(G171:I171)</f>
        <v>17.076980902105038</v>
      </c>
      <c r="K171" s="300"/>
      <c r="L171" s="300">
        <v>10.129439299546794</v>
      </c>
      <c r="M171" s="300">
        <v>5.0298746976993032</v>
      </c>
      <c r="N171" s="300">
        <v>2.0045819902467099</v>
      </c>
      <c r="O171" s="300">
        <f t="shared" ref="O171:O172" si="271">SUM(L171:N171)</f>
        <v>17.163895987492808</v>
      </c>
      <c r="P171" s="300"/>
      <c r="Q171" s="300">
        <v>9.8692914972247543</v>
      </c>
      <c r="R171" s="300">
        <v>5.0320192585211343</v>
      </c>
      <c r="S171" s="300">
        <v>2.0173072737523023</v>
      </c>
      <c r="T171" s="300">
        <f t="shared" ref="T171:T172" si="272">SUM(Q171:S171)</f>
        <v>16.918618029498191</v>
      </c>
      <c r="U171" s="300"/>
      <c r="V171" s="300">
        <v>9.8538524251754271</v>
      </c>
      <c r="W171" s="300">
        <v>5.2660425495242436</v>
      </c>
      <c r="X171" s="300">
        <v>2.129744469076535</v>
      </c>
      <c r="Y171" s="300">
        <f t="shared" ref="Y171:Y172" si="273">SUM(V171:X171)</f>
        <v>17.249639443776207</v>
      </c>
    </row>
    <row r="172" spans="1:25" x14ac:dyDescent="0.2">
      <c r="A172" s="264" t="s">
        <v>363</v>
      </c>
      <c r="B172" s="301">
        <f>SUM(B170:B171)</f>
        <v>27.337106636061442</v>
      </c>
      <c r="C172" s="301">
        <f t="shared" ref="C172" si="274">SUM(C170:C171)</f>
        <v>29.623430890642268</v>
      </c>
      <c r="D172" s="301">
        <f t="shared" ref="D172" si="275">SUM(D170:D171)</f>
        <v>5.6804624732963154</v>
      </c>
      <c r="E172" s="301">
        <f>SUM(B172:D172)</f>
        <v>62.641000000000027</v>
      </c>
      <c r="F172" s="301"/>
      <c r="G172" s="301">
        <f>SUM(G170:G171)</f>
        <v>28.028020840350003</v>
      </c>
      <c r="H172" s="301">
        <f t="shared" ref="H172" si="276">SUM(H170:H171)</f>
        <v>31.518038962423294</v>
      </c>
      <c r="I172" s="301">
        <f t="shared" ref="I172" si="277">SUM(I170:I171)</f>
        <v>6.4439401972265911</v>
      </c>
      <c r="J172" s="301">
        <f t="shared" si="270"/>
        <v>65.989999999999895</v>
      </c>
      <c r="K172" s="301"/>
      <c r="L172" s="301">
        <f>SUM(L170:L171)</f>
        <v>28.168330751088192</v>
      </c>
      <c r="M172" s="301">
        <f t="shared" ref="M172" si="278">SUM(M170:M171)</f>
        <v>33.060702807536991</v>
      </c>
      <c r="N172" s="301">
        <f t="shared" ref="N172" si="279">SUM(N170:N171)</f>
        <v>5.230966441374779</v>
      </c>
      <c r="O172" s="301">
        <f t="shared" si="271"/>
        <v>66.459999999999965</v>
      </c>
      <c r="P172" s="301"/>
      <c r="Q172" s="301">
        <f>SUM(Q170:Q171)</f>
        <v>28.073333595585428</v>
      </c>
      <c r="R172" s="301">
        <f t="shared" ref="R172" si="280">SUM(R170:R171)</f>
        <v>32.108651200688705</v>
      </c>
      <c r="S172" s="301">
        <f t="shared" ref="S172" si="281">SUM(S170:S171)</f>
        <v>5.2380152037258849</v>
      </c>
      <c r="T172" s="301">
        <f t="shared" si="272"/>
        <v>65.420000000000016</v>
      </c>
      <c r="U172" s="301"/>
      <c r="V172" s="301">
        <f>SUM(V170:V171)</f>
        <v>29.365362634839613</v>
      </c>
      <c r="W172" s="301">
        <f t="shared" ref="W172" si="282">SUM(W170:W171)</f>
        <v>31.795266131379957</v>
      </c>
      <c r="X172" s="301">
        <f t="shared" ref="X172" si="283">SUM(X170:X171)</f>
        <v>5.4333712337804334</v>
      </c>
      <c r="Y172" s="301">
        <f t="shared" si="273"/>
        <v>66.594000000000008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33.413583776260843</v>
      </c>
      <c r="C179" s="300">
        <v>37.763490643000374</v>
      </c>
      <c r="D179" s="300">
        <v>6.4342677305769245</v>
      </c>
      <c r="E179" s="300">
        <f>SUM(B179:D179)</f>
        <v>77.611342149838137</v>
      </c>
      <c r="F179" s="300"/>
      <c r="G179" s="300">
        <v>36.521755089806099</v>
      </c>
      <c r="H179" s="300">
        <v>40.738730924581517</v>
      </c>
      <c r="I179" s="300">
        <v>9.8030188324086094</v>
      </c>
      <c r="J179" s="300">
        <f>SUM(G179:I179)</f>
        <v>87.063504846796235</v>
      </c>
      <c r="K179" s="300"/>
      <c r="L179" s="300">
        <v>34.776852914633324</v>
      </c>
      <c r="M179" s="300">
        <v>42.258855417442781</v>
      </c>
      <c r="N179" s="300">
        <v>7.9365815263115955</v>
      </c>
      <c r="O179" s="300">
        <f>SUM(L179:N179)</f>
        <v>84.972289858387697</v>
      </c>
      <c r="P179" s="300"/>
      <c r="Q179" s="300">
        <v>38.347416019429254</v>
      </c>
      <c r="R179" s="300">
        <v>43.798232515223006</v>
      </c>
      <c r="S179" s="300">
        <v>8.9478053608245744</v>
      </c>
      <c r="T179" s="300">
        <f>SUM(Q179:S179)</f>
        <v>91.093453895476827</v>
      </c>
      <c r="U179" s="300"/>
      <c r="V179" s="300">
        <v>44.220498056395073</v>
      </c>
      <c r="W179" s="300">
        <v>44.574584696133499</v>
      </c>
      <c r="X179" s="300">
        <v>10.555842881129827</v>
      </c>
      <c r="Y179" s="300">
        <f>SUM(V179:X179)</f>
        <v>99.350925633658392</v>
      </c>
    </row>
    <row r="180" spans="1:25" x14ac:dyDescent="0.2">
      <c r="A180" s="260" t="s">
        <v>364</v>
      </c>
      <c r="B180" s="300">
        <v>13.894470699937569</v>
      </c>
      <c r="C180" s="300">
        <v>5.7727517146872618</v>
      </c>
      <c r="D180" s="300">
        <v>2.7154354355370418</v>
      </c>
      <c r="E180" s="300">
        <f t="shared" ref="E180:E181" si="284">SUM(B180:D180)</f>
        <v>22.382657850161873</v>
      </c>
      <c r="F180" s="300"/>
      <c r="G180" s="300">
        <v>13.15141930318789</v>
      </c>
      <c r="H180" s="300">
        <v>4.4843386101982095</v>
      </c>
      <c r="I180" s="300">
        <v>2.9087372398176483</v>
      </c>
      <c r="J180" s="300">
        <f t="shared" ref="J180:J181" si="285">SUM(G180:I180)</f>
        <v>20.544495153203748</v>
      </c>
      <c r="K180" s="300"/>
      <c r="L180" s="300">
        <v>13.430048632415517</v>
      </c>
      <c r="M180" s="300">
        <v>4.2271600624554608</v>
      </c>
      <c r="N180" s="300">
        <v>1.3255014467412582</v>
      </c>
      <c r="O180" s="300">
        <f t="shared" ref="O180:O181" si="286">SUM(L180:N180)</f>
        <v>18.982710141612237</v>
      </c>
      <c r="P180" s="300"/>
      <c r="Q180" s="300">
        <v>14.504310131423349</v>
      </c>
      <c r="R180" s="300">
        <v>4.5850721278081155</v>
      </c>
      <c r="S180" s="300">
        <v>1.3781638452916924</v>
      </c>
      <c r="T180" s="300">
        <f t="shared" ref="T180:T181" si="287">SUM(Q180:S180)</f>
        <v>20.467546104523155</v>
      </c>
      <c r="U180" s="300"/>
      <c r="V180" s="300">
        <v>16.114419010961907</v>
      </c>
      <c r="W180" s="300">
        <v>5.125216361730919</v>
      </c>
      <c r="X180" s="300">
        <v>1.4024389936487298</v>
      </c>
      <c r="Y180" s="300">
        <f t="shared" ref="Y180:Y181" si="288">SUM(V180:X180)</f>
        <v>22.642074366341554</v>
      </c>
    </row>
    <row r="181" spans="1:25" x14ac:dyDescent="0.2">
      <c r="A181" s="264" t="s">
        <v>363</v>
      </c>
      <c r="B181" s="301">
        <f>SUM(B179:B180)</f>
        <v>47.308054476198414</v>
      </c>
      <c r="C181" s="301">
        <f t="shared" ref="C181" si="289">SUM(C179:C180)</f>
        <v>43.536242357687634</v>
      </c>
      <c r="D181" s="301">
        <f t="shared" ref="D181" si="290">SUM(D179:D180)</f>
        <v>9.1497031661139658</v>
      </c>
      <c r="E181" s="301">
        <f t="shared" si="284"/>
        <v>99.994000000000014</v>
      </c>
      <c r="F181" s="301"/>
      <c r="G181" s="301">
        <f>SUM(G179:G180)</f>
        <v>49.673174392993985</v>
      </c>
      <c r="H181" s="301">
        <f t="shared" ref="H181" si="291">SUM(H179:H180)</f>
        <v>45.223069534779725</v>
      </c>
      <c r="I181" s="301">
        <f t="shared" ref="I181" si="292">SUM(I179:I180)</f>
        <v>12.711756072226258</v>
      </c>
      <c r="J181" s="301">
        <f t="shared" si="285"/>
        <v>107.60799999999998</v>
      </c>
      <c r="K181" s="301"/>
      <c r="L181" s="301">
        <f>SUM(L179:L180)</f>
        <v>48.206901547048844</v>
      </c>
      <c r="M181" s="301">
        <f t="shared" ref="M181" si="293">SUM(M179:M180)</f>
        <v>46.486015479898242</v>
      </c>
      <c r="N181" s="301">
        <f t="shared" ref="N181" si="294">SUM(N179:N180)</f>
        <v>9.2620829730528538</v>
      </c>
      <c r="O181" s="301">
        <f t="shared" si="286"/>
        <v>103.95499999999994</v>
      </c>
      <c r="P181" s="301"/>
      <c r="Q181" s="301">
        <f>SUM(Q179:Q180)</f>
        <v>52.851726150852599</v>
      </c>
      <c r="R181" s="301">
        <f t="shared" ref="R181" si="295">SUM(R179:R180)</f>
        <v>48.383304643031124</v>
      </c>
      <c r="S181" s="301">
        <f t="shared" ref="S181" si="296">SUM(S179:S180)</f>
        <v>10.325969206116266</v>
      </c>
      <c r="T181" s="301">
        <f t="shared" si="287"/>
        <v>111.56099999999999</v>
      </c>
      <c r="U181" s="301"/>
      <c r="V181" s="301">
        <f>SUM(V179:V180)</f>
        <v>60.334917067356983</v>
      </c>
      <c r="W181" s="301">
        <f t="shared" ref="W181" si="297">SUM(W179:W180)</f>
        <v>49.69980105786442</v>
      </c>
      <c r="X181" s="301">
        <f t="shared" ref="X181" si="298">SUM(X179:X180)</f>
        <v>11.958281874778557</v>
      </c>
      <c r="Y181" s="301">
        <f t="shared" si="288"/>
        <v>121.99299999999997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3.0986502989057909</v>
      </c>
      <c r="C188" s="300">
        <v>6.0534826447233785</v>
      </c>
      <c r="D188" s="300">
        <v>1.9603401506033691</v>
      </c>
      <c r="E188" s="300">
        <f>SUM(B188:D188)</f>
        <v>11.112473094232538</v>
      </c>
      <c r="F188" s="300"/>
      <c r="G188" s="300">
        <v>5.1582969818840327</v>
      </c>
      <c r="H188" s="300">
        <v>5.4390186963637515</v>
      </c>
      <c r="I188" s="300">
        <v>1.4867748633378304</v>
      </c>
      <c r="J188" s="300">
        <f>SUM(G188:I188)</f>
        <v>12.084090541585615</v>
      </c>
      <c r="K188" s="300"/>
      <c r="L188" s="300">
        <v>3.7722544208190021</v>
      </c>
      <c r="M188" s="300">
        <v>5.6818219404570138</v>
      </c>
      <c r="N188" s="300">
        <v>4.8862142342422725</v>
      </c>
      <c r="O188" s="300">
        <f>SUM(L188:N188)</f>
        <v>14.340290595518288</v>
      </c>
      <c r="P188" s="300"/>
      <c r="Q188" s="300">
        <v>3.5319259959749831</v>
      </c>
      <c r="R188" s="300">
        <v>5.6380085926537395</v>
      </c>
      <c r="S188" s="300">
        <v>4.3373557949125336</v>
      </c>
      <c r="T188" s="300">
        <f>SUM(Q188:S188)</f>
        <v>13.507290383541257</v>
      </c>
      <c r="U188" s="300"/>
      <c r="V188" s="300">
        <v>3.4010417079546875</v>
      </c>
      <c r="W188" s="300">
        <v>5.784418487014471</v>
      </c>
      <c r="X188" s="300">
        <v>4.5372963168900844</v>
      </c>
      <c r="Y188" s="300">
        <f>SUM(V188:X188)</f>
        <v>13.722756511859242</v>
      </c>
    </row>
    <row r="189" spans="1:25" x14ac:dyDescent="0.2">
      <c r="A189" s="260" t="s">
        <v>364</v>
      </c>
      <c r="B189" s="300">
        <v>5.5739900081194644</v>
      </c>
      <c r="C189" s="300">
        <v>3.229936397319729</v>
      </c>
      <c r="D189" s="300">
        <v>2.3906005003282758</v>
      </c>
      <c r="E189" s="300">
        <f t="shared" ref="E189:E190" si="299">SUM(B189:D189)</f>
        <v>11.19452690576747</v>
      </c>
      <c r="F189" s="300"/>
      <c r="G189" s="300">
        <v>5.2261356975359465</v>
      </c>
      <c r="H189" s="300">
        <v>4.167397583743786</v>
      </c>
      <c r="I189" s="300">
        <v>3.23837617713464</v>
      </c>
      <c r="J189" s="300">
        <f t="shared" ref="J189:J190" si="300">SUM(G189:I189)</f>
        <v>12.631909458414373</v>
      </c>
      <c r="K189" s="300"/>
      <c r="L189" s="300">
        <v>5.8712523466800652</v>
      </c>
      <c r="M189" s="300">
        <v>4.0982382566030671</v>
      </c>
      <c r="N189" s="300">
        <v>3.6812188011985296</v>
      </c>
      <c r="O189" s="300">
        <f t="shared" ref="O189:O190" si="301">SUM(L189:N189)</f>
        <v>13.650709404481661</v>
      </c>
      <c r="P189" s="300"/>
      <c r="Q189" s="300">
        <v>5.8227478208862333</v>
      </c>
      <c r="R189" s="300">
        <v>4.1958239423169417</v>
      </c>
      <c r="S189" s="300">
        <v>3.4211378532555345</v>
      </c>
      <c r="T189" s="300">
        <f t="shared" ref="T189:T190" si="302">SUM(Q189:S189)</f>
        <v>13.43970961645871</v>
      </c>
      <c r="U189" s="300"/>
      <c r="V189" s="300">
        <v>6.0483494726116476</v>
      </c>
      <c r="W189" s="300">
        <v>4.5174394401938978</v>
      </c>
      <c r="X189" s="300">
        <v>3.5364545753352212</v>
      </c>
      <c r="Y189" s="300">
        <f t="shared" ref="Y189:Y190" si="303">SUM(V189:X189)</f>
        <v>14.102243488140765</v>
      </c>
    </row>
    <row r="190" spans="1:25" x14ac:dyDescent="0.2">
      <c r="A190" s="264" t="s">
        <v>363</v>
      </c>
      <c r="B190" s="301">
        <f>SUM(B188:B189)</f>
        <v>8.6726403070252545</v>
      </c>
      <c r="C190" s="301">
        <f t="shared" ref="C190" si="304">SUM(C188:C189)</f>
        <v>9.2834190420431071</v>
      </c>
      <c r="D190" s="301">
        <f t="shared" ref="D190" si="305">SUM(D188:D189)</f>
        <v>4.3509406509316451</v>
      </c>
      <c r="E190" s="301">
        <f t="shared" si="299"/>
        <v>22.307000000000006</v>
      </c>
      <c r="F190" s="301"/>
      <c r="G190" s="301">
        <f>SUM(G188:G189)</f>
        <v>10.38443267941998</v>
      </c>
      <c r="H190" s="301">
        <f t="shared" ref="H190" si="306">SUM(H188:H189)</f>
        <v>9.6064162801075383</v>
      </c>
      <c r="I190" s="301">
        <f t="shared" ref="I190" si="307">SUM(I188:I189)</f>
        <v>4.7251510404724701</v>
      </c>
      <c r="J190" s="301">
        <f t="shared" si="300"/>
        <v>24.715999999999987</v>
      </c>
      <c r="K190" s="301"/>
      <c r="L190" s="301">
        <f>SUM(L188:L189)</f>
        <v>9.6435067674990673</v>
      </c>
      <c r="M190" s="301">
        <f t="shared" ref="M190" si="308">SUM(M188:M189)</f>
        <v>9.7800601970600809</v>
      </c>
      <c r="N190" s="301">
        <f t="shared" ref="N190" si="309">SUM(N188:N189)</f>
        <v>8.5674330354408017</v>
      </c>
      <c r="O190" s="301">
        <f t="shared" si="301"/>
        <v>27.99099999999995</v>
      </c>
      <c r="P190" s="301"/>
      <c r="Q190" s="301">
        <f>SUM(Q188:Q189)</f>
        <v>9.3546738168612169</v>
      </c>
      <c r="R190" s="301">
        <f t="shared" ref="R190" si="310">SUM(R188:R189)</f>
        <v>9.8338325349706821</v>
      </c>
      <c r="S190" s="301">
        <f t="shared" ref="S190" si="311">SUM(S188:S189)</f>
        <v>7.7584936481680682</v>
      </c>
      <c r="T190" s="301">
        <f t="shared" si="302"/>
        <v>26.946999999999967</v>
      </c>
      <c r="U190" s="301"/>
      <c r="V190" s="301">
        <f>SUM(V188:V189)</f>
        <v>9.4493911805663355</v>
      </c>
      <c r="W190" s="301">
        <f t="shared" ref="W190" si="312">SUM(W188:W189)</f>
        <v>10.301857927208369</v>
      </c>
      <c r="X190" s="301">
        <f t="shared" ref="X190" si="313">SUM(X188:X189)</f>
        <v>8.0737508922253056</v>
      </c>
      <c r="Y190" s="301">
        <f t="shared" si="303"/>
        <v>27.82500000000001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3.8339937394111261</v>
      </c>
      <c r="C197" s="300">
        <v>4.5507344089023647</v>
      </c>
      <c r="D197" s="300">
        <v>4.7709235894062934</v>
      </c>
      <c r="E197" s="300">
        <f>SUM(B197:D197)</f>
        <v>13.155651737719783</v>
      </c>
      <c r="F197" s="300"/>
      <c r="G197" s="300">
        <v>4.3929706581371084</v>
      </c>
      <c r="H197" s="300">
        <v>3.5331808878326512</v>
      </c>
      <c r="I197" s="300">
        <v>4.380283378370641</v>
      </c>
      <c r="J197" s="300">
        <f>SUM(G197:I197)</f>
        <v>12.306434924340401</v>
      </c>
      <c r="K197" s="300"/>
      <c r="L197" s="300">
        <v>3.7604483131642064</v>
      </c>
      <c r="M197" s="300">
        <v>3.7824613443536608</v>
      </c>
      <c r="N197" s="300">
        <v>8.2502172546307584</v>
      </c>
      <c r="O197" s="300">
        <f>SUM(L197:N197)</f>
        <v>15.793126912148626</v>
      </c>
      <c r="P197" s="300"/>
      <c r="Q197" s="300">
        <v>3.6385676642843876</v>
      </c>
      <c r="R197" s="300">
        <v>3.7244060164532939</v>
      </c>
      <c r="S197" s="300">
        <v>8.2662777908985845</v>
      </c>
      <c r="T197" s="300">
        <f>SUM(Q197:S197)</f>
        <v>15.629251471636266</v>
      </c>
      <c r="U197" s="300"/>
      <c r="V197" s="300">
        <v>3.5183289530163098</v>
      </c>
      <c r="W197" s="300">
        <v>3.6516158182632266</v>
      </c>
      <c r="X197" s="300">
        <v>8.2417933127331828</v>
      </c>
      <c r="Y197" s="300">
        <f>SUM(V197:X197)</f>
        <v>15.411738084012718</v>
      </c>
    </row>
    <row r="198" spans="1:25" x14ac:dyDescent="0.2">
      <c r="A198" s="260" t="s">
        <v>364</v>
      </c>
      <c r="B198" s="300">
        <v>5.6467029455943152</v>
      </c>
      <c r="C198" s="300">
        <v>1.5448795248381253</v>
      </c>
      <c r="D198" s="300">
        <v>3.2767657918478177</v>
      </c>
      <c r="E198" s="300">
        <f t="shared" ref="E198:E199" si="314">SUM(B198:D198)</f>
        <v>10.468348262280259</v>
      </c>
      <c r="F198" s="300"/>
      <c r="G198" s="300">
        <v>4.2049270456558583</v>
      </c>
      <c r="H198" s="300">
        <v>1.2904776105747442</v>
      </c>
      <c r="I198" s="300">
        <v>2.0111604194290207</v>
      </c>
      <c r="J198" s="300">
        <f t="shared" ref="J198:J199" si="315">SUM(G198:I198)</f>
        <v>7.5065650756596236</v>
      </c>
      <c r="K198" s="300"/>
      <c r="L198" s="300">
        <v>3.3212994591718519</v>
      </c>
      <c r="M198" s="300">
        <v>0.85272701520298355</v>
      </c>
      <c r="N198" s="300">
        <v>1.6178466134765557</v>
      </c>
      <c r="O198" s="300">
        <f t="shared" ref="O198:O199" si="316">SUM(L198:N198)</f>
        <v>5.7918730878513918</v>
      </c>
      <c r="P198" s="300"/>
      <c r="Q198" s="300">
        <v>3.4259731961033548</v>
      </c>
      <c r="R198" s="300">
        <v>0.84882121833341317</v>
      </c>
      <c r="S198" s="300">
        <v>1.6669541139269628</v>
      </c>
      <c r="T198" s="300">
        <f t="shared" ref="T198:T199" si="317">SUM(Q198:S198)</f>
        <v>5.9417485283637301</v>
      </c>
      <c r="U198" s="300"/>
      <c r="V198" s="300">
        <v>3.6360656839605485</v>
      </c>
      <c r="W198" s="300">
        <v>0.86258816293995644</v>
      </c>
      <c r="X198" s="300">
        <v>1.7616080690867488</v>
      </c>
      <c r="Y198" s="300">
        <f t="shared" ref="Y198:Y199" si="318">SUM(V198:X198)</f>
        <v>6.2602619159872539</v>
      </c>
    </row>
    <row r="199" spans="1:25" x14ac:dyDescent="0.2">
      <c r="A199" s="264" t="s">
        <v>363</v>
      </c>
      <c r="B199" s="301">
        <f>SUM(B197:B198)</f>
        <v>9.4806966850054408</v>
      </c>
      <c r="C199" s="301">
        <f t="shared" ref="C199" si="319">SUM(C197:C198)</f>
        <v>6.0956139337404895</v>
      </c>
      <c r="D199" s="301">
        <f t="shared" ref="D199" si="320">SUM(D197:D198)</f>
        <v>8.047689381254111</v>
      </c>
      <c r="E199" s="301">
        <f t="shared" si="314"/>
        <v>23.624000000000041</v>
      </c>
      <c r="F199" s="301"/>
      <c r="G199" s="301">
        <f>SUM(G197:G198)</f>
        <v>8.5978977037929667</v>
      </c>
      <c r="H199" s="301">
        <f t="shared" ref="H199" si="321">SUM(H197:H198)</f>
        <v>4.8236584984073954</v>
      </c>
      <c r="I199" s="301">
        <f t="shared" ref="I199" si="322">SUM(I197:I198)</f>
        <v>6.3914437977996617</v>
      </c>
      <c r="J199" s="301">
        <f t="shared" si="315"/>
        <v>19.813000000000024</v>
      </c>
      <c r="K199" s="301"/>
      <c r="L199" s="301">
        <f>SUM(L197:L198)</f>
        <v>7.0817477723360582</v>
      </c>
      <c r="M199" s="301">
        <f t="shared" ref="M199" si="323">SUM(M197:M198)</f>
        <v>4.6351883595566443</v>
      </c>
      <c r="N199" s="301">
        <f t="shared" ref="N199" si="324">SUM(N197:N198)</f>
        <v>9.8680638681073134</v>
      </c>
      <c r="O199" s="301">
        <f t="shared" si="316"/>
        <v>21.585000000000015</v>
      </c>
      <c r="P199" s="301"/>
      <c r="Q199" s="301">
        <f>SUM(Q197:Q198)</f>
        <v>7.0645408603877424</v>
      </c>
      <c r="R199" s="301">
        <f t="shared" ref="R199" si="325">SUM(R197:R198)</f>
        <v>4.5732272347867067</v>
      </c>
      <c r="S199" s="301">
        <f t="shared" ref="S199" si="326">SUM(S197:S198)</f>
        <v>9.9332319048255471</v>
      </c>
      <c r="T199" s="301">
        <f t="shared" si="317"/>
        <v>21.570999999999998</v>
      </c>
      <c r="U199" s="301"/>
      <c r="V199" s="301">
        <f>SUM(V197:V198)</f>
        <v>7.1543946369768587</v>
      </c>
      <c r="W199" s="301">
        <f t="shared" ref="W199" si="327">SUM(W197:W198)</f>
        <v>4.5142039812031829</v>
      </c>
      <c r="X199" s="301">
        <f t="shared" ref="X199" si="328">SUM(X197:X198)</f>
        <v>10.003401381819932</v>
      </c>
      <c r="Y199" s="301">
        <f t="shared" si="318"/>
        <v>21.671999999999976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 xml:space="preserve">Industry Figure 1  Growth in Employment by Industry Group (SIC 2007), 2015-2020 and 2020-2035, Norfolk and Suffolk 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-0.15325953403276804</v>
      </c>
      <c r="N7">
        <f>'Ind T4'!C122</f>
        <v>0.49121601391242109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0.77998473557070458</v>
      </c>
      <c r="N9">
        <f>'Ind T4'!C120</f>
        <v>1.0724132527102803</v>
      </c>
    </row>
    <row r="10" spans="1:16" x14ac:dyDescent="0.2">
      <c r="L10" s="13" t="str">
        <f>'Ind T4'!A80</f>
        <v>Education</v>
      </c>
      <c r="M10">
        <f>'Ind T4'!B119</f>
        <v>1.1906372635038354</v>
      </c>
      <c r="N10">
        <f>'Ind T4'!C119</f>
        <v>1.3429038090939649E-2</v>
      </c>
    </row>
    <row r="11" spans="1:16" x14ac:dyDescent="0.2">
      <c r="L11" s="13" t="str">
        <f>'Ind T4'!A79</f>
        <v>Public admin. and defence</v>
      </c>
      <c r="M11">
        <f>'Ind T4'!B118</f>
        <v>0.57889313144918741</v>
      </c>
      <c r="N11">
        <f>'Ind T4'!C118</f>
        <v>0.82494046926278042</v>
      </c>
    </row>
    <row r="12" spans="1:16" x14ac:dyDescent="0.2">
      <c r="L12" s="1" t="str">
        <f>CONCATENATE("[",'Ind T4'!A78,"]")</f>
        <v>[Non-marketed services]</v>
      </c>
      <c r="M12">
        <f>'Ind T4'!B117</f>
        <v>0.87682793954539928</v>
      </c>
      <c r="N12">
        <f>'Ind T4'!C117</f>
        <v>0.70315145450539074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-1.7890925617700337</v>
      </c>
      <c r="N14" s="13">
        <f>'Ind T4'!C115</f>
        <v>2.6820101115188066E-2</v>
      </c>
    </row>
    <row r="15" spans="1:16" x14ac:dyDescent="0.2">
      <c r="L15" s="13" t="str">
        <f>'Ind T4'!A75</f>
        <v>Arts and entertainment</v>
      </c>
      <c r="M15" s="13">
        <f>'Ind T4'!B114</f>
        <v>4.6442692060454371</v>
      </c>
      <c r="N15" s="13">
        <f>'Ind T4'!C114</f>
        <v>-3.9646357240130659E-2</v>
      </c>
    </row>
    <row r="16" spans="1:16" x14ac:dyDescent="0.2">
      <c r="L16" s="13" t="str">
        <f>'Ind T4'!A74</f>
        <v>Support services</v>
      </c>
      <c r="M16" s="13">
        <f>'Ind T4'!B113</f>
        <v>-2.0840607981837733</v>
      </c>
      <c r="N16" s="13">
        <f>'Ind T4'!C113</f>
        <v>0.98138001258929464</v>
      </c>
    </row>
    <row r="17" spans="12:14" x14ac:dyDescent="0.2">
      <c r="L17" s="13" t="str">
        <f>'Ind T4'!A73</f>
        <v>Professional services</v>
      </c>
      <c r="M17" s="13">
        <f>'Ind T4'!B112</f>
        <v>1.853300477468145</v>
      </c>
      <c r="N17" s="13">
        <f>'Ind T4'!C112</f>
        <v>0.84833083703619305</v>
      </c>
    </row>
    <row r="18" spans="12:14" x14ac:dyDescent="0.2">
      <c r="L18" s="13" t="str">
        <f>'Ind T4'!A72</f>
        <v>Real estate</v>
      </c>
      <c r="M18" s="13">
        <f>'Ind T4'!B111</f>
        <v>1.0854676380801065</v>
      </c>
      <c r="N18" s="13">
        <f>'Ind T4'!C111</f>
        <v>1.030229409774619</v>
      </c>
    </row>
    <row r="19" spans="12:14" x14ac:dyDescent="0.2">
      <c r="L19" t="str">
        <f>'Ind T4'!A71</f>
        <v>Finance and insurance</v>
      </c>
      <c r="M19">
        <f>'Ind T4'!B110</f>
        <v>0.96151175353282881</v>
      </c>
      <c r="N19">
        <f>'Ind T4'!C110</f>
        <v>-0.58420284422192603</v>
      </c>
    </row>
    <row r="20" spans="12:14" x14ac:dyDescent="0.2">
      <c r="L20" t="str">
        <f>'Ind T4'!A70</f>
        <v>Information technology</v>
      </c>
      <c r="M20">
        <f>'Ind T4'!B109</f>
        <v>-1.3894700365253643</v>
      </c>
      <c r="N20">
        <f>'Ind T4'!C109</f>
        <v>0.51653921151442184</v>
      </c>
    </row>
    <row r="21" spans="12:14" x14ac:dyDescent="0.2">
      <c r="L21" t="str">
        <f>'Ind T4'!A69</f>
        <v>Media</v>
      </c>
      <c r="M21">
        <f>'Ind T4'!B108</f>
        <v>-4.1680644937362343</v>
      </c>
      <c r="N21">
        <f>'Ind T4'!C108</f>
        <v>-0.25843018752484959</v>
      </c>
    </row>
    <row r="22" spans="12:14" x14ac:dyDescent="0.2">
      <c r="L22" s="1" t="str">
        <f>CONCATENATE("[",'Ind T4'!A68,"]")</f>
        <v>[Business and other services]</v>
      </c>
      <c r="M22">
        <f>'Ind T4'!B107</f>
        <v>8.0569949796949203E-2</v>
      </c>
      <c r="N22">
        <f>'Ind T4'!C107</f>
        <v>0.51666569524275729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0.88691776084348639</v>
      </c>
      <c r="N24">
        <f>'Ind T4'!C105</f>
        <v>0.89505910413987255</v>
      </c>
    </row>
    <row r="25" spans="12:14" x14ac:dyDescent="0.2">
      <c r="L25" s="13" t="str">
        <f>'Ind T4'!A65</f>
        <v>Transport and storage</v>
      </c>
      <c r="M25">
        <f>'Ind T4'!B104</f>
        <v>0.79452739527949845</v>
      </c>
      <c r="N25">
        <f>'Ind T4'!C104</f>
        <v>0.49101807147413634</v>
      </c>
    </row>
    <row r="26" spans="12:14" x14ac:dyDescent="0.2">
      <c r="L26" s="13" t="str">
        <f>'Ind T4'!A64</f>
        <v>Wholesale and retail trade</v>
      </c>
      <c r="M26">
        <f>'Ind T4'!B103</f>
        <v>-1.8247151542638451</v>
      </c>
      <c r="N26">
        <f>'Ind T4'!C103</f>
        <v>0.19121503093573189</v>
      </c>
    </row>
    <row r="27" spans="12:14" x14ac:dyDescent="0.2">
      <c r="L27" s="1" t="str">
        <f>CONCATENATE("[",'Ind T4'!A63,"]")</f>
        <v>[Trade, accomod. and transport]</v>
      </c>
      <c r="M27">
        <f>'Ind T4'!B102</f>
        <v>-0.66363316721511634</v>
      </c>
      <c r="N27">
        <f>'Ind T4'!C102</f>
        <v>0.44293792892420303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0.3562761048212737</v>
      </c>
      <c r="N29">
        <f>'Ind T4'!C100</f>
        <v>1.0077974315649607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-0.94858519998830548</v>
      </c>
      <c r="N31">
        <f>'Ind T4'!C98</f>
        <v>-1.1196787807347119</v>
      </c>
    </row>
    <row r="32" spans="12:14" x14ac:dyDescent="0.2">
      <c r="L32" s="13" t="str">
        <f>'Ind T4'!A58</f>
        <v>Engineering</v>
      </c>
      <c r="M32">
        <f>'Ind T4'!B97</f>
        <v>-0.37638325607397549</v>
      </c>
      <c r="N32">
        <f>'Ind T4'!C97</f>
        <v>-1.0930765793205399</v>
      </c>
    </row>
    <row r="33" spans="12:14" x14ac:dyDescent="0.2">
      <c r="L33" s="13" t="str">
        <f>'Ind T4'!A57</f>
        <v>Food drink and tobacco</v>
      </c>
      <c r="M33">
        <f>'Ind T4'!B96</f>
        <v>1.2712439287403177</v>
      </c>
      <c r="N33">
        <f>'Ind T4'!C96</f>
        <v>0.98509216858129189</v>
      </c>
    </row>
    <row r="34" spans="12:14" x14ac:dyDescent="0.2">
      <c r="L34" s="1" t="str">
        <f>CONCATENATE("[",'Ind T4'!A56,"]")</f>
        <v>[Manufacturing]</v>
      </c>
      <c r="M34">
        <f>'Ind T4'!B95</f>
        <v>-0.30194108897573235</v>
      </c>
      <c r="N34">
        <f>'Ind T4'!C95</f>
        <v>-0.50248491925775074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-0.85183760157204746</v>
      </c>
      <c r="N36">
        <f>'Ind T4'!C93</f>
        <v>1.1340153664555874</v>
      </c>
    </row>
    <row r="37" spans="12:14" x14ac:dyDescent="0.2">
      <c r="L37" s="13" t="str">
        <f>'Ind T4'!A53</f>
        <v>Electricity and gas</v>
      </c>
      <c r="M37">
        <f>'Ind T4'!B92</f>
        <v>-0.99863396314876507</v>
      </c>
      <c r="N37">
        <f>'Ind T4'!C92</f>
        <v>-0.71405887545615832</v>
      </c>
    </row>
    <row r="38" spans="12:14" x14ac:dyDescent="0.2">
      <c r="L38" s="13" t="str">
        <f>'Ind T4'!A52</f>
        <v>Mining and quarrying</v>
      </c>
      <c r="M38">
        <f>'Ind T4'!B91</f>
        <v>6.1421419783767917</v>
      </c>
      <c r="N38">
        <f>'Ind T4'!C91</f>
        <v>-4.6416811784597662</v>
      </c>
    </row>
    <row r="39" spans="12:14" x14ac:dyDescent="0.2">
      <c r="L39" s="45" t="str">
        <f>'Ind T4'!A51</f>
        <v>Agriculture</v>
      </c>
      <c r="M39">
        <f>'Ind T4'!B90</f>
        <v>-11.356490854492984</v>
      </c>
      <c r="N39">
        <f>'Ind T4'!C90</f>
        <v>0.15987573034759173</v>
      </c>
    </row>
    <row r="40" spans="12:14" x14ac:dyDescent="0.2">
      <c r="L40" s="1" t="str">
        <f>CONCATENATE("[",'Ind T4'!A50,"]")</f>
        <v>[Primary sector and utilities]</v>
      </c>
      <c r="M40">
        <f>'Ind T4'!B89</f>
        <v>-6.8126208661984382</v>
      </c>
      <c r="N40">
        <f>'Ind T4'!C89</f>
        <v>-4.6740544696410868E-2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 xml:space="preserve">Industry Figure 2  Employment by Industry (SIC 2007), 2010-2035, Norfolk and Suffolk 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27.403000000000041</v>
      </c>
      <c r="N5" s="11">
        <f t="shared" ref="N5:AL5" si="1">SUM(N6:N9)</f>
        <v>25.173999999999964</v>
      </c>
      <c r="O5" s="11">
        <f t="shared" si="1"/>
        <v>29.454999999999956</v>
      </c>
      <c r="P5" s="11">
        <f t="shared" si="1"/>
        <v>24.807999999999971</v>
      </c>
      <c r="Q5" s="11">
        <f t="shared" si="1"/>
        <v>28.705999999999978</v>
      </c>
      <c r="R5" s="11">
        <f t="shared" si="1"/>
        <v>28.916000000000103</v>
      </c>
      <c r="S5" s="11">
        <f t="shared" si="1"/>
        <v>25.103999999999907</v>
      </c>
      <c r="T5" s="11">
        <f t="shared" si="1"/>
        <v>24.009000000000029</v>
      </c>
      <c r="U5" s="11">
        <f t="shared" si="1"/>
        <v>27.781999999999989</v>
      </c>
      <c r="V5" s="11">
        <f t="shared" si="1"/>
        <v>28.814999999999952</v>
      </c>
      <c r="W5" s="11">
        <f t="shared" si="1"/>
        <v>20.319999999999986</v>
      </c>
      <c r="X5" s="11">
        <f t="shared" si="1"/>
        <v>20.143000000000008</v>
      </c>
      <c r="Y5" s="11">
        <f t="shared" si="1"/>
        <v>20.14599999999999</v>
      </c>
      <c r="Z5" s="11">
        <f t="shared" si="1"/>
        <v>20.231000000000005</v>
      </c>
      <c r="AA5" s="11">
        <f t="shared" si="1"/>
        <v>20.467999999999989</v>
      </c>
      <c r="AB5" s="11">
        <f t="shared" si="1"/>
        <v>20.476000000000024</v>
      </c>
      <c r="AC5" s="11">
        <f t="shared" si="1"/>
        <v>20.471999999999984</v>
      </c>
      <c r="AD5" s="11">
        <f t="shared" si="1"/>
        <v>20.447999999999961</v>
      </c>
      <c r="AE5" s="11">
        <f t="shared" si="1"/>
        <v>20.412999999999982</v>
      </c>
      <c r="AF5" s="11">
        <f t="shared" si="1"/>
        <v>20.376000000000019</v>
      </c>
      <c r="AG5" s="11">
        <f t="shared" si="1"/>
        <v>20.343000000000025</v>
      </c>
      <c r="AH5" s="11">
        <f t="shared" si="1"/>
        <v>20.304999999999978</v>
      </c>
      <c r="AI5" s="11">
        <f t="shared" si="1"/>
        <v>20.269000000000016</v>
      </c>
      <c r="AJ5" s="11">
        <f t="shared" si="1"/>
        <v>20.236999999999988</v>
      </c>
      <c r="AK5" s="11">
        <f t="shared" si="1"/>
        <v>20.205999999999975</v>
      </c>
      <c r="AL5" s="11">
        <f t="shared" si="1"/>
        <v>20.177999999999962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18.294000000000025</v>
      </c>
      <c r="N6" s="11">
        <v>16.252999999999954</v>
      </c>
      <c r="O6" s="11">
        <v>19.412999999999961</v>
      </c>
      <c r="P6" s="11">
        <v>14.990999999999971</v>
      </c>
      <c r="Q6" s="11">
        <v>19.859999999999975</v>
      </c>
      <c r="R6" s="11">
        <v>19.28700000000012</v>
      </c>
      <c r="S6" s="11">
        <v>15.804999999999913</v>
      </c>
      <c r="T6" s="11">
        <v>14.766000000000023</v>
      </c>
      <c r="U6" s="11">
        <v>16.107999999999986</v>
      </c>
      <c r="V6" s="11">
        <v>17.923999999999964</v>
      </c>
      <c r="W6" s="11">
        <v>10.555999999999985</v>
      </c>
      <c r="X6" s="11">
        <v>10.687999999999995</v>
      </c>
      <c r="Y6" s="11">
        <v>10.83699999999998</v>
      </c>
      <c r="Z6" s="11">
        <v>10.956000000000014</v>
      </c>
      <c r="AA6" s="11">
        <v>11.071999999999985</v>
      </c>
      <c r="AB6" s="11">
        <v>11.039000000000019</v>
      </c>
      <c r="AC6" s="11">
        <v>11.015999999999993</v>
      </c>
      <c r="AD6" s="11">
        <v>10.991999999999964</v>
      </c>
      <c r="AE6" s="11">
        <v>10.966999999999977</v>
      </c>
      <c r="AF6" s="11">
        <v>10.943000000000008</v>
      </c>
      <c r="AG6" s="11">
        <v>10.921000000000008</v>
      </c>
      <c r="AH6" s="11">
        <v>10.898999999999992</v>
      </c>
      <c r="AI6" s="11">
        <v>10.877000000000013</v>
      </c>
      <c r="AJ6" s="11">
        <v>10.855999999999987</v>
      </c>
      <c r="AK6" s="172">
        <v>10.833999999999971</v>
      </c>
      <c r="AL6" s="11">
        <v>10.811999999999957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0.85100000000000009</v>
      </c>
      <c r="N7" s="11">
        <v>1.0240000000000025</v>
      </c>
      <c r="O7" s="11">
        <v>0.82199999999999662</v>
      </c>
      <c r="P7" s="11">
        <v>1.0420000000000007</v>
      </c>
      <c r="Q7" s="11">
        <v>1.1999999999999997</v>
      </c>
      <c r="R7" s="11">
        <v>1.4399999999999962</v>
      </c>
      <c r="S7" s="11">
        <v>0.7970000000000006</v>
      </c>
      <c r="T7" s="11">
        <v>1.2269999999999976</v>
      </c>
      <c r="U7" s="11">
        <v>1.4579999999999984</v>
      </c>
      <c r="V7" s="11">
        <v>1.3449999999999989</v>
      </c>
      <c r="W7" s="11">
        <v>1.9400000000000057</v>
      </c>
      <c r="X7" s="11">
        <v>1.8069999999999979</v>
      </c>
      <c r="Y7" s="11">
        <v>1.7529999999999968</v>
      </c>
      <c r="Z7" s="11">
        <v>1.646999999999998</v>
      </c>
      <c r="AA7" s="11">
        <v>1.5419999999999983</v>
      </c>
      <c r="AB7" s="11">
        <v>1.457000000000001</v>
      </c>
      <c r="AC7" s="11">
        <v>1.3869999999999993</v>
      </c>
      <c r="AD7" s="11">
        <v>1.3209999999999986</v>
      </c>
      <c r="AE7" s="11">
        <v>1.2610000000000008</v>
      </c>
      <c r="AF7" s="11">
        <v>1.2059999999999969</v>
      </c>
      <c r="AG7" s="11">
        <v>1.1580000000000024</v>
      </c>
      <c r="AH7" s="11">
        <v>1.109</v>
      </c>
      <c r="AI7" s="11">
        <v>1.0639999999999989</v>
      </c>
      <c r="AJ7" s="11">
        <v>1.0230000000000004</v>
      </c>
      <c r="AK7" s="172">
        <v>0.98499999999999899</v>
      </c>
      <c r="AL7" s="11">
        <v>0.95100000000000096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3.0510000000000068</v>
      </c>
      <c r="N8" s="11">
        <v>3.0009999999999977</v>
      </c>
      <c r="O8" s="11">
        <v>3.0119999999999996</v>
      </c>
      <c r="P8" s="11">
        <v>2.9569999999999959</v>
      </c>
      <c r="Q8" s="11">
        <v>2.8629999999999991</v>
      </c>
      <c r="R8" s="11">
        <v>3.1259999999999977</v>
      </c>
      <c r="S8" s="11">
        <v>3.3209999999999895</v>
      </c>
      <c r="T8" s="11">
        <v>3.661</v>
      </c>
      <c r="U8" s="11">
        <v>3.3409999999999958</v>
      </c>
      <c r="V8" s="11">
        <v>3.6499999999999941</v>
      </c>
      <c r="W8" s="11">
        <v>2.9729999999999932</v>
      </c>
      <c r="X8" s="11">
        <v>2.8980000000000059</v>
      </c>
      <c r="Y8" s="11">
        <v>2.835999999999999</v>
      </c>
      <c r="Z8" s="11">
        <v>2.8159999999999936</v>
      </c>
      <c r="AA8" s="11">
        <v>2.8020000000000054</v>
      </c>
      <c r="AB8" s="11">
        <v>2.7909999999999999</v>
      </c>
      <c r="AC8" s="11">
        <v>2.7789999999999981</v>
      </c>
      <c r="AD8" s="11">
        <v>2.7669999999999972</v>
      </c>
      <c r="AE8" s="11">
        <v>2.7540000000000018</v>
      </c>
      <c r="AF8" s="11">
        <v>2.7420000000000062</v>
      </c>
      <c r="AG8" s="11">
        <v>2.7299999999999995</v>
      </c>
      <c r="AH8" s="11">
        <v>2.7179999999999911</v>
      </c>
      <c r="AI8" s="11">
        <v>2.7059999999999969</v>
      </c>
      <c r="AJ8" s="11">
        <v>2.6940000000000057</v>
      </c>
      <c r="AK8" s="172">
        <v>2.6820000000000008</v>
      </c>
      <c r="AL8" s="11">
        <v>2.67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5.2070000000000096</v>
      </c>
      <c r="N9" s="11">
        <v>4.8960000000000106</v>
      </c>
      <c r="O9" s="11">
        <v>6.2079999999999975</v>
      </c>
      <c r="P9" s="11">
        <v>5.8180000000000005</v>
      </c>
      <c r="Q9" s="11">
        <v>4.7830000000000048</v>
      </c>
      <c r="R9" s="11">
        <v>5.0629999999999864</v>
      </c>
      <c r="S9" s="11">
        <v>5.1810000000000063</v>
      </c>
      <c r="T9" s="11">
        <v>4.3550000000000058</v>
      </c>
      <c r="U9" s="11">
        <v>6.8750000000000062</v>
      </c>
      <c r="V9" s="11">
        <v>5.8959999999999946</v>
      </c>
      <c r="W9" s="11">
        <v>4.8510000000000026</v>
      </c>
      <c r="X9" s="11">
        <v>4.750000000000008</v>
      </c>
      <c r="Y9" s="11">
        <v>4.720000000000014</v>
      </c>
      <c r="Z9" s="11">
        <v>4.8119999999999994</v>
      </c>
      <c r="AA9" s="11">
        <v>5.0520000000000014</v>
      </c>
      <c r="AB9" s="11">
        <v>5.1890000000000036</v>
      </c>
      <c r="AC9" s="11">
        <v>5.2899999999999938</v>
      </c>
      <c r="AD9" s="11">
        <v>5.3680000000000021</v>
      </c>
      <c r="AE9" s="11">
        <v>5.4310000000000018</v>
      </c>
      <c r="AF9" s="11">
        <v>5.4850000000000074</v>
      </c>
      <c r="AG9" s="11">
        <v>5.5340000000000131</v>
      </c>
      <c r="AH9" s="11">
        <v>5.5789999999999962</v>
      </c>
      <c r="AI9" s="11">
        <v>5.6220000000000061</v>
      </c>
      <c r="AJ9" s="11">
        <v>5.6639999999999944</v>
      </c>
      <c r="AK9" s="172">
        <v>5.7050000000000027</v>
      </c>
      <c r="AL9" s="11">
        <v>5.7450000000000063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71.059999999999775</v>
      </c>
      <c r="N11" s="11">
        <f t="shared" si="2"/>
        <v>73.09300000000016</v>
      </c>
      <c r="O11" s="11">
        <f t="shared" si="2"/>
        <v>73.210000000000122</v>
      </c>
      <c r="P11" s="11">
        <f t="shared" si="2"/>
        <v>67.996000000000052</v>
      </c>
      <c r="Q11" s="11">
        <f t="shared" si="2"/>
        <v>69.595000000000098</v>
      </c>
      <c r="R11" s="11">
        <f t="shared" ref="R11" si="3">SUM(R12:R14)</f>
        <v>68.171999999999855</v>
      </c>
      <c r="S11" s="11">
        <f t="shared" ref="S11" si="4">SUM(S12:S14)</f>
        <v>71.063000000000031</v>
      </c>
      <c r="T11" s="11">
        <f t="shared" ref="T11" si="5">SUM(T12:T14)</f>
        <v>71.73</v>
      </c>
      <c r="U11" s="11">
        <f t="shared" ref="U11" si="6">SUM(U12:U14)</f>
        <v>71.647999999999982</v>
      </c>
      <c r="V11" s="11">
        <f t="shared" ref="V11" si="7">SUM(V12:V14)</f>
        <v>69.459000000000003</v>
      </c>
      <c r="W11" s="11">
        <f t="shared" ref="W11" si="8">SUM(W12:W14)</f>
        <v>67.149000000000029</v>
      </c>
      <c r="X11" s="11">
        <f t="shared" ref="X11" si="9">SUM(X12:X14)</f>
        <v>67.462000000000103</v>
      </c>
      <c r="Y11" s="11">
        <f t="shared" ref="Y11" si="10">SUM(Y12:Y14)</f>
        <v>67.167000000000058</v>
      </c>
      <c r="Z11" s="11">
        <f t="shared" ref="Z11" si="11">SUM(Z12:Z14)</f>
        <v>66.713000000000079</v>
      </c>
      <c r="AA11" s="11">
        <f t="shared" ref="AA11" si="12">SUM(AA12:AA14)</f>
        <v>66.405999999999921</v>
      </c>
      <c r="AB11" s="11">
        <f t="shared" ref="AB11" si="13">SUM(AB12:AB14)</f>
        <v>66.019000000000204</v>
      </c>
      <c r="AC11" s="11">
        <f t="shared" ref="AC11" si="14">SUM(AC12:AC14)</f>
        <v>65.57099999999987</v>
      </c>
      <c r="AD11" s="11">
        <f>SUM(AD12:AD14)</f>
        <v>65.125000000000085</v>
      </c>
      <c r="AE11" s="11">
        <f t="shared" ref="AE11" si="15">SUM(AE12:AE14)</f>
        <v>64.703999999999951</v>
      </c>
      <c r="AF11" s="11">
        <f t="shared" ref="AF11" si="16">SUM(AF12:AF14)</f>
        <v>64.297000000000054</v>
      </c>
      <c r="AG11" s="11">
        <f t="shared" ref="AG11:AL11" si="17">SUM(AG12:AG14)</f>
        <v>63.949999999999889</v>
      </c>
      <c r="AH11" s="11">
        <f t="shared" si="17"/>
        <v>63.595000000000105</v>
      </c>
      <c r="AI11" s="11">
        <f t="shared" si="17"/>
        <v>63.249999999999972</v>
      </c>
      <c r="AJ11" s="11">
        <f t="shared" si="17"/>
        <v>62.911999999999928</v>
      </c>
      <c r="AK11" s="11">
        <f t="shared" si="17"/>
        <v>62.581000000000053</v>
      </c>
      <c r="AL11" s="11">
        <f t="shared" si="17"/>
        <v>62.262000000000057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16.392999999999947</v>
      </c>
      <c r="N12" s="11">
        <v>17.047999999999995</v>
      </c>
      <c r="O12" s="11">
        <v>15.93099999999998</v>
      </c>
      <c r="P12" s="11">
        <v>14.661000000000023</v>
      </c>
      <c r="Q12" s="11">
        <v>17.775999999999996</v>
      </c>
      <c r="R12" s="11">
        <v>16.488000000000014</v>
      </c>
      <c r="S12" s="11">
        <v>16.200000000000021</v>
      </c>
      <c r="T12" s="11">
        <v>17.698000000000008</v>
      </c>
      <c r="U12" s="11">
        <v>18.280999999999935</v>
      </c>
      <c r="V12" s="11">
        <v>18.268999999999984</v>
      </c>
      <c r="W12" s="11">
        <v>17.563000000000024</v>
      </c>
      <c r="X12" s="11">
        <v>17.950000000000021</v>
      </c>
      <c r="Y12" s="11">
        <v>18.403000000000031</v>
      </c>
      <c r="Z12" s="11">
        <v>18.639999999999997</v>
      </c>
      <c r="AA12" s="11">
        <v>18.84499999999997</v>
      </c>
      <c r="AB12" s="11">
        <v>19.026000000000028</v>
      </c>
      <c r="AC12" s="11">
        <v>19.154999999999944</v>
      </c>
      <c r="AD12" s="11">
        <v>19.283000000000044</v>
      </c>
      <c r="AE12" s="11">
        <v>19.415000000000006</v>
      </c>
      <c r="AF12" s="11">
        <v>19.54200000000003</v>
      </c>
      <c r="AG12" s="11">
        <v>19.685999999999961</v>
      </c>
      <c r="AH12" s="11">
        <v>19.829000000000022</v>
      </c>
      <c r="AI12" s="11">
        <v>19.968000000000014</v>
      </c>
      <c r="AJ12" s="11">
        <v>20.099999999999969</v>
      </c>
      <c r="AK12" s="172">
        <v>20.225000000000023</v>
      </c>
      <c r="AL12" s="11">
        <v>20.344999999999999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13.537999999999998</v>
      </c>
      <c r="N13" s="11">
        <v>12.505000000000022</v>
      </c>
      <c r="O13" s="11">
        <v>12.941000000000015</v>
      </c>
      <c r="P13" s="11">
        <v>12.561000000000011</v>
      </c>
      <c r="Q13" s="11">
        <v>11.810999999999993</v>
      </c>
      <c r="R13" s="11">
        <v>11.028999999999984</v>
      </c>
      <c r="S13" s="11">
        <v>12.894000000000005</v>
      </c>
      <c r="T13" s="11">
        <v>12.946999999999985</v>
      </c>
      <c r="U13" s="11">
        <v>12.449000000000009</v>
      </c>
      <c r="V13" s="11">
        <v>11.632999999999996</v>
      </c>
      <c r="W13" s="11">
        <v>10.823000000000006</v>
      </c>
      <c r="X13" s="11">
        <v>11.096000000000016</v>
      </c>
      <c r="Y13" s="11">
        <v>10.966000000000014</v>
      </c>
      <c r="Z13" s="11">
        <v>10.935999999999975</v>
      </c>
      <c r="AA13" s="11">
        <v>10.852999999999989</v>
      </c>
      <c r="AB13" s="11">
        <v>10.761000000000012</v>
      </c>
      <c r="AC13" s="11">
        <v>10.59600000000002</v>
      </c>
      <c r="AD13" s="11">
        <v>10.429000000000009</v>
      </c>
      <c r="AE13" s="11">
        <v>10.263999999999989</v>
      </c>
      <c r="AF13" s="11">
        <v>10.100999999999971</v>
      </c>
      <c r="AG13" s="11">
        <v>9.9500000000000135</v>
      </c>
      <c r="AH13" s="11">
        <v>9.795000000000007</v>
      </c>
      <c r="AI13" s="11">
        <v>9.6400000000000219</v>
      </c>
      <c r="AJ13" s="11">
        <v>9.485000000000003</v>
      </c>
      <c r="AK13" s="172">
        <v>9.3309999999999889</v>
      </c>
      <c r="AL13" s="11">
        <v>9.1780000000000292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41.128999999999827</v>
      </c>
      <c r="N14" s="11">
        <v>43.540000000000134</v>
      </c>
      <c r="O14" s="11">
        <v>44.338000000000122</v>
      </c>
      <c r="P14" s="11">
        <v>40.774000000000022</v>
      </c>
      <c r="Q14" s="11">
        <v>40.008000000000109</v>
      </c>
      <c r="R14" s="11">
        <v>40.654999999999866</v>
      </c>
      <c r="S14" s="11">
        <v>41.969000000000001</v>
      </c>
      <c r="T14" s="11">
        <v>41.085000000000008</v>
      </c>
      <c r="U14" s="11">
        <v>40.918000000000035</v>
      </c>
      <c r="V14" s="11">
        <v>39.557000000000016</v>
      </c>
      <c r="W14" s="11">
        <v>38.763000000000005</v>
      </c>
      <c r="X14" s="11">
        <v>38.416000000000068</v>
      </c>
      <c r="Y14" s="11">
        <v>37.798000000000023</v>
      </c>
      <c r="Z14" s="11">
        <v>37.137000000000107</v>
      </c>
      <c r="AA14" s="11">
        <v>36.707999999999963</v>
      </c>
      <c r="AB14" s="11">
        <v>36.232000000000156</v>
      </c>
      <c r="AC14" s="11">
        <v>35.819999999999908</v>
      </c>
      <c r="AD14" s="11">
        <v>35.413000000000039</v>
      </c>
      <c r="AE14" s="11">
        <v>35.024999999999963</v>
      </c>
      <c r="AF14" s="11">
        <v>34.65400000000006</v>
      </c>
      <c r="AG14" s="11">
        <v>34.313999999999915</v>
      </c>
      <c r="AH14" s="11">
        <v>33.971000000000075</v>
      </c>
      <c r="AI14" s="11">
        <v>33.641999999999932</v>
      </c>
      <c r="AJ14" s="11">
        <v>33.326999999999956</v>
      </c>
      <c r="AK14" s="172">
        <v>33.025000000000041</v>
      </c>
      <c r="AL14" s="11">
        <v>32.739000000000026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59.221000000000039</v>
      </c>
      <c r="N16" s="11">
        <v>58.515999999999977</v>
      </c>
      <c r="O16" s="11">
        <v>53.839999999999904</v>
      </c>
      <c r="P16" s="11">
        <v>52.806999999999896</v>
      </c>
      <c r="Q16" s="11">
        <v>55.124999999999986</v>
      </c>
      <c r="R16" s="11">
        <v>60.977000000000046</v>
      </c>
      <c r="S16" s="11">
        <v>57.173999999999978</v>
      </c>
      <c r="T16" s="11">
        <v>61.159999999999904</v>
      </c>
      <c r="U16" s="11">
        <v>60.071000000000069</v>
      </c>
      <c r="V16" s="11">
        <v>56.516999999999825</v>
      </c>
      <c r="W16" s="11">
        <v>62.071000000000019</v>
      </c>
      <c r="X16" s="11">
        <v>61.708999999999946</v>
      </c>
      <c r="Y16" s="11">
        <v>62.55699999999996</v>
      </c>
      <c r="Z16" s="11">
        <v>64.39999999999992</v>
      </c>
      <c r="AA16" s="11">
        <v>65.813000000000073</v>
      </c>
      <c r="AB16" s="11">
        <v>66.448999999999842</v>
      </c>
      <c r="AC16" s="11">
        <v>67.02900000000021</v>
      </c>
      <c r="AD16" s="11">
        <v>67.490000000000123</v>
      </c>
      <c r="AE16" s="11">
        <v>68.017000000000152</v>
      </c>
      <c r="AF16" s="11">
        <v>68.517999999999986</v>
      </c>
      <c r="AG16" s="11">
        <v>69.089000000000226</v>
      </c>
      <c r="AH16" s="11">
        <v>69.674000000000049</v>
      </c>
      <c r="AI16" s="11">
        <v>70.275000000000119</v>
      </c>
      <c r="AJ16" s="11">
        <v>70.8900000000002</v>
      </c>
      <c r="AK16" s="172">
        <v>71.513999999999839</v>
      </c>
      <c r="AL16" s="11">
        <v>72.145999999999958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210.75500000000008</v>
      </c>
      <c r="N18" s="11">
        <f t="shared" ref="N18:AL18" si="18">SUM(N19:N21)</f>
        <v>210.87700000000012</v>
      </c>
      <c r="O18" s="11">
        <f t="shared" si="18"/>
        <v>211.32900000000006</v>
      </c>
      <c r="P18" s="11">
        <f t="shared" si="18"/>
        <v>211.89300000000037</v>
      </c>
      <c r="Q18" s="11">
        <f t="shared" si="18"/>
        <v>219.64999999999998</v>
      </c>
      <c r="R18" s="11">
        <f t="shared" si="18"/>
        <v>220.25299999999987</v>
      </c>
      <c r="S18" s="11">
        <f t="shared" si="18"/>
        <v>219.00500000000005</v>
      </c>
      <c r="T18" s="11">
        <f t="shared" si="18"/>
        <v>222.75099999999981</v>
      </c>
      <c r="U18" s="11">
        <f t="shared" si="18"/>
        <v>227.34799999999996</v>
      </c>
      <c r="V18" s="11">
        <f t="shared" si="18"/>
        <v>216.71399999999983</v>
      </c>
      <c r="W18" s="11">
        <f t="shared" si="18"/>
        <v>213.041</v>
      </c>
      <c r="X18" s="11">
        <f t="shared" si="18"/>
        <v>212.52100000000016</v>
      </c>
      <c r="Y18" s="11">
        <f t="shared" si="18"/>
        <v>214.21899999999988</v>
      </c>
      <c r="Z18" s="11">
        <f t="shared" si="18"/>
        <v>215.83599999999953</v>
      </c>
      <c r="AA18" s="11">
        <f t="shared" si="18"/>
        <v>217.63600000000008</v>
      </c>
      <c r="AB18" s="11">
        <f t="shared" si="18"/>
        <v>219.00500000000011</v>
      </c>
      <c r="AC18" s="11">
        <f t="shared" si="18"/>
        <v>220.06899999999979</v>
      </c>
      <c r="AD18" s="11">
        <f t="shared" si="18"/>
        <v>221.01700000000005</v>
      </c>
      <c r="AE18" s="11">
        <f t="shared" si="18"/>
        <v>221.90500000000003</v>
      </c>
      <c r="AF18" s="11">
        <f t="shared" si="18"/>
        <v>222.74599999999998</v>
      </c>
      <c r="AG18" s="11">
        <f t="shared" si="18"/>
        <v>223.59999999999997</v>
      </c>
      <c r="AH18" s="11">
        <f t="shared" si="18"/>
        <v>224.43300000000013</v>
      </c>
      <c r="AI18" s="11">
        <f t="shared" si="18"/>
        <v>225.23899999999998</v>
      </c>
      <c r="AJ18" s="11">
        <f t="shared" si="18"/>
        <v>226.06599999999969</v>
      </c>
      <c r="AK18" s="11">
        <f t="shared" si="18"/>
        <v>226.86299999999989</v>
      </c>
      <c r="AL18" s="11">
        <f t="shared" si="18"/>
        <v>227.6429999999998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124.76600000000001</v>
      </c>
      <c r="N19" s="11">
        <v>125.57600000000019</v>
      </c>
      <c r="O19" s="11">
        <v>121.37299999999999</v>
      </c>
      <c r="P19" s="11">
        <v>121.3960000000003</v>
      </c>
      <c r="Q19" s="11">
        <v>122.98700000000012</v>
      </c>
      <c r="R19" s="11">
        <v>127.52599999999993</v>
      </c>
      <c r="S19" s="11">
        <v>120.16900000000003</v>
      </c>
      <c r="T19" s="11">
        <v>124.08299999999993</v>
      </c>
      <c r="U19" s="11">
        <v>128.02799999999993</v>
      </c>
      <c r="V19" s="11">
        <v>119.06099999999982</v>
      </c>
      <c r="W19" s="11">
        <v>116.30800000000009</v>
      </c>
      <c r="X19" s="11">
        <v>116.99700000000009</v>
      </c>
      <c r="Y19" s="11">
        <v>117.2919999999999</v>
      </c>
      <c r="Z19" s="11">
        <v>117.3539999999998</v>
      </c>
      <c r="AA19" s="11">
        <v>117.593</v>
      </c>
      <c r="AB19" s="11">
        <v>117.90600000000022</v>
      </c>
      <c r="AC19" s="11">
        <v>118.10399999999987</v>
      </c>
      <c r="AD19" s="11">
        <v>118.26699999999995</v>
      </c>
      <c r="AE19" s="11">
        <v>118.41399999999989</v>
      </c>
      <c r="AF19" s="11">
        <v>118.54899999999986</v>
      </c>
      <c r="AG19" s="11">
        <v>118.70500000000001</v>
      </c>
      <c r="AH19" s="11">
        <v>118.87599999999998</v>
      </c>
      <c r="AI19" s="11">
        <v>119.04499999999985</v>
      </c>
      <c r="AJ19" s="11">
        <v>119.2619999999998</v>
      </c>
      <c r="AK19" s="172">
        <v>119.47399999999995</v>
      </c>
      <c r="AL19" s="11">
        <v>119.68899999999987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38.587000000000032</v>
      </c>
      <c r="N20" s="11">
        <v>39.192999999999941</v>
      </c>
      <c r="O20" s="11">
        <v>38.810000000000059</v>
      </c>
      <c r="P20" s="11">
        <v>38.507000000000041</v>
      </c>
      <c r="Q20" s="11">
        <v>37.514999999999837</v>
      </c>
      <c r="R20" s="11">
        <v>37.608999999999938</v>
      </c>
      <c r="S20" s="11">
        <v>42.243000000000109</v>
      </c>
      <c r="T20" s="11">
        <v>40.14899999999998</v>
      </c>
      <c r="U20" s="11">
        <v>41.657000000000046</v>
      </c>
      <c r="V20" s="11">
        <v>40.562000000000083</v>
      </c>
      <c r="W20" s="11">
        <v>39.127000000000052</v>
      </c>
      <c r="X20" s="11">
        <v>40.534000000000013</v>
      </c>
      <c r="Y20" s="11">
        <v>40.851000000000056</v>
      </c>
      <c r="Z20" s="11">
        <v>41.020999999999837</v>
      </c>
      <c r="AA20" s="11">
        <v>41.225999999999999</v>
      </c>
      <c r="AB20" s="11">
        <v>41.362999999999928</v>
      </c>
      <c r="AC20" s="11">
        <v>41.444999999999901</v>
      </c>
      <c r="AD20" s="11">
        <v>41.522999999999982</v>
      </c>
      <c r="AE20" s="11">
        <v>41.60000000000008</v>
      </c>
      <c r="AF20" s="11">
        <v>41.678000000000061</v>
      </c>
      <c r="AG20" s="11">
        <v>41.763000000000019</v>
      </c>
      <c r="AH20" s="11">
        <v>41.839000000000077</v>
      </c>
      <c r="AI20" s="11">
        <v>41.912000000000042</v>
      </c>
      <c r="AJ20" s="11">
        <v>41.979999999999933</v>
      </c>
      <c r="AK20" s="172">
        <v>42.04599999999995</v>
      </c>
      <c r="AL20" s="11">
        <v>42.109999999999985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47.402000000000044</v>
      </c>
      <c r="N21" s="11">
        <v>46.108000000000004</v>
      </c>
      <c r="O21" s="11">
        <v>51.146000000000022</v>
      </c>
      <c r="P21" s="11">
        <v>51.990000000000045</v>
      </c>
      <c r="Q21" s="11">
        <v>59.148000000000039</v>
      </c>
      <c r="R21" s="11">
        <v>55.118000000000002</v>
      </c>
      <c r="S21" s="11">
        <v>56.592999999999911</v>
      </c>
      <c r="T21" s="11">
        <v>58.518999999999878</v>
      </c>
      <c r="U21" s="11">
        <v>57.662999999999975</v>
      </c>
      <c r="V21" s="11">
        <v>57.090999999999909</v>
      </c>
      <c r="W21" s="11">
        <v>57.60599999999986</v>
      </c>
      <c r="X21" s="11">
        <v>54.990000000000066</v>
      </c>
      <c r="Y21" s="11">
        <v>56.075999999999922</v>
      </c>
      <c r="Z21" s="11">
        <v>57.460999999999892</v>
      </c>
      <c r="AA21" s="11">
        <v>58.817000000000078</v>
      </c>
      <c r="AB21" s="11">
        <v>59.735999999999969</v>
      </c>
      <c r="AC21" s="11">
        <v>60.519999999999996</v>
      </c>
      <c r="AD21" s="11">
        <v>61.227000000000103</v>
      </c>
      <c r="AE21" s="11">
        <v>61.891000000000091</v>
      </c>
      <c r="AF21" s="11">
        <v>62.519000000000048</v>
      </c>
      <c r="AG21" s="11">
        <v>63.131999999999948</v>
      </c>
      <c r="AH21" s="11">
        <v>63.718000000000082</v>
      </c>
      <c r="AI21" s="11">
        <v>64.28200000000011</v>
      </c>
      <c r="AJ21" s="11">
        <v>64.823999999999955</v>
      </c>
      <c r="AK21" s="172">
        <v>65.342999999999975</v>
      </c>
      <c r="AL21" s="11">
        <v>65.843999999999951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195.12400000000019</v>
      </c>
      <c r="N23" s="11">
        <f t="shared" ref="N23:AL23" si="19">SUM(N24:N31)</f>
        <v>184.83000000000007</v>
      </c>
      <c r="O23" s="11">
        <f t="shared" si="19"/>
        <v>209.04099999999994</v>
      </c>
      <c r="P23" s="11">
        <f t="shared" si="19"/>
        <v>201.36600000000018</v>
      </c>
      <c r="Q23" s="11">
        <f t="shared" si="19"/>
        <v>217.36800000000014</v>
      </c>
      <c r="R23" s="11">
        <f t="shared" si="19"/>
        <v>219.57900000000009</v>
      </c>
      <c r="S23" s="11">
        <f t="shared" si="19"/>
        <v>214.92099999999979</v>
      </c>
      <c r="T23" s="11">
        <f t="shared" si="19"/>
        <v>217.6540000000002</v>
      </c>
      <c r="U23" s="11">
        <f t="shared" si="19"/>
        <v>218.85299999999984</v>
      </c>
      <c r="V23" s="11">
        <f t="shared" si="19"/>
        <v>222.5789999999997</v>
      </c>
      <c r="W23" s="11">
        <f t="shared" si="19"/>
        <v>220.46500000000029</v>
      </c>
      <c r="X23" s="11">
        <f t="shared" si="19"/>
        <v>222.53600000000043</v>
      </c>
      <c r="Y23" s="11">
        <f t="shared" si="19"/>
        <v>223.14000000000001</v>
      </c>
      <c r="Z23" s="11">
        <f t="shared" si="19"/>
        <v>224.13099999999989</v>
      </c>
      <c r="AA23" s="11">
        <f t="shared" si="19"/>
        <v>225.54400000000012</v>
      </c>
      <c r="AB23" s="11">
        <f t="shared" si="19"/>
        <v>226.613</v>
      </c>
      <c r="AC23" s="11">
        <f t="shared" si="19"/>
        <v>227.77500000000003</v>
      </c>
      <c r="AD23" s="11">
        <f t="shared" si="19"/>
        <v>228.92599999999976</v>
      </c>
      <c r="AE23" s="11">
        <f t="shared" si="19"/>
        <v>230.06499999999983</v>
      </c>
      <c r="AF23" s="11">
        <f t="shared" si="19"/>
        <v>231.21699999999987</v>
      </c>
      <c r="AG23" s="11">
        <f t="shared" si="19"/>
        <v>232.39000000000016</v>
      </c>
      <c r="AH23" s="11">
        <f t="shared" si="19"/>
        <v>233.53899999999976</v>
      </c>
      <c r="AI23" s="11">
        <f t="shared" si="19"/>
        <v>234.70199999999986</v>
      </c>
      <c r="AJ23" s="11">
        <f t="shared" si="19"/>
        <v>235.864</v>
      </c>
      <c r="AK23" s="11">
        <f t="shared" si="19"/>
        <v>237.02299999999988</v>
      </c>
      <c r="AL23" s="11">
        <f t="shared" si="19"/>
        <v>238.18299999999991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4.9400000000000084</v>
      </c>
      <c r="N24" s="11">
        <v>5.4170000000000051</v>
      </c>
      <c r="O24" s="11">
        <v>5.9420000000000019</v>
      </c>
      <c r="P24" s="11">
        <v>4.9410000000000167</v>
      </c>
      <c r="Q24" s="11">
        <v>5.4050000000000002</v>
      </c>
      <c r="R24" s="11">
        <v>7.3120000000000065</v>
      </c>
      <c r="S24" s="11">
        <v>6.5079999999999929</v>
      </c>
      <c r="T24" s="11">
        <v>6.4169999999999936</v>
      </c>
      <c r="U24" s="11">
        <v>5.5770000000000133</v>
      </c>
      <c r="V24" s="11">
        <v>5.5649999999999951</v>
      </c>
      <c r="W24" s="11">
        <v>5.9100000000000055</v>
      </c>
      <c r="X24" s="11">
        <v>5.828999999999998</v>
      </c>
      <c r="Y24" s="11">
        <v>5.8000000000000034</v>
      </c>
      <c r="Z24" s="11">
        <v>5.7670000000000012</v>
      </c>
      <c r="AA24" s="11">
        <v>5.7449999999999974</v>
      </c>
      <c r="AB24" s="11">
        <v>5.7459999999999987</v>
      </c>
      <c r="AC24" s="11">
        <v>5.7410000000000077</v>
      </c>
      <c r="AD24" s="11">
        <v>5.7360000000000069</v>
      </c>
      <c r="AE24" s="11">
        <v>5.7299999999999978</v>
      </c>
      <c r="AF24" s="11">
        <v>5.725000000000005</v>
      </c>
      <c r="AG24" s="11">
        <v>5.7179999999999955</v>
      </c>
      <c r="AH24" s="11">
        <v>5.7109999999999994</v>
      </c>
      <c r="AI24" s="11">
        <v>5.7039999999999997</v>
      </c>
      <c r="AJ24" s="11">
        <v>5.6979999999999942</v>
      </c>
      <c r="AK24" s="172">
        <v>5.6909999999999945</v>
      </c>
      <c r="AL24" s="11">
        <v>5.6850000000000041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12.675000000000031</v>
      </c>
      <c r="N25" s="11">
        <v>12.08499999999998</v>
      </c>
      <c r="O25" s="11">
        <v>14.047999999999977</v>
      </c>
      <c r="P25" s="11">
        <v>13.934000000000012</v>
      </c>
      <c r="Q25" s="11">
        <v>16.316999999999958</v>
      </c>
      <c r="R25" s="11">
        <v>13.881999999999971</v>
      </c>
      <c r="S25" s="11">
        <v>14.408999999999976</v>
      </c>
      <c r="T25" s="11">
        <v>17.397999999999993</v>
      </c>
      <c r="U25" s="11">
        <v>13.403999999999952</v>
      </c>
      <c r="V25" s="11">
        <v>13.030000000000028</v>
      </c>
      <c r="W25" s="11">
        <v>12.94400000000004</v>
      </c>
      <c r="X25" s="11">
        <v>13.052000000000065</v>
      </c>
      <c r="Y25" s="11">
        <v>13.10700000000003</v>
      </c>
      <c r="Z25" s="11">
        <v>13.234000000000018</v>
      </c>
      <c r="AA25" s="11">
        <v>13.335000000000015</v>
      </c>
      <c r="AB25" s="11">
        <v>13.419000000000008</v>
      </c>
      <c r="AC25" s="11">
        <v>13.493000000000022</v>
      </c>
      <c r="AD25" s="11">
        <v>13.554000000000036</v>
      </c>
      <c r="AE25" s="11">
        <v>13.610000000000008</v>
      </c>
      <c r="AF25" s="11">
        <v>13.665999999999984</v>
      </c>
      <c r="AG25" s="11">
        <v>13.725000000000003</v>
      </c>
      <c r="AH25" s="11">
        <v>13.783000000000001</v>
      </c>
      <c r="AI25" s="11">
        <v>13.838999999999981</v>
      </c>
      <c r="AJ25" s="11">
        <v>13.891999999999989</v>
      </c>
      <c r="AK25" s="172">
        <v>13.940000000000007</v>
      </c>
      <c r="AL25" s="11">
        <v>13.983999999999986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23.707999999999984</v>
      </c>
      <c r="N26" s="11">
        <v>24.634999999999945</v>
      </c>
      <c r="O26" s="11">
        <v>24.654000000000032</v>
      </c>
      <c r="P26" s="11">
        <v>24.704000000000057</v>
      </c>
      <c r="Q26" s="11">
        <v>25.501999999999992</v>
      </c>
      <c r="R26" s="11">
        <v>23.159000000000052</v>
      </c>
      <c r="S26" s="11">
        <v>22.513000000000005</v>
      </c>
      <c r="T26" s="11">
        <v>22.341000000000015</v>
      </c>
      <c r="U26" s="11">
        <v>23.157999999999962</v>
      </c>
      <c r="V26" s="11">
        <v>23.675999999999952</v>
      </c>
      <c r="W26" s="11">
        <v>24.294000000000029</v>
      </c>
      <c r="X26" s="11">
        <v>24.683000000000025</v>
      </c>
      <c r="Y26" s="11">
        <v>24.512999999999984</v>
      </c>
      <c r="Z26" s="11">
        <v>24.293999999999986</v>
      </c>
      <c r="AA26" s="11">
        <v>24.041000000000029</v>
      </c>
      <c r="AB26" s="11">
        <v>23.858000000000018</v>
      </c>
      <c r="AC26" s="11">
        <v>23.705000000000013</v>
      </c>
      <c r="AD26" s="11">
        <v>23.548999999999943</v>
      </c>
      <c r="AE26" s="11">
        <v>23.392999999999958</v>
      </c>
      <c r="AF26" s="11">
        <v>23.234999999999985</v>
      </c>
      <c r="AG26" s="11">
        <v>23.081000000000074</v>
      </c>
      <c r="AH26" s="11">
        <v>22.913000000000004</v>
      </c>
      <c r="AI26" s="11">
        <v>22.746999999999975</v>
      </c>
      <c r="AJ26" s="11">
        <v>22.581000000000017</v>
      </c>
      <c r="AK26" s="172">
        <v>22.415000000000042</v>
      </c>
      <c r="AL26" s="11">
        <v>22.24999999999994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14.218000000000012</v>
      </c>
      <c r="N27" s="11">
        <v>9.8329999999999984</v>
      </c>
      <c r="O27" s="11">
        <v>9.6450000000000351</v>
      </c>
      <c r="P27" s="11">
        <v>11.309999999999997</v>
      </c>
      <c r="Q27" s="11">
        <v>9.1259999999999852</v>
      </c>
      <c r="R27" s="11">
        <v>10.98000000000002</v>
      </c>
      <c r="S27" s="11">
        <v>9.9129999999999932</v>
      </c>
      <c r="T27" s="11">
        <v>10.006999999999975</v>
      </c>
      <c r="U27" s="11">
        <v>11.965000000000014</v>
      </c>
      <c r="V27" s="11">
        <v>11.338000000000013</v>
      </c>
      <c r="W27" s="11">
        <v>11.588999999999997</v>
      </c>
      <c r="X27" s="11">
        <v>11.603999999999978</v>
      </c>
      <c r="Y27" s="11">
        <v>11.572000000000047</v>
      </c>
      <c r="Z27" s="11">
        <v>11.615999999999987</v>
      </c>
      <c r="AA27" s="11">
        <v>11.74100000000003</v>
      </c>
      <c r="AB27" s="11">
        <v>11.860000000000007</v>
      </c>
      <c r="AC27" s="11">
        <v>12.00500000000002</v>
      </c>
      <c r="AD27" s="11">
        <v>12.163000000000023</v>
      </c>
      <c r="AE27" s="11">
        <v>12.326999999999979</v>
      </c>
      <c r="AF27" s="11">
        <v>12.496000000000029</v>
      </c>
      <c r="AG27" s="11">
        <v>12.664999999999971</v>
      </c>
      <c r="AH27" s="11">
        <v>12.836999999999998</v>
      </c>
      <c r="AI27" s="11">
        <v>13.007999999999988</v>
      </c>
      <c r="AJ27" s="11">
        <v>13.178999999999984</v>
      </c>
      <c r="AK27" s="172">
        <v>13.348000000000015</v>
      </c>
      <c r="AL27" s="11">
        <v>13.514999999999997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47.799000000000063</v>
      </c>
      <c r="N28" s="11">
        <v>43.233000000000082</v>
      </c>
      <c r="O28" s="11">
        <v>50.034999999999926</v>
      </c>
      <c r="P28" s="11">
        <v>46.283000000000065</v>
      </c>
      <c r="Q28" s="11">
        <v>51.507000000000019</v>
      </c>
      <c r="R28" s="11">
        <v>49.270000000000046</v>
      </c>
      <c r="S28" s="11">
        <v>46.315999999999896</v>
      </c>
      <c r="T28" s="11">
        <v>52.269000000000027</v>
      </c>
      <c r="U28" s="11">
        <v>52.438000000000038</v>
      </c>
      <c r="V28" s="11">
        <v>57.92599999999986</v>
      </c>
      <c r="W28" s="11">
        <v>54.008000000000095</v>
      </c>
      <c r="X28" s="11">
        <v>54.85500000000021</v>
      </c>
      <c r="Y28" s="11">
        <v>55.271999999999878</v>
      </c>
      <c r="Z28" s="11">
        <v>55.792999999999914</v>
      </c>
      <c r="AA28" s="11">
        <v>56.352000000000018</v>
      </c>
      <c r="AB28" s="11">
        <v>56.814</v>
      </c>
      <c r="AC28" s="11">
        <v>57.253000000000092</v>
      </c>
      <c r="AD28" s="11">
        <v>57.702999999999861</v>
      </c>
      <c r="AE28" s="11">
        <v>58.161999999999942</v>
      </c>
      <c r="AF28" s="11">
        <v>58.633999999999922</v>
      </c>
      <c r="AG28" s="11">
        <v>59.087000000000018</v>
      </c>
      <c r="AH28" s="11">
        <v>59.529999999999816</v>
      </c>
      <c r="AI28" s="11">
        <v>59.974999999999966</v>
      </c>
      <c r="AJ28" s="11">
        <v>60.418000000000085</v>
      </c>
      <c r="AK28" s="172">
        <v>60.860999999999862</v>
      </c>
      <c r="AL28" s="11">
        <v>61.304000000000059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47.934000000000054</v>
      </c>
      <c r="N29" s="11">
        <v>45.656000000000027</v>
      </c>
      <c r="O29" s="11">
        <v>58.559999999999974</v>
      </c>
      <c r="P29" s="11">
        <v>60.783999999999935</v>
      </c>
      <c r="Q29" s="11">
        <v>64.504000000000147</v>
      </c>
      <c r="R29" s="11">
        <v>69.044999999999931</v>
      </c>
      <c r="S29" s="11">
        <v>65.609999999999928</v>
      </c>
      <c r="T29" s="11">
        <v>62.259000000000185</v>
      </c>
      <c r="U29" s="11">
        <v>66.655999999999892</v>
      </c>
      <c r="V29" s="11">
        <v>66.514999999999858</v>
      </c>
      <c r="W29" s="11">
        <v>62.144000000000098</v>
      </c>
      <c r="X29" s="11">
        <v>63.206000000000145</v>
      </c>
      <c r="Y29" s="11">
        <v>64.524000000000129</v>
      </c>
      <c r="Z29" s="11">
        <v>65.267999999999972</v>
      </c>
      <c r="AA29" s="11">
        <v>65.893999999999991</v>
      </c>
      <c r="AB29" s="11">
        <v>66.397999999999968</v>
      </c>
      <c r="AC29" s="11">
        <v>66.958999999999932</v>
      </c>
      <c r="AD29" s="11">
        <v>67.513999999999854</v>
      </c>
      <c r="AE29" s="11">
        <v>68.064999999999927</v>
      </c>
      <c r="AF29" s="11">
        <v>68.617000000000019</v>
      </c>
      <c r="AG29" s="11">
        <v>69.184000000000054</v>
      </c>
      <c r="AH29" s="11">
        <v>69.732999999999976</v>
      </c>
      <c r="AI29" s="11">
        <v>70.284999999999982</v>
      </c>
      <c r="AJ29" s="11">
        <v>70.836999999999975</v>
      </c>
      <c r="AK29" s="172">
        <v>71.391000000000005</v>
      </c>
      <c r="AL29" s="11">
        <v>71.947999999999936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21.437000000000026</v>
      </c>
      <c r="N30" s="11">
        <v>21.317000000000036</v>
      </c>
      <c r="O30" s="11">
        <v>23.053999999999974</v>
      </c>
      <c r="P30" s="11">
        <v>20.925000000000068</v>
      </c>
      <c r="Q30" s="11">
        <v>24.391999999999982</v>
      </c>
      <c r="R30" s="11">
        <v>22.307000000000052</v>
      </c>
      <c r="S30" s="11">
        <v>26.729999999999997</v>
      </c>
      <c r="T30" s="11">
        <v>25.774999999999995</v>
      </c>
      <c r="U30" s="11">
        <v>25.292000000000037</v>
      </c>
      <c r="V30" s="11">
        <v>24.715999999999958</v>
      </c>
      <c r="W30" s="11">
        <v>27.990999999999982</v>
      </c>
      <c r="X30" s="11">
        <v>27.755999999999958</v>
      </c>
      <c r="Y30" s="11">
        <v>26.854999999999958</v>
      </c>
      <c r="Z30" s="11">
        <v>26.626000000000019</v>
      </c>
      <c r="AA30" s="11">
        <v>26.85500000000005</v>
      </c>
      <c r="AB30" s="11">
        <v>26.946999999999996</v>
      </c>
      <c r="AC30" s="11">
        <v>27.067000000000014</v>
      </c>
      <c r="AD30" s="11">
        <v>27.170000000000062</v>
      </c>
      <c r="AE30" s="11">
        <v>27.250999999999969</v>
      </c>
      <c r="AF30" s="11">
        <v>27.317999999999934</v>
      </c>
      <c r="AG30" s="11">
        <v>27.394000000000013</v>
      </c>
      <c r="AH30" s="11">
        <v>27.478999999999981</v>
      </c>
      <c r="AI30" s="11">
        <v>27.567999999999987</v>
      </c>
      <c r="AJ30" s="11">
        <v>27.655999999999988</v>
      </c>
      <c r="AK30" s="172">
        <v>27.741999999999994</v>
      </c>
      <c r="AL30" s="11">
        <v>27.824999999999974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22.413000000000011</v>
      </c>
      <c r="N31" s="11">
        <v>22.654000000000007</v>
      </c>
      <c r="O31" s="11">
        <v>23.103000000000002</v>
      </c>
      <c r="P31" s="11">
        <v>18.485000000000039</v>
      </c>
      <c r="Q31" s="11">
        <v>20.615000000000038</v>
      </c>
      <c r="R31" s="11">
        <v>23.624000000000013</v>
      </c>
      <c r="S31" s="11">
        <v>22.921999999999986</v>
      </c>
      <c r="T31" s="11">
        <v>21.187999999999999</v>
      </c>
      <c r="U31" s="11">
        <v>20.362999999999953</v>
      </c>
      <c r="V31" s="11">
        <v>19.813000000000006</v>
      </c>
      <c r="W31" s="11">
        <v>21.585000000000026</v>
      </c>
      <c r="X31" s="11">
        <v>21.55100000000002</v>
      </c>
      <c r="Y31" s="11">
        <v>21.496999999999993</v>
      </c>
      <c r="Z31" s="11">
        <v>21.532999999999987</v>
      </c>
      <c r="AA31" s="11">
        <v>21.581000000000017</v>
      </c>
      <c r="AB31" s="11">
        <v>21.570999999999991</v>
      </c>
      <c r="AC31" s="11">
        <v>21.551999999999978</v>
      </c>
      <c r="AD31" s="11">
        <v>21.536999999999978</v>
      </c>
      <c r="AE31" s="11">
        <v>21.527000000000037</v>
      </c>
      <c r="AF31" s="11">
        <v>21.525999999999996</v>
      </c>
      <c r="AG31" s="11">
        <v>21.536000000000016</v>
      </c>
      <c r="AH31" s="11">
        <v>21.553000000000001</v>
      </c>
      <c r="AI31" s="11">
        <v>21.576000000000004</v>
      </c>
      <c r="AJ31" s="11">
        <v>21.603000000000005</v>
      </c>
      <c r="AK31" s="172">
        <v>21.634999999999987</v>
      </c>
      <c r="AL31" s="11">
        <v>21.671999999999986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187.98999999999984</v>
      </c>
      <c r="N33" s="11">
        <f t="shared" ref="N33:AK33" si="20">SUM(N34:N36)</f>
        <v>191.74099999999999</v>
      </c>
      <c r="O33" s="11">
        <f t="shared" si="20"/>
        <v>189.08600000000013</v>
      </c>
      <c r="P33" s="11">
        <f t="shared" si="20"/>
        <v>197.73899999999998</v>
      </c>
      <c r="Q33" s="11">
        <f t="shared" si="20"/>
        <v>200.15399999999985</v>
      </c>
      <c r="R33" s="11">
        <f t="shared" si="20"/>
        <v>196.78600000000012</v>
      </c>
      <c r="S33" s="11">
        <f t="shared" si="20"/>
        <v>198.00200000000009</v>
      </c>
      <c r="T33" s="11">
        <f t="shared" si="20"/>
        <v>201.20399999999989</v>
      </c>
      <c r="U33" s="11">
        <f t="shared" si="20"/>
        <v>202.7259999999998</v>
      </c>
      <c r="V33" s="11">
        <f t="shared" si="20"/>
        <v>208.01400000000001</v>
      </c>
      <c r="W33" s="11">
        <f t="shared" si="20"/>
        <v>205.56600000000003</v>
      </c>
      <c r="X33" s="11">
        <f t="shared" si="20"/>
        <v>207.84499999999974</v>
      </c>
      <c r="Y33" s="11">
        <f t="shared" si="20"/>
        <v>209.36900000000014</v>
      </c>
      <c r="Z33" s="11">
        <f t="shared" si="20"/>
        <v>211.08500000000015</v>
      </c>
      <c r="AA33" s="11">
        <f t="shared" si="20"/>
        <v>213.23900000000012</v>
      </c>
      <c r="AB33" s="11">
        <f t="shared" si="20"/>
        <v>214.97199999999995</v>
      </c>
      <c r="AC33" s="11">
        <f t="shared" si="20"/>
        <v>216.35399999999998</v>
      </c>
      <c r="AD33" s="11">
        <f t="shared" si="20"/>
        <v>217.67599999999996</v>
      </c>
      <c r="AE33" s="11">
        <f t="shared" si="20"/>
        <v>218.98299999999983</v>
      </c>
      <c r="AF33" s="11">
        <f t="shared" si="20"/>
        <v>220.28700000000032</v>
      </c>
      <c r="AG33" s="11">
        <f t="shared" si="20"/>
        <v>221.62999999999991</v>
      </c>
      <c r="AH33" s="11">
        <f t="shared" si="20"/>
        <v>222.96500000000015</v>
      </c>
      <c r="AI33" s="11">
        <f t="shared" si="20"/>
        <v>224.2950000000003</v>
      </c>
      <c r="AJ33" s="11">
        <f t="shared" si="20"/>
        <v>225.63000000000005</v>
      </c>
      <c r="AK33" s="11">
        <f t="shared" si="20"/>
        <v>226.97799999999995</v>
      </c>
      <c r="AL33" s="11">
        <f>SUM(AL34:AL36)</f>
        <v>228.34799999999996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41.359999999999971</v>
      </c>
      <c r="N34" s="11">
        <v>37.143000000000036</v>
      </c>
      <c r="O34" s="11">
        <v>34.552999999999955</v>
      </c>
      <c r="P34" s="11">
        <v>33.867000000000068</v>
      </c>
      <c r="Q34" s="11">
        <v>35.157000000000011</v>
      </c>
      <c r="R34" s="11">
        <v>34.151000000000003</v>
      </c>
      <c r="S34" s="11">
        <v>32.56900000000001</v>
      </c>
      <c r="T34" s="11">
        <v>34.190000000000026</v>
      </c>
      <c r="U34" s="11">
        <v>34.186999999999884</v>
      </c>
      <c r="V34" s="11">
        <v>34.416000000000089</v>
      </c>
      <c r="W34" s="11">
        <v>35.151000000000032</v>
      </c>
      <c r="X34" s="11">
        <v>36.324999999999982</v>
      </c>
      <c r="Y34" s="11">
        <v>36.861000000000004</v>
      </c>
      <c r="Z34" s="11">
        <v>37.262000000000036</v>
      </c>
      <c r="AA34" s="11">
        <v>37.772000000000105</v>
      </c>
      <c r="AB34" s="11">
        <v>37.991000000000007</v>
      </c>
      <c r="AC34" s="11">
        <v>38.171000000000014</v>
      </c>
      <c r="AD34" s="11">
        <v>38.354000000000021</v>
      </c>
      <c r="AE34" s="11">
        <v>38.535999999999959</v>
      </c>
      <c r="AF34" s="11">
        <v>38.716000000000044</v>
      </c>
      <c r="AG34" s="11">
        <v>38.894999999999975</v>
      </c>
      <c r="AH34" s="11">
        <v>39.065999999999967</v>
      </c>
      <c r="AI34" s="11">
        <v>39.237000000000016</v>
      </c>
      <c r="AJ34" s="11">
        <v>39.40899999999997</v>
      </c>
      <c r="AK34" s="172">
        <v>39.583000000000034</v>
      </c>
      <c r="AL34" s="11">
        <v>39.761000000000017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59.078000000000031</v>
      </c>
      <c r="N35" s="11">
        <v>60.715999999999987</v>
      </c>
      <c r="O35" s="11">
        <v>60.215000000000089</v>
      </c>
      <c r="P35" s="11">
        <v>63.390000000000015</v>
      </c>
      <c r="Q35" s="11">
        <v>63.396999999999963</v>
      </c>
      <c r="R35" s="11">
        <v>62.641000000000147</v>
      </c>
      <c r="S35" s="11">
        <v>62.93499999999986</v>
      </c>
      <c r="T35" s="11">
        <v>61.664000000000044</v>
      </c>
      <c r="U35" s="11">
        <v>65.982000000000141</v>
      </c>
      <c r="V35" s="11">
        <v>65.989999999999966</v>
      </c>
      <c r="W35" s="11">
        <v>66.459999999999923</v>
      </c>
      <c r="X35" s="11">
        <v>65.804999999999851</v>
      </c>
      <c r="Y35" s="11">
        <v>65.245999999999867</v>
      </c>
      <c r="Z35" s="11">
        <v>65.170999999999992</v>
      </c>
      <c r="AA35" s="11">
        <v>65.231000000000151</v>
      </c>
      <c r="AB35" s="11">
        <v>65.420000000000044</v>
      </c>
      <c r="AC35" s="11">
        <v>65.498000000000076</v>
      </c>
      <c r="AD35" s="11">
        <v>65.575999999999894</v>
      </c>
      <c r="AE35" s="11">
        <v>65.659999999999982</v>
      </c>
      <c r="AF35" s="11">
        <v>65.753000000000029</v>
      </c>
      <c r="AG35" s="11">
        <v>65.894999999999925</v>
      </c>
      <c r="AH35" s="11">
        <v>66.038999999999987</v>
      </c>
      <c r="AI35" s="11">
        <v>66.180000000000135</v>
      </c>
      <c r="AJ35" s="11">
        <v>66.31800000000004</v>
      </c>
      <c r="AK35" s="172">
        <v>66.455000000000013</v>
      </c>
      <c r="AL35" s="11">
        <v>66.594000000000037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87.551999999999836</v>
      </c>
      <c r="N36" s="11">
        <v>93.881999999999948</v>
      </c>
      <c r="O36" s="11">
        <v>94.318000000000069</v>
      </c>
      <c r="P36" s="11">
        <v>100.48199999999989</v>
      </c>
      <c r="Q36" s="11">
        <v>101.59999999999988</v>
      </c>
      <c r="R36" s="11">
        <v>99.993999999999986</v>
      </c>
      <c r="S36" s="11">
        <v>102.49800000000022</v>
      </c>
      <c r="T36" s="11">
        <v>105.34999999999981</v>
      </c>
      <c r="U36" s="11">
        <v>102.55699999999977</v>
      </c>
      <c r="V36" s="11">
        <v>107.60799999999996</v>
      </c>
      <c r="W36" s="11">
        <v>103.95500000000007</v>
      </c>
      <c r="X36" s="11">
        <v>105.71499999999992</v>
      </c>
      <c r="Y36" s="11">
        <v>107.26200000000027</v>
      </c>
      <c r="Z36" s="11">
        <v>108.65200000000011</v>
      </c>
      <c r="AA36" s="11">
        <v>110.23599999999986</v>
      </c>
      <c r="AB36" s="11">
        <v>111.56099999999989</v>
      </c>
      <c r="AC36" s="11">
        <v>112.6849999999999</v>
      </c>
      <c r="AD36" s="11">
        <v>113.74600000000004</v>
      </c>
      <c r="AE36" s="11">
        <v>114.78699999999989</v>
      </c>
      <c r="AF36" s="11">
        <v>115.81800000000023</v>
      </c>
      <c r="AG36" s="11">
        <v>116.84</v>
      </c>
      <c r="AH36" s="11">
        <v>117.8600000000002</v>
      </c>
      <c r="AI36" s="11">
        <v>118.87800000000014</v>
      </c>
      <c r="AJ36" s="11">
        <v>119.90300000000006</v>
      </c>
      <c r="AK36" s="172">
        <v>120.93999999999991</v>
      </c>
      <c r="AL36" s="11">
        <v>121.99299999999992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751.55299999999988</v>
      </c>
      <c r="N38" s="11">
        <f t="shared" ref="N38:AL38" si="21">SUM(N5,N11,N16,N18,N23,N33)</f>
        <v>744.23100000000022</v>
      </c>
      <c r="O38" s="11">
        <f t="shared" si="21"/>
        <v>765.96100000000013</v>
      </c>
      <c r="P38" s="11">
        <f t="shared" si="21"/>
        <v>756.60900000000038</v>
      </c>
      <c r="Q38" s="11">
        <f t="shared" si="21"/>
        <v>790.59800000000007</v>
      </c>
      <c r="R38" s="11">
        <f t="shared" si="21"/>
        <v>794.68299999999999</v>
      </c>
      <c r="S38" s="11">
        <f t="shared" si="21"/>
        <v>785.26899999999989</v>
      </c>
      <c r="T38" s="11">
        <f t="shared" si="21"/>
        <v>798.50799999999981</v>
      </c>
      <c r="U38" s="11">
        <f t="shared" si="21"/>
        <v>808.42799999999954</v>
      </c>
      <c r="V38" s="11">
        <f t="shared" si="21"/>
        <v>802.09799999999927</v>
      </c>
      <c r="W38" s="11">
        <f t="shared" si="21"/>
        <v>788.61200000000031</v>
      </c>
      <c r="X38" s="11">
        <f t="shared" si="21"/>
        <v>792.21600000000035</v>
      </c>
      <c r="Y38" s="11">
        <f t="shared" si="21"/>
        <v>796.59800000000007</v>
      </c>
      <c r="Z38" s="11">
        <f t="shared" si="21"/>
        <v>802.3959999999995</v>
      </c>
      <c r="AA38" s="11">
        <f t="shared" si="21"/>
        <v>809.10600000000034</v>
      </c>
      <c r="AB38" s="11">
        <f t="shared" si="21"/>
        <v>813.53400000000011</v>
      </c>
      <c r="AC38" s="11">
        <f t="shared" si="21"/>
        <v>817.27</v>
      </c>
      <c r="AD38" s="11">
        <f t="shared" si="21"/>
        <v>820.6819999999999</v>
      </c>
      <c r="AE38" s="11">
        <f t="shared" si="21"/>
        <v>824.08699999999976</v>
      </c>
      <c r="AF38" s="11">
        <f t="shared" si="21"/>
        <v>827.44100000000026</v>
      </c>
      <c r="AG38" s="11">
        <f t="shared" si="21"/>
        <v>831.00200000000018</v>
      </c>
      <c r="AH38" s="11">
        <f t="shared" si="21"/>
        <v>834.51100000000019</v>
      </c>
      <c r="AI38" s="11">
        <f t="shared" si="21"/>
        <v>838.0300000000002</v>
      </c>
      <c r="AJ38" s="11">
        <f t="shared" si="21"/>
        <v>841.59899999999993</v>
      </c>
      <c r="AK38" s="11">
        <f t="shared" si="21"/>
        <v>845.16499999999962</v>
      </c>
      <c r="AL38" s="11">
        <f t="shared" si="21"/>
        <v>848.75999999999965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 xml:space="preserve">Industry Figure 2.1  Change in Employment in Primary sector and utilities, 2010-2035, Norfolk and Suffolk 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 xml:space="preserve">Industry Figure 2.2  Change in Employment in Manufacturing, 2010-2035, Norfolk and Suffolk 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 xml:space="preserve">Industry Figure 2.3  Change in Employment in Construction, 2010-2035, Norfolk and Suffolk </v>
      </c>
    </row>
    <row r="137" spans="1:1" ht="15.75" x14ac:dyDescent="0.25">
      <c r="A137" s="80" t="str">
        <f>CONCATENATE("Industry Figure 2.4  Change in Employment in ",$L$18,", ",$M$2,"-",$O$2,", ",Info!B5)</f>
        <v xml:space="preserve">Industry Figure 2.4  Change in Employment in Trade, accomod. and transport, 2010-2035, Norfolk and Suffolk </v>
      </c>
    </row>
    <row r="167" spans="1:1" ht="15.75" x14ac:dyDescent="0.25">
      <c r="A167" s="80" t="str">
        <f>CONCATENATE("Industry Figure 2.5  Change in Employment in ",$L$23,", ",$M$2,"- ",$O$2,", ",Info!B5)</f>
        <v xml:space="preserve">Industry Figure 2.5  Change in Employment in Business and other services, 2010- 2035, Norfolk and Suffolk </v>
      </c>
    </row>
    <row r="197" spans="1:1" ht="15.75" x14ac:dyDescent="0.25">
      <c r="A197" s="80" t="str">
        <f>CONCATENATE("Industry Figure 2.6  Change in Employment in ",$L$33,", ",$M$2,"-",$O$2,", ",Info!B5)</f>
        <v xml:space="preserve">Industry Figure 2.6  Change in Employment in Non-marketed services, 2010-2035, Norfolk and Suffolk </v>
      </c>
    </row>
    <row r="227" spans="1:15" ht="15.75" x14ac:dyDescent="0.25">
      <c r="A227" s="80" t="str">
        <f>CONCATENATE("Industry Figure 2.7  Employment trends by broad sector (SIC 2007), shares in %, ",$M$230,"-",$O$230,", ",Info!B5)</f>
        <v xml:space="preserve">Industry Figure 2.7  Employment trends by broad sector (SIC 2007), shares in %, 2015-2035, Norfolk and Suffolk 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24.762829958612443</v>
      </c>
      <c r="N231" s="40">
        <f>'Ind T1'!D25</f>
        <v>26.066811055373229</v>
      </c>
      <c r="O231" s="40">
        <f>'Ind T1'!F25</f>
        <v>26.903718365615724</v>
      </c>
    </row>
    <row r="232" spans="1:15" x14ac:dyDescent="0.2">
      <c r="L232" t="str">
        <f>L23</f>
        <v>Business and other services</v>
      </c>
      <c r="M232" s="40">
        <f>'Ind T1'!B24</f>
        <v>27.631017651063395</v>
      </c>
      <c r="N232" s="40">
        <f>'Ind T1'!D24</f>
        <v>27.956079795894585</v>
      </c>
      <c r="O232" s="40">
        <f>'Ind T1'!F24</f>
        <v>28.06246759979264</v>
      </c>
    </row>
    <row r="233" spans="1:15" x14ac:dyDescent="0.2">
      <c r="L233" t="str">
        <f>L18</f>
        <v>Trade, accomod. and transport</v>
      </c>
      <c r="M233" s="40">
        <f>'Ind T1'!B23</f>
        <v>27.715831344070512</v>
      </c>
      <c r="N233" s="40">
        <f>'Ind T1'!D23</f>
        <v>27.014678954923323</v>
      </c>
      <c r="O233" s="40">
        <f>'Ind T1'!F23</f>
        <v>26.820656015834853</v>
      </c>
    </row>
    <row r="234" spans="1:15" x14ac:dyDescent="0.2">
      <c r="L234" t="str">
        <f>L16</f>
        <v>Construction</v>
      </c>
      <c r="M234" s="40">
        <f>'Ind T1'!B22</f>
        <v>7.6731224903515045</v>
      </c>
      <c r="N234" s="40">
        <f>'Ind T1'!D22</f>
        <v>7.8709175107657501</v>
      </c>
      <c r="O234" s="40">
        <f>'Ind T1'!F22</f>
        <v>8.5001649465102016</v>
      </c>
    </row>
    <row r="235" spans="1:15" x14ac:dyDescent="0.2">
      <c r="L235" t="str">
        <f>L11</f>
        <v>Manufacturing</v>
      </c>
      <c r="M235" s="40">
        <f>'Ind T1'!B21</f>
        <v>8.5785149550197826</v>
      </c>
      <c r="N235" s="40">
        <f>'Ind T1'!D21</f>
        <v>8.5148336571089462</v>
      </c>
      <c r="O235" s="40">
        <f>'Ind T1'!F21</f>
        <v>7.3356425844761874</v>
      </c>
    </row>
    <row r="236" spans="1:15" x14ac:dyDescent="0.2">
      <c r="L236" t="str">
        <f>L5</f>
        <v>Primary sector and utilities</v>
      </c>
      <c r="M236" s="40">
        <f>'Ind T1'!B20</f>
        <v>3.6386836008823775</v>
      </c>
      <c r="N236" s="40">
        <f>'Ind T1'!D20</f>
        <v>2.5766790259341703</v>
      </c>
      <c r="O236" s="40">
        <f>'Ind T1'!F20</f>
        <v>2.377350487770391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 xml:space="preserve">Industry Figure 2.8  Employment trends by broad sector (SIC 2007), change in thousands, 2015-2035, Norfolk and Suffolk 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8.7799999999999159</v>
      </c>
      <c r="O261" s="11">
        <f>'Ind T1'!F50</f>
        <v>22.781999999999925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0.88600000000019463</v>
      </c>
      <c r="O262" s="11">
        <f>'Ind T1'!F49</f>
        <v>17.71799999999962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-7.2119999999998754</v>
      </c>
      <c r="O263" s="11">
        <f>'Ind T1'!F48</f>
        <v>14.601999999999805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1.0939999999999728</v>
      </c>
      <c r="O264" s="11">
        <f>'Ind T1'!F47</f>
        <v>10.074999999999939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-1.0229999999998256</v>
      </c>
      <c r="O265" s="11">
        <f>'Ind T1'!F46</f>
        <v>-4.886999999999972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-8.5960000000001173</v>
      </c>
      <c r="O266" s="11">
        <f>'Ind T1'!F45</f>
        <v>-0.14200000000002433</v>
      </c>
    </row>
    <row r="268" spans="1:16" x14ac:dyDescent="0.2">
      <c r="L268" t="str">
        <f>L38</f>
        <v>All industries</v>
      </c>
      <c r="N268" s="11">
        <f>'Ind T1'!D14-'Ind T1'!B14</f>
        <v>-6.0709999999996853</v>
      </c>
      <c r="O268" s="11">
        <f>SUM(O261:O266)</f>
        <v>60.147999999999286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 xml:space="preserve">Industry and Occupation Table 1  Occupation composition (SOC2020) by gender, 2015-2035, Norfolk and Suffolk 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26.162343404099499</v>
      </c>
      <c r="C9" s="249">
        <f>SUM(C26,C43,C60,C77,C94,C111,C128,C145,C162,C179,C196,C213,C230,C247,C264,C281,C298,C315,C332,C349,C366,C383)</f>
        <v>53.980964156796624</v>
      </c>
      <c r="D9" s="249">
        <f>SUM(B9:C9)</f>
        <v>80.143307560896119</v>
      </c>
      <c r="E9" s="238"/>
      <c r="F9" s="249">
        <f>SUM(F26,F43,F60,F77,F94,F111,F128,F145,F162,F179,F196,F213,F230,F247,F264,F281,F298,F315,F332,F349,F366,F383)</f>
        <v>31.843927275214387</v>
      </c>
      <c r="G9" s="249">
        <f>SUM(G26,G43,G60,G77,G94,G111,G128,G145,G162,G179,G196,G213,G230,G247,G264,G281,G298,G315,G332,G349,G366,G383)</f>
        <v>56.503988182678533</v>
      </c>
      <c r="H9" s="249">
        <f>SUM(F9:G9)</f>
        <v>88.347915457892924</v>
      </c>
      <c r="I9" s="238"/>
      <c r="J9" s="249">
        <f>SUM(J26,J43,J60,J77,J94,J111,J128,J145,J162,J179,J196,J213,J230,J247,J264,J281,J298,J315,J332,J349,J366,J383)</f>
        <v>40.617546558372382</v>
      </c>
      <c r="K9" s="249">
        <f>SUM(K26,K43,K60,K77,K94,K111,K128,K145,K162,K179,K196,K213,K230,K247,K264,K281,K298,K315,K332,K349,K366,K383)</f>
        <v>61.948892741922648</v>
      </c>
      <c r="L9" s="249">
        <f>SUM(J9:K9)</f>
        <v>102.56643930029503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65.295885542596409</v>
      </c>
      <c r="C10" s="249">
        <f t="shared" si="0"/>
        <v>77.347512846954928</v>
      </c>
      <c r="D10" s="249">
        <f t="shared" ref="D10:D17" si="1">SUM(B10:C10)</f>
        <v>142.64339838955135</v>
      </c>
      <c r="E10" s="238"/>
      <c r="F10" s="249">
        <f t="shared" ref="F10:G17" si="2">SUM(F27,F44,F61,F78,F95,F112,F129,F146,F163,F180,F197,F214,F231,F248,F265,F282,F299,F316,F333,F350,F367,F384)</f>
        <v>81.684160404860904</v>
      </c>
      <c r="G10" s="249">
        <f t="shared" si="2"/>
        <v>85.063669347772262</v>
      </c>
      <c r="H10" s="249">
        <f t="shared" ref="H10:H17" si="3">SUM(F10:G10)</f>
        <v>166.74782975263315</v>
      </c>
      <c r="I10" s="238"/>
      <c r="J10" s="249">
        <f t="shared" ref="J10:K17" si="4">SUM(J27,J44,J61,J78,J95,J112,J129,J146,J163,J180,J197,J214,J231,J248,J265,J282,J299,J316,J333,J350,J367,J384)</f>
        <v>100.96588342664721</v>
      </c>
      <c r="K10" s="249">
        <f t="shared" si="4"/>
        <v>99.361768091502469</v>
      </c>
      <c r="L10" s="249">
        <f t="shared" ref="L10:L17" si="5">SUM(J10:K10)</f>
        <v>200.32765151814968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43.274163063297308</v>
      </c>
      <c r="C11" s="249">
        <f t="shared" si="0"/>
        <v>51.500702320599622</v>
      </c>
      <c r="D11" s="249">
        <f t="shared" si="1"/>
        <v>94.774865383896923</v>
      </c>
      <c r="E11" s="238"/>
      <c r="F11" s="249">
        <f t="shared" si="2"/>
        <v>50.874180363182639</v>
      </c>
      <c r="G11" s="249">
        <f t="shared" si="2"/>
        <v>55.476330317233064</v>
      </c>
      <c r="H11" s="249">
        <f t="shared" si="3"/>
        <v>106.35051068041571</v>
      </c>
      <c r="I11" s="238"/>
      <c r="J11" s="249">
        <f t="shared" si="4"/>
        <v>59.441656703750041</v>
      </c>
      <c r="K11" s="249">
        <f t="shared" si="4"/>
        <v>54.700026150079623</v>
      </c>
      <c r="L11" s="249">
        <f t="shared" si="5"/>
        <v>114.14168285382966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68.783242793616978</v>
      </c>
      <c r="C12" s="249">
        <f t="shared" si="0"/>
        <v>19.207937201628742</v>
      </c>
      <c r="D12" s="249">
        <f t="shared" si="1"/>
        <v>87.991179995245716</v>
      </c>
      <c r="E12" s="238"/>
      <c r="F12" s="249">
        <f t="shared" si="2"/>
        <v>64.171849919406071</v>
      </c>
      <c r="G12" s="249">
        <f t="shared" si="2"/>
        <v>19.798553428598087</v>
      </c>
      <c r="H12" s="249">
        <f t="shared" si="3"/>
        <v>83.970403348004155</v>
      </c>
      <c r="I12" s="238"/>
      <c r="J12" s="249">
        <f t="shared" si="4"/>
        <v>49.991616729460418</v>
      </c>
      <c r="K12" s="249">
        <f t="shared" si="4"/>
        <v>20.61003699044581</v>
      </c>
      <c r="L12" s="249">
        <f t="shared" si="5"/>
        <v>70.601653719906224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10.245775451415717</v>
      </c>
      <c r="C13" s="249">
        <f t="shared" si="0"/>
        <v>79.457466364385766</v>
      </c>
      <c r="D13" s="249">
        <f t="shared" si="1"/>
        <v>89.703241815801476</v>
      </c>
      <c r="E13" s="238"/>
      <c r="F13" s="249">
        <f t="shared" si="2"/>
        <v>10.256732894353643</v>
      </c>
      <c r="G13" s="249">
        <f t="shared" si="2"/>
        <v>58.881814523147916</v>
      </c>
      <c r="H13" s="249">
        <f t="shared" si="3"/>
        <v>69.138547417501556</v>
      </c>
      <c r="I13" s="238"/>
      <c r="J13" s="249">
        <f t="shared" si="4"/>
        <v>12.701616346885405</v>
      </c>
      <c r="K13" s="249">
        <f t="shared" si="4"/>
        <v>56.777864085695718</v>
      </c>
      <c r="L13" s="249">
        <f t="shared" si="5"/>
        <v>69.479480432581127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60.777617749547296</v>
      </c>
      <c r="C14" s="249">
        <f t="shared" si="0"/>
        <v>14.483022585804076</v>
      </c>
      <c r="D14" s="249">
        <f t="shared" si="1"/>
        <v>75.260640335351368</v>
      </c>
      <c r="E14" s="238"/>
      <c r="F14" s="249">
        <f t="shared" si="2"/>
        <v>63.454745177270539</v>
      </c>
      <c r="G14" s="249">
        <f t="shared" si="2"/>
        <v>13.548881922768002</v>
      </c>
      <c r="H14" s="249">
        <f t="shared" si="3"/>
        <v>77.003627100038543</v>
      </c>
      <c r="I14" s="238"/>
      <c r="J14" s="249">
        <f t="shared" si="4"/>
        <v>72.43895920765658</v>
      </c>
      <c r="K14" s="249">
        <f t="shared" si="4"/>
        <v>17.981124814891292</v>
      </c>
      <c r="L14" s="249">
        <f t="shared" si="5"/>
        <v>90.420084022547869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41.245167086770991</v>
      </c>
      <c r="C15" s="249">
        <f t="shared" si="0"/>
        <v>27.190747118165767</v>
      </c>
      <c r="D15" s="249">
        <f t="shared" si="1"/>
        <v>68.435914204936751</v>
      </c>
      <c r="E15" s="238"/>
      <c r="F15" s="249">
        <f t="shared" si="2"/>
        <v>36.074340817729535</v>
      </c>
      <c r="G15" s="249">
        <f t="shared" si="2"/>
        <v>24.520395640938951</v>
      </c>
      <c r="H15" s="249">
        <f t="shared" si="3"/>
        <v>60.594736458668486</v>
      </c>
      <c r="I15" s="238"/>
      <c r="J15" s="249">
        <f t="shared" si="4"/>
        <v>34.898768515410275</v>
      </c>
      <c r="K15" s="249">
        <f t="shared" si="4"/>
        <v>25.731085426145484</v>
      </c>
      <c r="L15" s="249">
        <f t="shared" si="5"/>
        <v>60.629853941555758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7.3860659690249815</v>
      </c>
      <c r="C16" s="249">
        <f t="shared" si="0"/>
        <v>45.619016049247151</v>
      </c>
      <c r="D16" s="249">
        <f t="shared" si="1"/>
        <v>53.005082018272134</v>
      </c>
      <c r="E16" s="238"/>
      <c r="F16" s="249">
        <f t="shared" si="2"/>
        <v>6.5692417258222751</v>
      </c>
      <c r="G16" s="249">
        <f t="shared" si="2"/>
        <v>40.644244234952332</v>
      </c>
      <c r="H16" s="249">
        <f t="shared" si="3"/>
        <v>47.213485960774605</v>
      </c>
      <c r="I16" s="238"/>
      <c r="J16" s="249">
        <f t="shared" si="4"/>
        <v>9.0542112330407907</v>
      </c>
      <c r="K16" s="249">
        <f t="shared" si="4"/>
        <v>45.701652911739181</v>
      </c>
      <c r="L16" s="249">
        <f t="shared" si="5"/>
        <v>54.75586414477997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49.15621254068234</v>
      </c>
      <c r="C17" s="249">
        <f t="shared" si="0"/>
        <v>53.569157755365858</v>
      </c>
      <c r="D17" s="249">
        <f t="shared" si="1"/>
        <v>102.7253702960482</v>
      </c>
      <c r="E17" s="238"/>
      <c r="F17" s="249">
        <f t="shared" si="2"/>
        <v>44.216634759391113</v>
      </c>
      <c r="G17" s="249">
        <f t="shared" si="2"/>
        <v>45.028309064679803</v>
      </c>
      <c r="H17" s="249">
        <f t="shared" si="3"/>
        <v>89.244943824070916</v>
      </c>
      <c r="I17" s="238"/>
      <c r="J17" s="249">
        <f t="shared" si="4"/>
        <v>41.566826901965598</v>
      </c>
      <c r="K17" s="249">
        <f t="shared" si="4"/>
        <v>44.270463164388659</v>
      </c>
      <c r="L17" s="249">
        <f t="shared" si="5"/>
        <v>85.837290066354257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372.32647360105153</v>
      </c>
      <c r="C19" s="247">
        <f t="shared" ref="C19:L19" si="6">SUM(C9:C17)</f>
        <v>422.35652639894846</v>
      </c>
      <c r="D19" s="247">
        <f t="shared" si="6"/>
        <v>794.68299999999999</v>
      </c>
      <c r="E19" s="247"/>
      <c r="F19" s="247">
        <f t="shared" si="6"/>
        <v>389.14581333723112</v>
      </c>
      <c r="G19" s="247">
        <f t="shared" si="6"/>
        <v>399.46618666276891</v>
      </c>
      <c r="H19" s="247">
        <f t="shared" si="6"/>
        <v>788.61200000000008</v>
      </c>
      <c r="I19" s="247"/>
      <c r="J19" s="247">
        <f t="shared" si="6"/>
        <v>421.67708562318876</v>
      </c>
      <c r="K19" s="247">
        <f t="shared" si="6"/>
        <v>427.08291437681095</v>
      </c>
      <c r="L19" s="247">
        <f t="shared" si="6"/>
        <v>848.75999999999954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0.18084371181479741</v>
      </c>
      <c r="C26" s="302">
        <v>0.88753327393030346</v>
      </c>
      <c r="D26" s="302">
        <f>SUM(B26:C26)</f>
        <v>1.0683769857451009</v>
      </c>
      <c r="E26" s="303"/>
      <c r="F26" s="302">
        <v>0.23985231700405391</v>
      </c>
      <c r="G26" s="302">
        <v>0.61664179324610446</v>
      </c>
      <c r="H26" s="302">
        <f>SUM(F26:G26)</f>
        <v>0.85649411025015842</v>
      </c>
      <c r="I26" s="303"/>
      <c r="J26" s="302">
        <v>0.2536174443739313</v>
      </c>
      <c r="K26" s="302">
        <v>0.92009126247007111</v>
      </c>
      <c r="L26" s="302">
        <f>SUM(J26:K26)</f>
        <v>1.1737087068440024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0.27752075942658727</v>
      </c>
      <c r="C27" s="302">
        <v>0.4645132520792517</v>
      </c>
      <c r="D27" s="302">
        <f t="shared" ref="D27:D34" si="7">SUM(B27:C27)</f>
        <v>0.74203401150583903</v>
      </c>
      <c r="E27" s="303"/>
      <c r="F27" s="302">
        <v>0.44239966678810233</v>
      </c>
      <c r="G27" s="302">
        <v>0.39681225734750125</v>
      </c>
      <c r="H27" s="302">
        <f t="shared" ref="H27:H34" si="8">SUM(F27:G27)</f>
        <v>0.83921192413560353</v>
      </c>
      <c r="I27" s="303"/>
      <c r="J27" s="302">
        <v>0.54849214677705593</v>
      </c>
      <c r="K27" s="302">
        <v>0.62834458477918798</v>
      </c>
      <c r="L27" s="302">
        <f t="shared" ref="L27:L34" si="9">SUM(J27:K27)</f>
        <v>1.1768367315562438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0.20204996413063367</v>
      </c>
      <c r="C28" s="302">
        <v>0.33600688613835888</v>
      </c>
      <c r="D28" s="302">
        <f t="shared" si="7"/>
        <v>0.53805685026899253</v>
      </c>
      <c r="E28" s="303"/>
      <c r="F28" s="302">
        <v>0.2805612882048335</v>
      </c>
      <c r="G28" s="302">
        <v>0.26122084146620717</v>
      </c>
      <c r="H28" s="302">
        <f t="shared" si="8"/>
        <v>0.54178212967104067</v>
      </c>
      <c r="I28" s="303"/>
      <c r="J28" s="302">
        <v>0.31740295003704921</v>
      </c>
      <c r="K28" s="302">
        <v>0.29540708394914839</v>
      </c>
      <c r="L28" s="302">
        <f t="shared" si="9"/>
        <v>0.6128100339861976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0.82197931606035268</v>
      </c>
      <c r="C29" s="302">
        <v>0.24257739400628228</v>
      </c>
      <c r="D29" s="302">
        <f t="shared" si="7"/>
        <v>1.0645567100666349</v>
      </c>
      <c r="E29" s="303"/>
      <c r="F29" s="302">
        <v>0.77060346390115919</v>
      </c>
      <c r="G29" s="302">
        <v>0.12062220840977574</v>
      </c>
      <c r="H29" s="302">
        <f t="shared" si="8"/>
        <v>0.89122567231093497</v>
      </c>
      <c r="I29" s="303"/>
      <c r="J29" s="302">
        <v>0.48622824997943731</v>
      </c>
      <c r="K29" s="302">
        <v>0.10700875572427287</v>
      </c>
      <c r="L29" s="302">
        <f t="shared" si="9"/>
        <v>0.59323700570371019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1.1839256410911885</v>
      </c>
      <c r="C30" s="302">
        <v>8.4858705398683991</v>
      </c>
      <c r="D30" s="302">
        <f t="shared" si="7"/>
        <v>9.6697961809595867</v>
      </c>
      <c r="E30" s="303"/>
      <c r="F30" s="302">
        <v>0.9886446397642249</v>
      </c>
      <c r="G30" s="302">
        <v>2.9029087255693442</v>
      </c>
      <c r="H30" s="302">
        <f t="shared" si="8"/>
        <v>3.8915533653335692</v>
      </c>
      <c r="I30" s="303"/>
      <c r="J30" s="302">
        <v>1.1305112246684268</v>
      </c>
      <c r="K30" s="302">
        <v>3.0286925667019537</v>
      </c>
      <c r="L30" s="302">
        <f t="shared" si="9"/>
        <v>4.1592037913703805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0.36070410244773232</v>
      </c>
      <c r="C31" s="302">
        <v>0.4105780795371442</v>
      </c>
      <c r="D31" s="302">
        <f t="shared" si="7"/>
        <v>0.77128218198487652</v>
      </c>
      <c r="E31" s="303"/>
      <c r="F31" s="302">
        <v>0.33215623373194164</v>
      </c>
      <c r="G31" s="302">
        <v>0.25301409379558887</v>
      </c>
      <c r="H31" s="302">
        <f t="shared" si="8"/>
        <v>0.58517032752753051</v>
      </c>
      <c r="I31" s="303"/>
      <c r="J31" s="302">
        <v>0.2735375307653744</v>
      </c>
      <c r="K31" s="302">
        <v>0.314725874893104</v>
      </c>
      <c r="L31" s="302">
        <f t="shared" si="9"/>
        <v>0.58826340565847834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0.19885811035226167</v>
      </c>
      <c r="C32" s="302">
        <v>0.22738407397187485</v>
      </c>
      <c r="D32" s="302">
        <f t="shared" si="7"/>
        <v>0.42624218432413652</v>
      </c>
      <c r="E32" s="303"/>
      <c r="F32" s="302">
        <v>0.1792263527900825</v>
      </c>
      <c r="G32" s="302">
        <v>0.10263842932767892</v>
      </c>
      <c r="H32" s="302">
        <f t="shared" si="8"/>
        <v>0.28186478211776145</v>
      </c>
      <c r="I32" s="303"/>
      <c r="J32" s="302">
        <v>0.14750563036966524</v>
      </c>
      <c r="K32" s="302">
        <v>0.12092335036043761</v>
      </c>
      <c r="L32" s="302">
        <f t="shared" si="9"/>
        <v>0.26842898073010285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0.12322144809812312</v>
      </c>
      <c r="C33" s="302">
        <v>1.1141721060548349</v>
      </c>
      <c r="D33" s="302">
        <f t="shared" si="7"/>
        <v>1.2373935541529579</v>
      </c>
      <c r="E33" s="303"/>
      <c r="F33" s="302">
        <v>0.1255485058443648</v>
      </c>
      <c r="G33" s="302">
        <v>0.56385176492885414</v>
      </c>
      <c r="H33" s="302">
        <f t="shared" si="8"/>
        <v>0.68940027077321897</v>
      </c>
      <c r="I33" s="303"/>
      <c r="J33" s="302">
        <v>0.11937460297492845</v>
      </c>
      <c r="K33" s="302">
        <v>0.62689509977449798</v>
      </c>
      <c r="L33" s="302">
        <f t="shared" si="9"/>
        <v>0.74626970274942639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0.76907385970078324</v>
      </c>
      <c r="C34" s="302">
        <v>3.0001874812911526</v>
      </c>
      <c r="D34" s="302">
        <f t="shared" si="7"/>
        <v>3.7692613409919358</v>
      </c>
      <c r="E34" s="303"/>
      <c r="F34" s="302">
        <v>0.61895541543468946</v>
      </c>
      <c r="G34" s="302">
        <v>1.3603420024454815</v>
      </c>
      <c r="H34" s="302">
        <f t="shared" si="8"/>
        <v>1.979297417880171</v>
      </c>
      <c r="I34" s="303"/>
      <c r="J34" s="302">
        <v>0.44143337452314801</v>
      </c>
      <c r="K34" s="302">
        <v>1.0518082668782844</v>
      </c>
      <c r="L34" s="302">
        <f t="shared" si="9"/>
        <v>1.4932416414014325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4.1181769131224595</v>
      </c>
      <c r="C36" s="311">
        <f t="shared" ref="C36:K36" si="10">SUM(C26:C34)</f>
        <v>15.168823086877602</v>
      </c>
      <c r="D36" s="311">
        <f t="shared" si="10"/>
        <v>19.287000000000059</v>
      </c>
      <c r="E36" s="311"/>
      <c r="F36" s="311">
        <f t="shared" si="10"/>
        <v>3.9779478834634521</v>
      </c>
      <c r="G36" s="311">
        <f t="shared" si="10"/>
        <v>6.5780521165365355</v>
      </c>
      <c r="H36" s="311">
        <f t="shared" si="10"/>
        <v>10.555999999999989</v>
      </c>
      <c r="I36" s="311"/>
      <c r="J36" s="311">
        <f t="shared" si="10"/>
        <v>3.7181031544690164</v>
      </c>
      <c r="K36" s="311">
        <f t="shared" si="10"/>
        <v>7.093896845530959</v>
      </c>
      <c r="L36" s="311">
        <f>SUM(L26:L34)</f>
        <v>10.811999999999976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1.0639375287542307E-2</v>
      </c>
      <c r="C43" s="302">
        <v>0.14766398401127054</v>
      </c>
      <c r="D43" s="302">
        <f>SUM(B43:C43)</f>
        <v>0.15830335929881284</v>
      </c>
      <c r="E43" s="303"/>
      <c r="F43" s="302">
        <v>1.5242403701319945E-2</v>
      </c>
      <c r="G43" s="302">
        <v>0.23935192714361586</v>
      </c>
      <c r="H43" s="302">
        <f>SUM(F43:G43)</f>
        <v>0.25459433084493582</v>
      </c>
      <c r="I43" s="303"/>
      <c r="J43" s="302">
        <v>8.2326682456801119E-3</v>
      </c>
      <c r="K43" s="302">
        <v>0.12254251600018515</v>
      </c>
      <c r="L43" s="302">
        <f>SUM(J43:K43)</f>
        <v>0.13077518424586526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2.4724473075941781E-2</v>
      </c>
      <c r="C44" s="302">
        <v>0.25028536648046001</v>
      </c>
      <c r="D44" s="302">
        <f t="shared" ref="D44:D51" si="11">SUM(B44:C44)</f>
        <v>0.27500983955640179</v>
      </c>
      <c r="E44" s="303"/>
      <c r="F44" s="302">
        <v>3.6953288554744106E-2</v>
      </c>
      <c r="G44" s="302">
        <v>0.41165043804241214</v>
      </c>
      <c r="H44" s="302">
        <f t="shared" ref="H44:H51" si="12">SUM(F44:G44)</f>
        <v>0.44860372659715625</v>
      </c>
      <c r="I44" s="303"/>
      <c r="J44" s="302">
        <v>1.9381930763721193E-2</v>
      </c>
      <c r="K44" s="302">
        <v>0.25422274965179192</v>
      </c>
      <c r="L44" s="302">
        <f t="shared" ref="L44:L51" si="13">SUM(J44:K44)</f>
        <v>0.27360468041551311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1.6744998069641453E-2</v>
      </c>
      <c r="C45" s="302">
        <v>0.11099195202996784</v>
      </c>
      <c r="D45" s="302">
        <f t="shared" si="11"/>
        <v>0.12773695009960928</v>
      </c>
      <c r="E45" s="303"/>
      <c r="F45" s="302">
        <v>2.285905701217212E-2</v>
      </c>
      <c r="G45" s="302">
        <v>0.17433131687436026</v>
      </c>
      <c r="H45" s="302">
        <f t="shared" si="12"/>
        <v>0.19719037388653238</v>
      </c>
      <c r="I45" s="303"/>
      <c r="J45" s="302">
        <v>1.1525105576456401E-2</v>
      </c>
      <c r="K45" s="302">
        <v>7.6470696360938714E-2</v>
      </c>
      <c r="L45" s="302">
        <f t="shared" si="13"/>
        <v>8.7995801937395118E-2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3.5384428290683306E-2</v>
      </c>
      <c r="C46" s="302">
        <v>3.4908239002234047E-2</v>
      </c>
      <c r="D46" s="302">
        <f t="shared" si="11"/>
        <v>7.029266729291736E-2</v>
      </c>
      <c r="E46" s="303"/>
      <c r="F46" s="302">
        <v>3.9676038222322671E-2</v>
      </c>
      <c r="G46" s="302">
        <v>4.9262054241142314E-2</v>
      </c>
      <c r="H46" s="302">
        <f t="shared" si="12"/>
        <v>8.8938092463464985E-2</v>
      </c>
      <c r="I46" s="303"/>
      <c r="J46" s="302">
        <v>1.6942382173648837E-2</v>
      </c>
      <c r="K46" s="302">
        <v>2.2143305949732055E-2</v>
      </c>
      <c r="L46" s="302">
        <f t="shared" si="13"/>
        <v>3.9085688123380896E-2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4.1820372499080365E-3</v>
      </c>
      <c r="C47" s="302">
        <v>0.21696515716396378</v>
      </c>
      <c r="D47" s="302">
        <f t="shared" si="11"/>
        <v>0.22114719441387182</v>
      </c>
      <c r="E47" s="303"/>
      <c r="F47" s="302">
        <v>4.3613662356041649E-3</v>
      </c>
      <c r="G47" s="302">
        <v>0.25085175376615121</v>
      </c>
      <c r="H47" s="302">
        <f>SUM(F47:G47)</f>
        <v>0.25521312000175539</v>
      </c>
      <c r="I47" s="303"/>
      <c r="J47" s="302">
        <v>2.6008533238171525E-3</v>
      </c>
      <c r="K47" s="302">
        <v>0.10192904365323029</v>
      </c>
      <c r="L47" s="302">
        <f t="shared" si="13"/>
        <v>0.10452989697704744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2.7626420952060207E-2</v>
      </c>
      <c r="C48" s="302">
        <v>8.5217344386063158E-3</v>
      </c>
      <c r="D48" s="302">
        <f t="shared" si="11"/>
        <v>3.6148155390666521E-2</v>
      </c>
      <c r="E48" s="303"/>
      <c r="F48" s="302">
        <v>3.1084275852217891E-2</v>
      </c>
      <c r="G48" s="302">
        <v>1.1185727652527327E-2</v>
      </c>
      <c r="H48" s="302">
        <f t="shared" si="12"/>
        <v>4.2270003504745218E-2</v>
      </c>
      <c r="I48" s="303"/>
      <c r="J48" s="302">
        <v>1.4233650187152756E-2</v>
      </c>
      <c r="K48" s="302">
        <v>6.3801367506515017E-3</v>
      </c>
      <c r="L48" s="302">
        <f t="shared" si="13"/>
        <v>2.0613786937804256E-2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1.295034256374822E-2</v>
      </c>
      <c r="C49" s="302">
        <v>1.9546774064817411E-2</v>
      </c>
      <c r="D49" s="302">
        <f t="shared" si="11"/>
        <v>3.249711662856563E-2</v>
      </c>
      <c r="E49" s="303"/>
      <c r="F49" s="302">
        <v>1.3485996371390961E-2</v>
      </c>
      <c r="G49" s="302">
        <v>2.3768850912904382E-2</v>
      </c>
      <c r="H49" s="302">
        <f t="shared" si="12"/>
        <v>3.7254847284295345E-2</v>
      </c>
      <c r="I49" s="303"/>
      <c r="J49" s="302">
        <v>7.0709868256526387E-3</v>
      </c>
      <c r="K49" s="302">
        <v>1.1729771054727358E-2</v>
      </c>
      <c r="L49" s="302">
        <f t="shared" si="13"/>
        <v>1.8800757880379996E-2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2.4953160438665987E-3</v>
      </c>
      <c r="C50" s="302">
        <v>0.33721092242347317</v>
      </c>
      <c r="D50" s="302">
        <f t="shared" si="11"/>
        <v>0.33970623846733977</v>
      </c>
      <c r="E50" s="303"/>
      <c r="F50" s="302">
        <v>2.1606533206671224E-3</v>
      </c>
      <c r="G50" s="302">
        <v>0.39393220586852701</v>
      </c>
      <c r="H50" s="302">
        <f t="shared" si="12"/>
        <v>0.39609285918919412</v>
      </c>
      <c r="I50" s="303"/>
      <c r="J50" s="302">
        <v>1.9312884562804767E-3</v>
      </c>
      <c r="K50" s="302">
        <v>0.15273524471340419</v>
      </c>
      <c r="L50" s="302">
        <f t="shared" si="13"/>
        <v>0.15466653316968468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1.8230459164177912E-2</v>
      </c>
      <c r="C51" s="302">
        <v>0.16092801968763629</v>
      </c>
      <c r="D51" s="302">
        <f t="shared" si="11"/>
        <v>0.17915847885181418</v>
      </c>
      <c r="E51" s="303"/>
      <c r="F51" s="302">
        <v>1.6996782998948256E-2</v>
      </c>
      <c r="G51" s="302">
        <v>0.20284586322897658</v>
      </c>
      <c r="H51" s="302">
        <f t="shared" si="12"/>
        <v>0.21984264622792482</v>
      </c>
      <c r="I51" s="303"/>
      <c r="J51" s="302">
        <v>7.8109414533494657E-3</v>
      </c>
      <c r="K51" s="302">
        <v>0.11311672885958023</v>
      </c>
      <c r="L51" s="302">
        <f t="shared" si="13"/>
        <v>0.1209276703129297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0.15297785069756981</v>
      </c>
      <c r="C53" s="311">
        <f t="shared" ref="C53:L53" si="14">SUM(C43:C51)</f>
        <v>1.2870221493024294</v>
      </c>
      <c r="D53" s="311">
        <f t="shared" si="14"/>
        <v>1.4399999999999991</v>
      </c>
      <c r="E53" s="311"/>
      <c r="F53" s="311">
        <f t="shared" si="14"/>
        <v>0.18281986226938723</v>
      </c>
      <c r="G53" s="311">
        <f t="shared" si="14"/>
        <v>1.7571801377306171</v>
      </c>
      <c r="H53" s="311">
        <f t="shared" si="14"/>
        <v>1.9400000000000042</v>
      </c>
      <c r="I53" s="311"/>
      <c r="J53" s="311">
        <f t="shared" si="14"/>
        <v>8.9729807005759041E-2</v>
      </c>
      <c r="K53" s="311">
        <f t="shared" si="14"/>
        <v>0.86127019299424146</v>
      </c>
      <c r="L53" s="311">
        <f t="shared" si="14"/>
        <v>0.95100000000000051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0.43586192641267207</v>
      </c>
      <c r="C60" s="302">
        <v>0.74236326940601471</v>
      </c>
      <c r="D60" s="302">
        <f>SUM(B60:C60)</f>
        <v>1.1782251958186869</v>
      </c>
      <c r="E60" s="303"/>
      <c r="F60" s="302">
        <v>0.55263103603660069</v>
      </c>
      <c r="G60" s="302">
        <v>0.98993823709023965</v>
      </c>
      <c r="H60" s="302">
        <f>SUM(F60:G60)</f>
        <v>1.5425692731268403</v>
      </c>
      <c r="I60" s="303"/>
      <c r="J60" s="302">
        <v>0.82179563149450408</v>
      </c>
      <c r="K60" s="302">
        <v>1.0506832610667003</v>
      </c>
      <c r="L60" s="302">
        <f>SUM(J60:K60)</f>
        <v>1.8724788925612044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0.3858473446074579</v>
      </c>
      <c r="C61" s="302">
        <v>0.63540621974514833</v>
      </c>
      <c r="D61" s="302">
        <f t="shared" ref="D61:D68" si="15">SUM(B61:C61)</f>
        <v>1.0212535643526062</v>
      </c>
      <c r="E61" s="303"/>
      <c r="F61" s="302">
        <v>0.57317979832551225</v>
      </c>
      <c r="G61" s="302">
        <v>0.88901882031606483</v>
      </c>
      <c r="H61" s="302">
        <f t="shared" ref="H61:H68" si="16">SUM(F61:G61)</f>
        <v>1.462198618641577</v>
      </c>
      <c r="I61" s="303"/>
      <c r="J61" s="302">
        <v>0.9431533781865491</v>
      </c>
      <c r="K61" s="302">
        <v>1.2446189977831963</v>
      </c>
      <c r="L61" s="302">
        <f t="shared" ref="L61:L68" si="17">SUM(J61:K61)</f>
        <v>2.1877723759697454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0.5968958950558102</v>
      </c>
      <c r="C62" s="302">
        <v>0.82647129931816155</v>
      </c>
      <c r="D62" s="302">
        <f t="shared" si="15"/>
        <v>1.4233671943739719</v>
      </c>
      <c r="E62" s="303"/>
      <c r="F62" s="302">
        <v>0.7710353453144857</v>
      </c>
      <c r="G62" s="302">
        <v>1.172973840417439</v>
      </c>
      <c r="H62" s="302">
        <f t="shared" si="16"/>
        <v>1.9440091857319248</v>
      </c>
      <c r="I62" s="303"/>
      <c r="J62" s="302">
        <v>1.0852391790850382</v>
      </c>
      <c r="K62" s="302">
        <v>1.1712208636693464</v>
      </c>
      <c r="L62" s="302">
        <f t="shared" si="17"/>
        <v>2.2564600427543846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0.80053758802647546</v>
      </c>
      <c r="C63" s="302">
        <v>0.29983756584285876</v>
      </c>
      <c r="D63" s="302">
        <f t="shared" si="15"/>
        <v>1.1003751538693343</v>
      </c>
      <c r="E63" s="303"/>
      <c r="F63" s="302">
        <v>0.72653759421154729</v>
      </c>
      <c r="G63" s="302">
        <v>0.43310665778699853</v>
      </c>
      <c r="H63" s="302">
        <f t="shared" si="16"/>
        <v>1.1596442519985457</v>
      </c>
      <c r="I63" s="303"/>
      <c r="J63" s="302">
        <v>0.82326908944968535</v>
      </c>
      <c r="K63" s="302">
        <v>0.43499020404951005</v>
      </c>
      <c r="L63" s="302">
        <f t="shared" si="17"/>
        <v>1.2582592934991954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0.57564108546818593</v>
      </c>
      <c r="C64" s="302">
        <v>2.5341099454036775</v>
      </c>
      <c r="D64" s="302">
        <f t="shared" si="15"/>
        <v>3.1097510308718634</v>
      </c>
      <c r="E64" s="303"/>
      <c r="F64" s="302">
        <v>0.47964502214221227</v>
      </c>
      <c r="G64" s="302">
        <v>2.336716624995411</v>
      </c>
      <c r="H64" s="302">
        <f t="shared" si="16"/>
        <v>2.8163616471376232</v>
      </c>
      <c r="I64" s="303"/>
      <c r="J64" s="302">
        <v>0.51492743931514773</v>
      </c>
      <c r="K64" s="302">
        <v>2.5484758932407878</v>
      </c>
      <c r="L64" s="302">
        <f t="shared" si="17"/>
        <v>3.0634033325559358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0.1032283913997406</v>
      </c>
      <c r="C65" s="302">
        <v>5.8164714058192811E-2</v>
      </c>
      <c r="D65" s="302">
        <f t="shared" si="15"/>
        <v>0.16139310545793342</v>
      </c>
      <c r="E65" s="303"/>
      <c r="F65" s="302">
        <v>8.408328098206154E-2</v>
      </c>
      <c r="G65" s="302">
        <v>8.1013292281227695E-2</v>
      </c>
      <c r="H65" s="302">
        <f t="shared" si="16"/>
        <v>0.16509657326328925</v>
      </c>
      <c r="I65" s="303"/>
      <c r="J65" s="302">
        <v>9.2023514838262238E-2</v>
      </c>
      <c r="K65" s="302">
        <v>8.9763204431660262E-2</v>
      </c>
      <c r="L65" s="302">
        <f t="shared" si="17"/>
        <v>0.18178671926992251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0.40377869408795558</v>
      </c>
      <c r="C66" s="302">
        <v>0.2030376581170005</v>
      </c>
      <c r="D66" s="302">
        <f t="shared" si="15"/>
        <v>0.60681635220495611</v>
      </c>
      <c r="E66" s="303"/>
      <c r="F66" s="302">
        <v>0.40155471422482725</v>
      </c>
      <c r="G66" s="302">
        <v>0.26497309849145545</v>
      </c>
      <c r="H66" s="302">
        <f t="shared" si="16"/>
        <v>0.6665278127162827</v>
      </c>
      <c r="I66" s="303"/>
      <c r="J66" s="302">
        <v>0.50217776546537429</v>
      </c>
      <c r="K66" s="302">
        <v>0.32237096256463738</v>
      </c>
      <c r="L66" s="302">
        <f t="shared" si="17"/>
        <v>0.82454872803001167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1.1108816632348006</v>
      </c>
      <c r="C67" s="302">
        <v>4.7200674820216735</v>
      </c>
      <c r="D67" s="302">
        <f t="shared" si="15"/>
        <v>5.8309491452564739</v>
      </c>
      <c r="E67" s="303"/>
      <c r="F67" s="302">
        <v>0.98339607196057688</v>
      </c>
      <c r="G67" s="302">
        <v>4.8038470692236475</v>
      </c>
      <c r="H67" s="302">
        <f t="shared" si="16"/>
        <v>5.7872431411842244</v>
      </c>
      <c r="I67" s="303"/>
      <c r="J67" s="302">
        <v>1.1311007112006204</v>
      </c>
      <c r="K67" s="302">
        <v>5.7198835149880445</v>
      </c>
      <c r="L67" s="302">
        <f t="shared" si="17"/>
        <v>6.8509842261886646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1.1287006475261929</v>
      </c>
      <c r="C68" s="302">
        <v>0.92716861026799258</v>
      </c>
      <c r="D68" s="302">
        <f t="shared" si="15"/>
        <v>2.0558692577941855</v>
      </c>
      <c r="E68" s="303"/>
      <c r="F68" s="302">
        <v>0.92978487849220437</v>
      </c>
      <c r="G68" s="302">
        <v>1.0895646177075429</v>
      </c>
      <c r="H68" s="302">
        <f t="shared" si="16"/>
        <v>2.0193494961997471</v>
      </c>
      <c r="I68" s="303"/>
      <c r="J68" s="302">
        <v>0.93120986456152799</v>
      </c>
      <c r="K68" s="302">
        <v>0.91809652460938374</v>
      </c>
      <c r="L68" s="302">
        <f t="shared" si="17"/>
        <v>1.8493063891709118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5.5413732358192913</v>
      </c>
      <c r="C70" s="311">
        <f t="shared" ref="C70:L70" si="18">SUM(C60:C68)</f>
        <v>10.946626764180719</v>
      </c>
      <c r="D70" s="311">
        <f t="shared" si="18"/>
        <v>16.488000000000014</v>
      </c>
      <c r="E70" s="311"/>
      <c r="F70" s="311">
        <f t="shared" si="18"/>
        <v>5.5018477416900282</v>
      </c>
      <c r="G70" s="311">
        <f t="shared" si="18"/>
        <v>12.061152258310026</v>
      </c>
      <c r="H70" s="311">
        <f t="shared" si="18"/>
        <v>17.563000000000056</v>
      </c>
      <c r="I70" s="311"/>
      <c r="J70" s="311">
        <f t="shared" si="18"/>
        <v>6.8448965735967091</v>
      </c>
      <c r="K70" s="311">
        <f t="shared" si="18"/>
        <v>13.500103426403268</v>
      </c>
      <c r="L70" s="311">
        <f t="shared" si="18"/>
        <v>20.344999999999978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0.26333564261660364</v>
      </c>
      <c r="C77" s="302">
        <v>1.4222389023127722</v>
      </c>
      <c r="D77" s="302">
        <f>SUM(B77:C77)</f>
        <v>1.6855745449293758</v>
      </c>
      <c r="E77" s="303"/>
      <c r="F77" s="302">
        <v>0.28814837969679236</v>
      </c>
      <c r="G77" s="302">
        <v>1.5593892092037149</v>
      </c>
      <c r="H77" s="302">
        <f>SUM(F77:G77)</f>
        <v>1.8475375889005072</v>
      </c>
      <c r="I77" s="303"/>
      <c r="J77" s="302">
        <v>0.26037835335819687</v>
      </c>
      <c r="K77" s="302">
        <v>1.3664380506253997</v>
      </c>
      <c r="L77" s="302">
        <f>SUM(J77:K77)</f>
        <v>1.6268164039835966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0.3629094289213457</v>
      </c>
      <c r="C78" s="302">
        <v>2.0513886829878953</v>
      </c>
      <c r="D78" s="302">
        <f t="shared" ref="D78:D85" si="19">SUM(B78:C78)</f>
        <v>2.414298111909241</v>
      </c>
      <c r="E78" s="303"/>
      <c r="F78" s="302">
        <v>0.42609305216537541</v>
      </c>
      <c r="G78" s="302">
        <v>2.4346116117405749</v>
      </c>
      <c r="H78" s="302">
        <f t="shared" ref="H78:H85" si="20">SUM(F78:G78)</f>
        <v>2.8607046639059504</v>
      </c>
      <c r="I78" s="303"/>
      <c r="J78" s="302">
        <v>0.38525636408574354</v>
      </c>
      <c r="K78" s="302">
        <v>2.3183144616477271</v>
      </c>
      <c r="L78" s="302">
        <f t="shared" ref="L78:L85" si="21">SUM(J78:K78)</f>
        <v>2.7035708257334705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0.36158009055579254</v>
      </c>
      <c r="C79" s="302">
        <v>1.1499553971108381</v>
      </c>
      <c r="D79" s="302">
        <f t="shared" si="19"/>
        <v>1.5115354876666305</v>
      </c>
      <c r="E79" s="303"/>
      <c r="F79" s="302">
        <v>0.36977692071893781</v>
      </c>
      <c r="G79" s="302">
        <v>1.3048495264676674</v>
      </c>
      <c r="H79" s="302">
        <f t="shared" si="20"/>
        <v>1.6746264471866052</v>
      </c>
      <c r="I79" s="303"/>
      <c r="J79" s="302">
        <v>0.30619528961151254</v>
      </c>
      <c r="K79" s="302">
        <v>1.0122716735603059</v>
      </c>
      <c r="L79" s="302">
        <f t="shared" si="21"/>
        <v>1.3184669631718184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0.62848519048567797</v>
      </c>
      <c r="C80" s="302">
        <v>0.20041211674906148</v>
      </c>
      <c r="D80" s="302">
        <f t="shared" si="19"/>
        <v>0.82889730723473942</v>
      </c>
      <c r="E80" s="303"/>
      <c r="F80" s="302">
        <v>0.55434089221475469</v>
      </c>
      <c r="G80" s="302">
        <v>0.22762463200414645</v>
      </c>
      <c r="H80" s="302">
        <f t="shared" si="20"/>
        <v>0.7819655242189012</v>
      </c>
      <c r="I80" s="303"/>
      <c r="J80" s="302">
        <v>0.30920901409999613</v>
      </c>
      <c r="K80" s="302">
        <v>0.20283388511293654</v>
      </c>
      <c r="L80" s="302">
        <f t="shared" si="21"/>
        <v>0.51204289921293267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9.2032564113077808E-2</v>
      </c>
      <c r="C81" s="302">
        <v>2.4468603249647702</v>
      </c>
      <c r="D81" s="302">
        <f t="shared" si="19"/>
        <v>2.5388928890778479</v>
      </c>
      <c r="E81" s="303"/>
      <c r="F81" s="302">
        <v>8.6384591954667481E-2</v>
      </c>
      <c r="G81" s="302">
        <v>1.9251898560278966</v>
      </c>
      <c r="H81" s="302">
        <f t="shared" si="20"/>
        <v>2.0115744479825639</v>
      </c>
      <c r="I81" s="303"/>
      <c r="J81" s="302">
        <v>0.11800415742482391</v>
      </c>
      <c r="K81" s="302">
        <v>1.4206951046841825</v>
      </c>
      <c r="L81" s="302">
        <f t="shared" si="21"/>
        <v>1.5386992621090063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9.356672508598568E-2</v>
      </c>
      <c r="C82" s="302">
        <v>2.5846450054348498E-2</v>
      </c>
      <c r="D82" s="302">
        <f t="shared" si="19"/>
        <v>0.11941317514033417</v>
      </c>
      <c r="E82" s="303"/>
      <c r="F82" s="302">
        <v>7.2213665679267805E-2</v>
      </c>
      <c r="G82" s="302">
        <v>2.617080196175349E-2</v>
      </c>
      <c r="H82" s="302">
        <f t="shared" si="20"/>
        <v>9.8384467641021295E-2</v>
      </c>
      <c r="I82" s="303"/>
      <c r="J82" s="302">
        <v>4.8760398156017411E-2</v>
      </c>
      <c r="K82" s="302">
        <v>2.7484671295096491E-2</v>
      </c>
      <c r="L82" s="302">
        <f t="shared" si="21"/>
        <v>7.6245069451113895E-2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0.15349801518839054</v>
      </c>
      <c r="C83" s="302">
        <v>0.17523563073989107</v>
      </c>
      <c r="D83" s="302">
        <f t="shared" si="19"/>
        <v>0.32873364592828158</v>
      </c>
      <c r="E83" s="303"/>
      <c r="F83" s="302">
        <v>0.13403393803998176</v>
      </c>
      <c r="G83" s="302">
        <v>0.22194901008485249</v>
      </c>
      <c r="H83" s="302">
        <f t="shared" si="20"/>
        <v>0.35598294812483422</v>
      </c>
      <c r="I83" s="303"/>
      <c r="J83" s="302">
        <v>0.10924288522474812</v>
      </c>
      <c r="K83" s="302">
        <v>0.26126749532693611</v>
      </c>
      <c r="L83" s="302">
        <f t="shared" si="21"/>
        <v>0.37051038055168423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0.31114035309941102</v>
      </c>
      <c r="C84" s="302">
        <v>0.87558162818643381</v>
      </c>
      <c r="D84" s="302">
        <f t="shared" si="19"/>
        <v>1.1867219812858449</v>
      </c>
      <c r="E84" s="303"/>
      <c r="F84" s="302">
        <v>0.2033191859942666</v>
      </c>
      <c r="G84" s="302">
        <v>0.68330964707886732</v>
      </c>
      <c r="H84" s="302">
        <f t="shared" si="20"/>
        <v>0.88662883307313389</v>
      </c>
      <c r="I84" s="303"/>
      <c r="J84" s="302">
        <v>0.19130762797373926</v>
      </c>
      <c r="K84" s="302">
        <v>0.65581007328324137</v>
      </c>
      <c r="L84" s="302">
        <f t="shared" si="21"/>
        <v>0.8471177012569806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0.16347101873181738</v>
      </c>
      <c r="C85" s="302">
        <v>0.25146183809587669</v>
      </c>
      <c r="D85" s="302">
        <f t="shared" si="19"/>
        <v>0.4149328568276941</v>
      </c>
      <c r="E85" s="303"/>
      <c r="F85" s="302">
        <v>0.11376347320302367</v>
      </c>
      <c r="G85" s="302">
        <v>0.19183160576345687</v>
      </c>
      <c r="H85" s="302">
        <f t="shared" si="20"/>
        <v>0.30559507896648053</v>
      </c>
      <c r="I85" s="303"/>
      <c r="J85" s="302">
        <v>8.1885442185779797E-2</v>
      </c>
      <c r="K85" s="302">
        <v>0.10264505234363727</v>
      </c>
      <c r="L85" s="302">
        <f t="shared" si="21"/>
        <v>0.18453049452941706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2.4300190287981023</v>
      </c>
      <c r="C87" s="311">
        <f t="shared" ref="C87:D87" si="22">SUM(C77:C85)</f>
        <v>8.5989809712018861</v>
      </c>
      <c r="D87" s="311">
        <f t="shared" si="22"/>
        <v>11.028999999999989</v>
      </c>
      <c r="E87" s="311"/>
      <c r="F87" s="311">
        <f t="shared" ref="F87:H87" si="23">SUM(F77:F85)</f>
        <v>2.2480740996670674</v>
      </c>
      <c r="G87" s="311">
        <f t="shared" si="23"/>
        <v>8.5749259003329321</v>
      </c>
      <c r="H87" s="311">
        <f t="shared" si="23"/>
        <v>10.822999999999999</v>
      </c>
      <c r="I87" s="311"/>
      <c r="J87" s="311">
        <f t="shared" ref="J87:L87" si="24">SUM(J77:J85)</f>
        <v>1.8102395321205575</v>
      </c>
      <c r="K87" s="311">
        <f t="shared" si="24"/>
        <v>7.3677604678794628</v>
      </c>
      <c r="L87" s="311">
        <f t="shared" si="24"/>
        <v>9.1780000000000204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1.0563259854460185</v>
      </c>
      <c r="C94" s="302">
        <v>4.1784743402989708</v>
      </c>
      <c r="D94" s="302">
        <f>SUM(B94:C94)</f>
        <v>5.2348003257449891</v>
      </c>
      <c r="E94" s="303"/>
      <c r="F94" s="302">
        <v>1.1247656632570304</v>
      </c>
      <c r="G94" s="302">
        <v>4.5543520505326702</v>
      </c>
      <c r="H94" s="302">
        <f>SUM(F94:G94)</f>
        <v>5.6791177137897009</v>
      </c>
      <c r="I94" s="303"/>
      <c r="J94" s="302">
        <v>1.0453600868027411</v>
      </c>
      <c r="K94" s="302">
        <v>3.8711349196247284</v>
      </c>
      <c r="L94" s="302">
        <f>SUM(J94:K94)</f>
        <v>4.9164950064274695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1.3823129058056531</v>
      </c>
      <c r="C95" s="302">
        <v>5.2622825775018054</v>
      </c>
      <c r="D95" s="302">
        <f t="shared" ref="D95:D102" si="25">SUM(B95:C95)</f>
        <v>6.6445954833074587</v>
      </c>
      <c r="E95" s="303"/>
      <c r="F95" s="302">
        <v>1.6456861471498796</v>
      </c>
      <c r="G95" s="302">
        <v>6.1603167916361965</v>
      </c>
      <c r="H95" s="302">
        <f t="shared" ref="H95:H102" si="26">SUM(F95:G95)</f>
        <v>7.8060029387860759</v>
      </c>
      <c r="I95" s="303"/>
      <c r="J95" s="302">
        <v>1.6946219122840525</v>
      </c>
      <c r="K95" s="302">
        <v>5.8792879203505555</v>
      </c>
      <c r="L95" s="302">
        <f t="shared" ref="L95:L102" si="27">SUM(J95:K95)</f>
        <v>7.5739098326346079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1.5741904868246666</v>
      </c>
      <c r="C96" s="302">
        <v>3.5899662388983016</v>
      </c>
      <c r="D96" s="302">
        <f t="shared" si="25"/>
        <v>5.1641567257229681</v>
      </c>
      <c r="E96" s="303"/>
      <c r="F96" s="302">
        <v>1.5382026052999422</v>
      </c>
      <c r="G96" s="302">
        <v>4.0765487824701987</v>
      </c>
      <c r="H96" s="302">
        <f t="shared" si="26"/>
        <v>5.6147513877701414</v>
      </c>
      <c r="I96" s="303"/>
      <c r="J96" s="302">
        <v>1.4032665207266015</v>
      </c>
      <c r="K96" s="302">
        <v>3.2626736637919911</v>
      </c>
      <c r="L96" s="302">
        <f t="shared" si="27"/>
        <v>4.6659401845185924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2.5230342412967692</v>
      </c>
      <c r="C97" s="302">
        <v>0.94082844875349092</v>
      </c>
      <c r="D97" s="302">
        <f t="shared" si="25"/>
        <v>3.4638626900502603</v>
      </c>
      <c r="E97" s="303"/>
      <c r="F97" s="302">
        <v>2.0971471919202105</v>
      </c>
      <c r="G97" s="302">
        <v>1.0783572923351006</v>
      </c>
      <c r="H97" s="302">
        <f t="shared" si="26"/>
        <v>3.1755044842553111</v>
      </c>
      <c r="I97" s="303"/>
      <c r="J97" s="302">
        <v>1.3500162270592271</v>
      </c>
      <c r="K97" s="302">
        <v>0.87642894973571017</v>
      </c>
      <c r="L97" s="302">
        <f t="shared" si="27"/>
        <v>2.2264451767949374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0.68512107894496777</v>
      </c>
      <c r="C98" s="302">
        <v>9.2624479296245088</v>
      </c>
      <c r="D98" s="302">
        <f t="shared" si="25"/>
        <v>9.9475690085694772</v>
      </c>
      <c r="E98" s="303"/>
      <c r="F98" s="302">
        <v>0.48049963562417247</v>
      </c>
      <c r="G98" s="302">
        <v>7.3144873237806243</v>
      </c>
      <c r="H98" s="302">
        <f t="shared" si="26"/>
        <v>7.7949869594047971</v>
      </c>
      <c r="I98" s="303"/>
      <c r="J98" s="302">
        <v>0.53009519087386137</v>
      </c>
      <c r="K98" s="302">
        <v>5.3419210330851596</v>
      </c>
      <c r="L98" s="302">
        <f t="shared" si="27"/>
        <v>5.8720162239590206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0.31701228971124423</v>
      </c>
      <c r="C99" s="302">
        <v>0.26261328155540758</v>
      </c>
      <c r="D99" s="302">
        <f t="shared" si="25"/>
        <v>0.57962557126665182</v>
      </c>
      <c r="E99" s="303"/>
      <c r="F99" s="302">
        <v>0.23470825822330632</v>
      </c>
      <c r="G99" s="302">
        <v>0.3342292308784926</v>
      </c>
      <c r="H99" s="302">
        <f t="shared" si="26"/>
        <v>0.56893748910179887</v>
      </c>
      <c r="I99" s="303"/>
      <c r="J99" s="302">
        <v>0.18924966861813797</v>
      </c>
      <c r="K99" s="302">
        <v>0.42011904857614668</v>
      </c>
      <c r="L99" s="302">
        <f t="shared" si="27"/>
        <v>0.60936871719428465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0.67445842396517264</v>
      </c>
      <c r="C100" s="302">
        <v>0.65420688537496852</v>
      </c>
      <c r="D100" s="302">
        <f t="shared" si="25"/>
        <v>1.328665309340141</v>
      </c>
      <c r="E100" s="303"/>
      <c r="F100" s="302">
        <v>0.55252361799978866</v>
      </c>
      <c r="G100" s="302">
        <v>0.72664031412530983</v>
      </c>
      <c r="H100" s="302">
        <f t="shared" si="26"/>
        <v>1.2791639321250985</v>
      </c>
      <c r="I100" s="303"/>
      <c r="J100" s="302">
        <v>0.48359845965912723</v>
      </c>
      <c r="K100" s="302">
        <v>0.66111331094513326</v>
      </c>
      <c r="L100" s="302">
        <f t="shared" si="27"/>
        <v>1.1447117706042604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0.89235917632301065</v>
      </c>
      <c r="C101" s="302">
        <v>4.6356760676787054</v>
      </c>
      <c r="D101" s="302">
        <f t="shared" si="25"/>
        <v>5.5280352440017158</v>
      </c>
      <c r="E101" s="303"/>
      <c r="F101" s="302">
        <v>0.64303184960751458</v>
      </c>
      <c r="G101" s="302">
        <v>3.9817300141932463</v>
      </c>
      <c r="H101" s="302">
        <f t="shared" si="26"/>
        <v>4.624761863800761</v>
      </c>
      <c r="I101" s="303"/>
      <c r="J101" s="302">
        <v>0.59037449567628431</v>
      </c>
      <c r="K101" s="302">
        <v>3.6690391338118014</v>
      </c>
      <c r="L101" s="302">
        <f t="shared" si="27"/>
        <v>4.259413629488086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1.0877345565587644</v>
      </c>
      <c r="C102" s="302">
        <v>1.6759550854374561</v>
      </c>
      <c r="D102" s="302">
        <f t="shared" si="25"/>
        <v>2.7636896419962205</v>
      </c>
      <c r="E102" s="303"/>
      <c r="F102" s="302">
        <v>0.60972280808682155</v>
      </c>
      <c r="G102" s="302">
        <v>1.6100504228794621</v>
      </c>
      <c r="H102" s="302">
        <f t="shared" si="26"/>
        <v>2.2197732309662834</v>
      </c>
      <c r="I102" s="303"/>
      <c r="J102" s="302">
        <v>0.44368535051779801</v>
      </c>
      <c r="K102" s="302">
        <v>1.027014107860927</v>
      </c>
      <c r="L102" s="302">
        <f t="shared" si="27"/>
        <v>1.470699458378725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10.192549144876267</v>
      </c>
      <c r="C104" s="311">
        <f t="shared" ref="C104:D104" si="28">SUM(C94:C102)</f>
        <v>30.462450855123613</v>
      </c>
      <c r="D104" s="311">
        <f t="shared" si="28"/>
        <v>40.65499999999988</v>
      </c>
      <c r="E104" s="311"/>
      <c r="F104" s="311">
        <f t="shared" ref="F104:H104" si="29">SUM(F94:F102)</f>
        <v>8.9262877771686675</v>
      </c>
      <c r="G104" s="311">
        <f t="shared" si="29"/>
        <v>29.836712222831295</v>
      </c>
      <c r="H104" s="311">
        <f t="shared" si="29"/>
        <v>38.762999999999963</v>
      </c>
      <c r="I104" s="311"/>
      <c r="J104" s="311">
        <f t="shared" ref="J104:L104" si="30">SUM(J94:J102)</f>
        <v>7.7302679122178324</v>
      </c>
      <c r="K104" s="311">
        <f t="shared" si="30"/>
        <v>25.008732087782153</v>
      </c>
      <c r="L104" s="311">
        <f t="shared" si="30"/>
        <v>32.738999999999983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0.11493165367306206</v>
      </c>
      <c r="C111" s="302">
        <v>0.20380960975647372</v>
      </c>
      <c r="D111" s="302">
        <f>SUM(B111:C111)</f>
        <v>0.31874126342953579</v>
      </c>
      <c r="E111" s="303"/>
      <c r="F111" s="302">
        <v>6.5037999019053092E-2</v>
      </c>
      <c r="G111" s="302">
        <v>0.30155486830744482</v>
      </c>
      <c r="H111" s="302">
        <f>SUM(F111:G111)</f>
        <v>0.36659286732649793</v>
      </c>
      <c r="I111" s="303"/>
      <c r="J111" s="302">
        <v>6.7166966159072861E-2</v>
      </c>
      <c r="K111" s="302">
        <v>0.32155599318828731</v>
      </c>
      <c r="L111" s="302">
        <f>SUM(J111:K111)</f>
        <v>0.38872295934736018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0.15148617115772198</v>
      </c>
      <c r="C112" s="302">
        <v>0.46368539514452983</v>
      </c>
      <c r="D112" s="302">
        <f t="shared" ref="D112:D119" si="31">SUM(B112:C112)</f>
        <v>0.61517156630225178</v>
      </c>
      <c r="E112" s="303"/>
      <c r="F112" s="302">
        <v>0.12463583335856938</v>
      </c>
      <c r="G112" s="302">
        <v>0.61049262539505633</v>
      </c>
      <c r="H112" s="302">
        <f t="shared" ref="H112:H119" si="32">SUM(F112:G112)</f>
        <v>0.73512845875362576</v>
      </c>
      <c r="I112" s="303"/>
      <c r="J112" s="302">
        <v>0.13396886872707608</v>
      </c>
      <c r="K112" s="302">
        <v>0.55988034475051496</v>
      </c>
      <c r="L112" s="302">
        <f t="shared" ref="L112:L119" si="33">SUM(J112:K112)</f>
        <v>0.6938492134775911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0.14083240861973564</v>
      </c>
      <c r="C113" s="302">
        <v>0.3124637690724229</v>
      </c>
      <c r="D113" s="302">
        <f t="shared" si="31"/>
        <v>0.45329617769215858</v>
      </c>
      <c r="E113" s="303"/>
      <c r="F113" s="302">
        <v>8.2523823131228399E-2</v>
      </c>
      <c r="G113" s="302">
        <v>0.37013250243208695</v>
      </c>
      <c r="H113" s="302">
        <f t="shared" si="32"/>
        <v>0.45265632556331536</v>
      </c>
      <c r="I113" s="303"/>
      <c r="J113" s="302">
        <v>7.3442337055038304E-2</v>
      </c>
      <c r="K113" s="302">
        <v>0.29776008736145454</v>
      </c>
      <c r="L113" s="302">
        <f t="shared" si="33"/>
        <v>0.37120242441649287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0.18975848115991928</v>
      </c>
      <c r="C114" s="302">
        <v>0.13113460393365869</v>
      </c>
      <c r="D114" s="302">
        <f t="shared" si="31"/>
        <v>0.32089308509357795</v>
      </c>
      <c r="E114" s="303"/>
      <c r="F114" s="302">
        <v>0.13907754942736728</v>
      </c>
      <c r="G114" s="302">
        <v>0.15245452792317696</v>
      </c>
      <c r="H114" s="302">
        <f t="shared" si="32"/>
        <v>0.29153207735054421</v>
      </c>
      <c r="I114" s="303"/>
      <c r="J114" s="302">
        <v>8.686476588510135E-2</v>
      </c>
      <c r="K114" s="302">
        <v>0.13193158155541942</v>
      </c>
      <c r="L114" s="302">
        <f t="shared" si="33"/>
        <v>0.21879634744052079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8.0127140196751254E-2</v>
      </c>
      <c r="C115" s="302">
        <v>0.59973002791437302</v>
      </c>
      <c r="D115" s="302">
        <f t="shared" si="31"/>
        <v>0.67985716811112429</v>
      </c>
      <c r="E115" s="303"/>
      <c r="F115" s="302">
        <v>1.1723154610147741E-2</v>
      </c>
      <c r="G115" s="302">
        <v>0.5077162383251147</v>
      </c>
      <c r="H115" s="302">
        <f t="shared" si="32"/>
        <v>0.51943939293526242</v>
      </c>
      <c r="I115" s="303"/>
      <c r="J115" s="302">
        <v>1.594519872716952E-2</v>
      </c>
      <c r="K115" s="302">
        <v>0.39190554148322782</v>
      </c>
      <c r="L115" s="302">
        <f t="shared" si="33"/>
        <v>0.40785074021039736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9.726007880858599E-2</v>
      </c>
      <c r="C116" s="302">
        <v>4.2971714863713088E-2</v>
      </c>
      <c r="D116" s="302">
        <f t="shared" si="31"/>
        <v>0.14023179367229907</v>
      </c>
      <c r="E116" s="303"/>
      <c r="F116" s="302">
        <v>3.0210131340623982E-2</v>
      </c>
      <c r="G116" s="302">
        <v>4.2407467268431684E-2</v>
      </c>
      <c r="H116" s="302">
        <f t="shared" si="32"/>
        <v>7.2617598609055672E-2</v>
      </c>
      <c r="I116" s="303"/>
      <c r="J116" s="302">
        <v>2.890684875746239E-2</v>
      </c>
      <c r="K116" s="302">
        <v>5.0275555759222053E-2</v>
      </c>
      <c r="L116" s="302">
        <f t="shared" si="33"/>
        <v>7.9182404516684443E-2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0.18405857432912029</v>
      </c>
      <c r="C117" s="302">
        <v>0.17823310210709681</v>
      </c>
      <c r="D117" s="302">
        <f t="shared" si="31"/>
        <v>0.36229167643621707</v>
      </c>
      <c r="E117" s="303"/>
      <c r="F117" s="302">
        <v>0.13947081540082165</v>
      </c>
      <c r="G117" s="302">
        <v>0.19312639861673545</v>
      </c>
      <c r="H117" s="302">
        <f t="shared" si="32"/>
        <v>0.3325972140175571</v>
      </c>
      <c r="I117" s="303"/>
      <c r="J117" s="302">
        <v>0.14221911566313897</v>
      </c>
      <c r="K117" s="302">
        <v>0.2025426743977515</v>
      </c>
      <c r="L117" s="302">
        <f t="shared" si="33"/>
        <v>0.34476179006089047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1.477755240138821E-2</v>
      </c>
      <c r="C118" s="302">
        <v>9.025854331381547E-2</v>
      </c>
      <c r="D118" s="302">
        <f t="shared" si="31"/>
        <v>0.10503609571520368</v>
      </c>
      <c r="E118" s="303"/>
      <c r="F118" s="302">
        <v>3.5251963110314167E-3</v>
      </c>
      <c r="G118" s="302">
        <v>0.12749013295972705</v>
      </c>
      <c r="H118" s="302">
        <f t="shared" si="32"/>
        <v>0.13101532927075846</v>
      </c>
      <c r="I118" s="303"/>
      <c r="J118" s="302">
        <v>4.9168026050771443E-3</v>
      </c>
      <c r="K118" s="302">
        <v>0.11849046625488031</v>
      </c>
      <c r="L118" s="302">
        <f t="shared" si="33"/>
        <v>0.12340726885995745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7.2501636090664331E-2</v>
      </c>
      <c r="C119" s="302">
        <v>5.797953745696463E-2</v>
      </c>
      <c r="D119" s="302">
        <f t="shared" si="31"/>
        <v>0.13048117354762895</v>
      </c>
      <c r="E119" s="303"/>
      <c r="F119" s="302">
        <v>1.0929224211561899E-2</v>
      </c>
      <c r="G119" s="302">
        <v>6.0491511961817158E-2</v>
      </c>
      <c r="H119" s="302">
        <f t="shared" si="32"/>
        <v>7.142073617337906E-2</v>
      </c>
      <c r="I119" s="303"/>
      <c r="J119" s="302">
        <v>5.6177062173981707E-3</v>
      </c>
      <c r="K119" s="302">
        <v>3.6609145452706472E-2</v>
      </c>
      <c r="L119" s="302">
        <f t="shared" si="33"/>
        <v>4.2226851670104641E-2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1.0457336964369492</v>
      </c>
      <c r="C121" s="311">
        <f t="shared" ref="C121:D121" si="34">SUM(C111:C119)</f>
        <v>2.0802663035630484</v>
      </c>
      <c r="D121" s="311">
        <f t="shared" si="34"/>
        <v>3.1259999999999972</v>
      </c>
      <c r="E121" s="311"/>
      <c r="F121" s="311">
        <f t="shared" ref="F121:H121" si="35">SUM(F111:F119)</f>
        <v>0.60713372681040489</v>
      </c>
      <c r="G121" s="311">
        <f t="shared" si="35"/>
        <v>2.365866273189591</v>
      </c>
      <c r="H121" s="311">
        <f t="shared" si="35"/>
        <v>2.9729999999999959</v>
      </c>
      <c r="I121" s="311"/>
      <c r="J121" s="311">
        <f t="shared" ref="J121:L121" si="36">SUM(J111:J119)</f>
        <v>0.55904860979653481</v>
      </c>
      <c r="K121" s="311">
        <f t="shared" si="36"/>
        <v>2.1109513902034647</v>
      </c>
      <c r="L121" s="311">
        <f t="shared" si="36"/>
        <v>2.669999999999999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0.10955660912274416</v>
      </c>
      <c r="C128" s="302">
        <v>0.46016229999063024</v>
      </c>
      <c r="D128" s="302">
        <f>SUM(B128:C128)</f>
        <v>0.56971890911337442</v>
      </c>
      <c r="E128" s="303"/>
      <c r="F128" s="302">
        <v>0.10675435075800603</v>
      </c>
      <c r="G128" s="302">
        <v>0.55092408959870343</v>
      </c>
      <c r="H128" s="302">
        <f>SUM(F128:G128)</f>
        <v>0.65767844035670942</v>
      </c>
      <c r="I128" s="303"/>
      <c r="J128" s="302">
        <v>0.13790189783356119</v>
      </c>
      <c r="K128" s="302">
        <v>0.64312994952606162</v>
      </c>
      <c r="L128" s="302">
        <f>SUM(J128:K128)</f>
        <v>0.78103184735962283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0.18072360218364233</v>
      </c>
      <c r="C129" s="302">
        <v>0.42400460770581505</v>
      </c>
      <c r="D129" s="302">
        <f t="shared" ref="D129:D136" si="37">SUM(B129:C129)</f>
        <v>0.60472820988945741</v>
      </c>
      <c r="E129" s="303"/>
      <c r="F129" s="302">
        <v>0.20603317979530225</v>
      </c>
      <c r="G129" s="302">
        <v>0.53617575712521637</v>
      </c>
      <c r="H129" s="302">
        <f t="shared" ref="H129:H136" si="38">SUM(F129:G129)</f>
        <v>0.74220893692051859</v>
      </c>
      <c r="I129" s="303"/>
      <c r="J129" s="302">
        <v>0.30375442132704722</v>
      </c>
      <c r="K129" s="302">
        <v>0.66133847520900724</v>
      </c>
      <c r="L129" s="302">
        <f t="shared" ref="L129:L136" si="39">SUM(J129:K129)</f>
        <v>0.96509289653605446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0.32150964147944122</v>
      </c>
      <c r="C130" s="302">
        <v>0.37023864168268045</v>
      </c>
      <c r="D130" s="302">
        <f t="shared" si="37"/>
        <v>0.69174828316212167</v>
      </c>
      <c r="E130" s="303"/>
      <c r="F130" s="302">
        <v>0.34001265456439056</v>
      </c>
      <c r="G130" s="302">
        <v>0.41879935708832738</v>
      </c>
      <c r="H130" s="302">
        <f t="shared" si="38"/>
        <v>0.75881201165271794</v>
      </c>
      <c r="I130" s="303"/>
      <c r="J130" s="302">
        <v>0.57328578714703182</v>
      </c>
      <c r="K130" s="302">
        <v>0.45041207587017268</v>
      </c>
      <c r="L130" s="302">
        <f t="shared" si="39"/>
        <v>1.0236978630172044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0.34529045836607247</v>
      </c>
      <c r="C131" s="302">
        <v>7.648356713953211E-2</v>
      </c>
      <c r="D131" s="302">
        <f t="shared" si="37"/>
        <v>0.42177402550560461</v>
      </c>
      <c r="E131" s="303"/>
      <c r="F131" s="302">
        <v>0.28275593230300827</v>
      </c>
      <c r="G131" s="302">
        <v>9.1514389841712701E-2</v>
      </c>
      <c r="H131" s="302">
        <f t="shared" si="38"/>
        <v>0.374270322144721</v>
      </c>
      <c r="I131" s="303"/>
      <c r="J131" s="302">
        <v>0.20848979229888229</v>
      </c>
      <c r="K131" s="302">
        <v>0.10988483728150894</v>
      </c>
      <c r="L131" s="302">
        <f t="shared" si="39"/>
        <v>0.3183746295803912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6.4586322257389431E-2</v>
      </c>
      <c r="C132" s="302">
        <v>0.38307477414185687</v>
      </c>
      <c r="D132" s="302">
        <f t="shared" si="37"/>
        <v>0.44766109639924628</v>
      </c>
      <c r="E132" s="303"/>
      <c r="F132" s="302">
        <v>4.1606670981009015E-2</v>
      </c>
      <c r="G132" s="302">
        <v>0.38544972163509994</v>
      </c>
      <c r="H132" s="302">
        <f t="shared" si="38"/>
        <v>0.42705639261610895</v>
      </c>
      <c r="I132" s="303"/>
      <c r="J132" s="302">
        <v>7.6170450766488929E-2</v>
      </c>
      <c r="K132" s="302">
        <v>0.39182706963539643</v>
      </c>
      <c r="L132" s="302">
        <f t="shared" si="39"/>
        <v>0.46799752040188536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9.3707637921670431E-2</v>
      </c>
      <c r="C133" s="302">
        <v>5.1388294184022978E-2</v>
      </c>
      <c r="D133" s="302">
        <f t="shared" si="37"/>
        <v>0.14509593210569341</v>
      </c>
      <c r="E133" s="303"/>
      <c r="F133" s="302">
        <v>7.2830709942102265E-2</v>
      </c>
      <c r="G133" s="302">
        <v>5.4521100666988273E-2</v>
      </c>
      <c r="H133" s="302">
        <f t="shared" si="38"/>
        <v>0.12735181060909054</v>
      </c>
      <c r="I133" s="303"/>
      <c r="J133" s="302">
        <v>0.10046249595865268</v>
      </c>
      <c r="K133" s="302">
        <v>7.8035340332977154E-2</v>
      </c>
      <c r="L133" s="302">
        <f t="shared" si="39"/>
        <v>0.17849783629162985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0.10001500196741929</v>
      </c>
      <c r="C134" s="302">
        <v>7.0993543488967706E-2</v>
      </c>
      <c r="D134" s="302">
        <f>SUM(B134:C134)</f>
        <v>0.171008545456387</v>
      </c>
      <c r="E134" s="303"/>
      <c r="F134" s="302">
        <v>9.5116762167815325E-2</v>
      </c>
      <c r="G134" s="302">
        <v>8.3842429451846348E-2</v>
      </c>
      <c r="H134" s="302">
        <f t="shared" si="38"/>
        <v>0.17895919161966167</v>
      </c>
      <c r="I134" s="303"/>
      <c r="J134" s="302">
        <v>0.11705915162438407</v>
      </c>
      <c r="K134" s="302">
        <v>0.10429882927827731</v>
      </c>
      <c r="L134" s="302">
        <f t="shared" si="39"/>
        <v>0.2213579809026614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7.128152201402653E-2</v>
      </c>
      <c r="C135" s="302">
        <v>0.98540566371218863</v>
      </c>
      <c r="D135" s="302">
        <f t="shared" si="37"/>
        <v>1.0566871857262152</v>
      </c>
      <c r="E135" s="303"/>
      <c r="F135" s="302">
        <v>4.9130137457492583E-2</v>
      </c>
      <c r="G135" s="302">
        <v>0.80212443398362487</v>
      </c>
      <c r="H135" s="302">
        <f t="shared" si="38"/>
        <v>0.85125457144111749</v>
      </c>
      <c r="I135" s="303"/>
      <c r="J135" s="302">
        <v>5.6808282513115385E-2</v>
      </c>
      <c r="K135" s="302">
        <v>1.0174559809043142</v>
      </c>
      <c r="L135" s="302">
        <f t="shared" si="39"/>
        <v>1.0742642634174295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0.10942588976503304</v>
      </c>
      <c r="C136" s="302">
        <v>0.8451519228768698</v>
      </c>
      <c r="D136" s="302">
        <f t="shared" si="37"/>
        <v>0.95457781264190289</v>
      </c>
      <c r="E136" s="303"/>
      <c r="F136" s="302">
        <v>7.0617298645385893E-2</v>
      </c>
      <c r="G136" s="302">
        <v>0.66279102399397338</v>
      </c>
      <c r="H136" s="302">
        <f t="shared" si="38"/>
        <v>0.73340832263935929</v>
      </c>
      <c r="I136" s="303"/>
      <c r="J136" s="302">
        <v>5.5760028220398619E-2</v>
      </c>
      <c r="K136" s="302">
        <v>0.65892513427272836</v>
      </c>
      <c r="L136" s="302">
        <f t="shared" si="39"/>
        <v>0.71468516249312697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1.396096685077439</v>
      </c>
      <c r="C138" s="311">
        <f t="shared" ref="C138" si="40">SUM(C128:C136)</f>
        <v>3.666903314922564</v>
      </c>
      <c r="D138" s="311">
        <f>SUM(D128:D136)</f>
        <v>5.0630000000000024</v>
      </c>
      <c r="E138" s="311"/>
      <c r="F138" s="311">
        <f t="shared" ref="F138:H138" si="41">SUM(F128:F136)</f>
        <v>1.264857696614512</v>
      </c>
      <c r="G138" s="311">
        <f t="shared" si="41"/>
        <v>3.5861423033854924</v>
      </c>
      <c r="H138" s="311">
        <f t="shared" si="41"/>
        <v>4.8510000000000053</v>
      </c>
      <c r="I138" s="311"/>
      <c r="J138" s="311">
        <f t="shared" ref="J138:L138" si="42">SUM(J128:J136)</f>
        <v>1.6296923076895622</v>
      </c>
      <c r="K138" s="311">
        <f t="shared" si="42"/>
        <v>4.1153076923104432</v>
      </c>
      <c r="L138" s="311">
        <f t="shared" si="42"/>
        <v>5.7450000000000063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0.97153882617960829</v>
      </c>
      <c r="C145" s="302">
        <v>6.2359925393052595</v>
      </c>
      <c r="D145" s="302">
        <f>SUM(B145:C145)</f>
        <v>7.2075313654848676</v>
      </c>
      <c r="E145" s="303"/>
      <c r="F145" s="302">
        <v>1.523548590935256</v>
      </c>
      <c r="G145" s="302">
        <v>7.6256744662229972</v>
      </c>
      <c r="H145" s="302">
        <f>SUM(F145:G145)</f>
        <v>9.1492230571582525</v>
      </c>
      <c r="I145" s="303"/>
      <c r="J145" s="302">
        <v>2.0977068282294207</v>
      </c>
      <c r="K145" s="302">
        <v>8.8647028058041357</v>
      </c>
      <c r="L145" s="302">
        <f>SUM(J145:K145)</f>
        <v>10.962409634033556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0.89877715297750838</v>
      </c>
      <c r="C146" s="302">
        <v>6.0755988076216525</v>
      </c>
      <c r="D146" s="302">
        <f t="shared" ref="D146:D153" si="43">SUM(B146:C146)</f>
        <v>6.9743759605991613</v>
      </c>
      <c r="E146" s="303"/>
      <c r="F146" s="302">
        <v>1.3290437115757601</v>
      </c>
      <c r="G146" s="302">
        <v>7.5064368470370937</v>
      </c>
      <c r="H146" s="302">
        <f t="shared" ref="H146:H153" si="44">SUM(F146:G146)</f>
        <v>8.8354805586128542</v>
      </c>
      <c r="I146" s="303"/>
      <c r="J146" s="302">
        <v>1.9762606072686721</v>
      </c>
      <c r="K146" s="302">
        <v>9.8977702845854445</v>
      </c>
      <c r="L146" s="302">
        <f t="shared" ref="L146:L153" si="45">SUM(J146:K146)</f>
        <v>11.874030891854117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0.86990700368523177</v>
      </c>
      <c r="C147" s="302">
        <v>3.4848188114691738</v>
      </c>
      <c r="D147" s="302">
        <f t="shared" si="43"/>
        <v>4.3547258151544055</v>
      </c>
      <c r="E147" s="303"/>
      <c r="F147" s="302">
        <v>1.1297313443690635</v>
      </c>
      <c r="G147" s="302">
        <v>4.1279465847134125</v>
      </c>
      <c r="H147" s="302">
        <f t="shared" si="44"/>
        <v>5.257677929082476</v>
      </c>
      <c r="I147" s="303"/>
      <c r="J147" s="302">
        <v>1.4882485122798146</v>
      </c>
      <c r="K147" s="302">
        <v>4.4683357322425197</v>
      </c>
      <c r="L147" s="302">
        <f t="shared" si="45"/>
        <v>5.9565842445223343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4.0111575397220856</v>
      </c>
      <c r="C148" s="302">
        <v>1.5180614735813309</v>
      </c>
      <c r="D148" s="302">
        <f t="shared" si="43"/>
        <v>5.5292190133034165</v>
      </c>
      <c r="E148" s="303"/>
      <c r="F148" s="302">
        <v>4.1865881147352457</v>
      </c>
      <c r="G148" s="302">
        <v>1.7558729116826108</v>
      </c>
      <c r="H148" s="302">
        <f t="shared" si="44"/>
        <v>5.9424610264178561</v>
      </c>
      <c r="I148" s="303"/>
      <c r="J148" s="302">
        <v>3.8503706483418192</v>
      </c>
      <c r="K148" s="302">
        <v>2.2418618754066539</v>
      </c>
      <c r="L148" s="302">
        <f t="shared" si="45"/>
        <v>6.0922325237484731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0.16838326250350746</v>
      </c>
      <c r="C149" s="302">
        <v>24.498184714819683</v>
      </c>
      <c r="D149" s="302">
        <f t="shared" si="43"/>
        <v>24.66656797732319</v>
      </c>
      <c r="E149" s="303"/>
      <c r="F149" s="302">
        <v>0.52856213980152955</v>
      </c>
      <c r="G149" s="302">
        <v>21.190089760143497</v>
      </c>
      <c r="H149" s="302">
        <f t="shared" si="44"/>
        <v>21.718651899945026</v>
      </c>
      <c r="I149" s="303"/>
      <c r="J149" s="302">
        <v>1.0541724603616198</v>
      </c>
      <c r="K149" s="302">
        <v>21.937281145200767</v>
      </c>
      <c r="L149" s="302">
        <f t="shared" si="45"/>
        <v>22.991453605562388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3.6002004294476385E-2</v>
      </c>
      <c r="C150" s="302">
        <v>0.15599784537273836</v>
      </c>
      <c r="D150" s="302">
        <f t="shared" si="43"/>
        <v>0.19199984966721476</v>
      </c>
      <c r="E150" s="303"/>
      <c r="F150" s="302">
        <v>4.1710748623719568E-2</v>
      </c>
      <c r="G150" s="302">
        <v>0.1808504437497796</v>
      </c>
      <c r="H150" s="302">
        <f t="shared" si="44"/>
        <v>0.22256119237349917</v>
      </c>
      <c r="I150" s="303"/>
      <c r="J150" s="302">
        <v>4.9878127365706432E-2</v>
      </c>
      <c r="K150" s="302">
        <v>0.21622535593956202</v>
      </c>
      <c r="L150" s="302">
        <f t="shared" si="45"/>
        <v>0.26610348330526845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0.46900589756356115</v>
      </c>
      <c r="C151" s="302">
        <v>0.81049525305939152</v>
      </c>
      <c r="D151" s="302">
        <f t="shared" si="43"/>
        <v>1.2795011506229526</v>
      </c>
      <c r="E151" s="303"/>
      <c r="F151" s="302">
        <v>0.51544916142873376</v>
      </c>
      <c r="G151" s="302">
        <v>0.86491861733306441</v>
      </c>
      <c r="H151" s="302">
        <f t="shared" si="44"/>
        <v>1.3803677787617983</v>
      </c>
      <c r="I151" s="303"/>
      <c r="J151" s="302">
        <v>0.62832353854255485</v>
      </c>
      <c r="K151" s="302">
        <v>1.1691487598631169</v>
      </c>
      <c r="L151" s="302">
        <f t="shared" si="45"/>
        <v>1.7974722984056717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5.1531040605053938E-2</v>
      </c>
      <c r="C152" s="302">
        <v>6.1425988242783518</v>
      </c>
      <c r="D152" s="302">
        <f t="shared" si="43"/>
        <v>6.194129864883406</v>
      </c>
      <c r="E152" s="303"/>
      <c r="F152" s="302">
        <v>5.23560965771495E-2</v>
      </c>
      <c r="G152" s="302">
        <v>5.4057941502745805</v>
      </c>
      <c r="H152" s="302">
        <f t="shared" si="44"/>
        <v>5.45815024685173</v>
      </c>
      <c r="I152" s="303"/>
      <c r="J152" s="302">
        <v>7.6908782887492783E-2</v>
      </c>
      <c r="K152" s="302">
        <v>7.3683781736804104</v>
      </c>
      <c r="L152" s="302">
        <f t="shared" si="45"/>
        <v>7.4452869565679034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0.18931429120700963</v>
      </c>
      <c r="C153" s="302">
        <v>4.3896347117543195</v>
      </c>
      <c r="D153" s="302">
        <f t="shared" si="43"/>
        <v>4.5789490029613296</v>
      </c>
      <c r="E153" s="303"/>
      <c r="F153" s="302">
        <v>0.17458497473980872</v>
      </c>
      <c r="G153" s="302">
        <v>3.9318413360567188</v>
      </c>
      <c r="H153" s="302">
        <f t="shared" si="44"/>
        <v>4.1064263107965271</v>
      </c>
      <c r="I153" s="303"/>
      <c r="J153" s="302">
        <v>0.13440066661286176</v>
      </c>
      <c r="K153" s="302">
        <v>4.6260256953873666</v>
      </c>
      <c r="L153" s="302">
        <f t="shared" si="45"/>
        <v>4.7604263620002287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7.6656170187380432</v>
      </c>
      <c r="C155" s="311">
        <f t="shared" ref="C155:D155" si="46">SUM(C145:C153)</f>
        <v>53.3113829812619</v>
      </c>
      <c r="D155" s="311">
        <f t="shared" si="46"/>
        <v>60.976999999999947</v>
      </c>
      <c r="E155" s="311"/>
      <c r="F155" s="311">
        <f t="shared" ref="F155:H155" si="47">SUM(F145:F153)</f>
        <v>9.4815748827862656</v>
      </c>
      <c r="G155" s="311">
        <f t="shared" si="47"/>
        <v>52.589425117213764</v>
      </c>
      <c r="H155" s="311">
        <f t="shared" si="47"/>
        <v>62.071000000000019</v>
      </c>
      <c r="I155" s="311"/>
      <c r="J155" s="311">
        <f t="shared" ref="J155:L155" si="48">SUM(J145:J153)</f>
        <v>11.356270171889964</v>
      </c>
      <c r="K155" s="311">
        <f t="shared" si="48"/>
        <v>60.789729828109991</v>
      </c>
      <c r="L155" s="311">
        <f t="shared" si="48"/>
        <v>72.14599999999993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4.5591656962369855</v>
      </c>
      <c r="C162" s="302">
        <v>11.861050952398376</v>
      </c>
      <c r="D162" s="302">
        <f>SUM(B162:C162)</f>
        <v>16.42021664863536</v>
      </c>
      <c r="E162" s="303"/>
      <c r="F162" s="302">
        <v>5.5841764943037582</v>
      </c>
      <c r="G162" s="302">
        <v>11.481951987846021</v>
      </c>
      <c r="H162" s="302">
        <f>SUM(F162:G162)</f>
        <v>17.066128482149779</v>
      </c>
      <c r="I162" s="303"/>
      <c r="J162" s="302">
        <v>7.2580496944773127</v>
      </c>
      <c r="K162" s="302">
        <v>12.810996193991318</v>
      </c>
      <c r="L162" s="302">
        <f>SUM(J162:K162)</f>
        <v>20.069045888468629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3.8670583034620201</v>
      </c>
      <c r="C163" s="302">
        <v>6.1583315439442243</v>
      </c>
      <c r="D163" s="302">
        <f t="shared" ref="D163:D170" si="49">SUM(B163:C163)</f>
        <v>10.025389847406245</v>
      </c>
      <c r="E163" s="303"/>
      <c r="F163" s="302">
        <v>5.034577249066313</v>
      </c>
      <c r="G163" s="302">
        <v>6.8937819032033909</v>
      </c>
      <c r="H163" s="302">
        <f t="shared" ref="H163:H170" si="50">SUM(F163:G163)</f>
        <v>11.928359152269703</v>
      </c>
      <c r="I163" s="303"/>
      <c r="J163" s="302">
        <v>6.5791803087818881</v>
      </c>
      <c r="K163" s="302">
        <v>8.7643814711617622</v>
      </c>
      <c r="L163" s="302">
        <f t="shared" ref="L163:L170" si="51">SUM(J163:K163)</f>
        <v>15.34356177994365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4.5511020337322794</v>
      </c>
      <c r="C164" s="302">
        <v>5.92102821551613</v>
      </c>
      <c r="D164" s="302">
        <f t="shared" si="49"/>
        <v>10.472130249248409</v>
      </c>
      <c r="E164" s="303"/>
      <c r="F164" s="302">
        <v>5.2064307321855878</v>
      </c>
      <c r="G164" s="302">
        <v>6.093788488494968</v>
      </c>
      <c r="H164" s="302">
        <f t="shared" si="50"/>
        <v>11.300219220680557</v>
      </c>
      <c r="I164" s="303"/>
      <c r="J164" s="302">
        <v>5.9445903723264601</v>
      </c>
      <c r="K164" s="302">
        <v>6.2398695147133756</v>
      </c>
      <c r="L164" s="302">
        <f t="shared" si="51"/>
        <v>12.184459887039836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7.5853642178069425</v>
      </c>
      <c r="C165" s="302">
        <v>3.7821577570257849</v>
      </c>
      <c r="D165" s="302">
        <f t="shared" si="49"/>
        <v>11.367521974832727</v>
      </c>
      <c r="E165" s="303"/>
      <c r="F165" s="302">
        <v>7.6609474018788823</v>
      </c>
      <c r="G165" s="302">
        <v>3.9126859608930373</v>
      </c>
      <c r="H165" s="302">
        <f t="shared" si="50"/>
        <v>11.57363336277192</v>
      </c>
      <c r="I165" s="303"/>
      <c r="J165" s="302">
        <v>6.6410626016566514</v>
      </c>
      <c r="K165" s="302">
        <v>4.5218077286491241</v>
      </c>
      <c r="L165" s="302">
        <f t="shared" si="51"/>
        <v>11.162870330305775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1.6704290550894114</v>
      </c>
      <c r="C166" s="302">
        <v>10.81038742547447</v>
      </c>
      <c r="D166" s="302">
        <f t="shared" si="49"/>
        <v>12.480816480563881</v>
      </c>
      <c r="E166" s="303"/>
      <c r="F166" s="302">
        <v>1.4408959663186216</v>
      </c>
      <c r="G166" s="302">
        <v>7.8135624488702486</v>
      </c>
      <c r="H166" s="302">
        <f t="shared" si="50"/>
        <v>9.2544584151888696</v>
      </c>
      <c r="I166" s="303"/>
      <c r="J166" s="302">
        <v>1.7727482397005137</v>
      </c>
      <c r="K166" s="302">
        <v>7.9152789074019987</v>
      </c>
      <c r="L166" s="302">
        <f t="shared" si="51"/>
        <v>9.6880271471025132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0.97512210435780589</v>
      </c>
      <c r="C167" s="302">
        <v>0.26083217500331157</v>
      </c>
      <c r="D167" s="302">
        <f t="shared" si="49"/>
        <v>1.2359542793611173</v>
      </c>
      <c r="E167" s="303"/>
      <c r="F167" s="302">
        <v>0.89714001995016468</v>
      </c>
      <c r="G167" s="302">
        <v>0.24915029671150823</v>
      </c>
      <c r="H167" s="302">
        <f t="shared" si="50"/>
        <v>1.1462903166616729</v>
      </c>
      <c r="I167" s="303"/>
      <c r="J167" s="302">
        <v>1.2341682188569392</v>
      </c>
      <c r="K167" s="302">
        <v>0.315950186328466</v>
      </c>
      <c r="L167" s="302">
        <f t="shared" si="51"/>
        <v>1.5501184051854051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25.786553507552316</v>
      </c>
      <c r="C168" s="302">
        <v>17.165916013344507</v>
      </c>
      <c r="D168" s="302">
        <f t="shared" si="49"/>
        <v>42.952469520896827</v>
      </c>
      <c r="E168" s="303"/>
      <c r="F168" s="302">
        <v>21.722193759877939</v>
      </c>
      <c r="G168" s="302">
        <v>14.900450550526603</v>
      </c>
      <c r="H168" s="302">
        <f t="shared" si="50"/>
        <v>36.622644310404539</v>
      </c>
      <c r="I168" s="303"/>
      <c r="J168" s="302">
        <v>18.097962883540283</v>
      </c>
      <c r="K168" s="302">
        <v>14.466412149212534</v>
      </c>
      <c r="L168" s="302">
        <f t="shared" si="51"/>
        <v>32.564375032752821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2.1761337003977559</v>
      </c>
      <c r="C169" s="302">
        <v>6.9317005912932554</v>
      </c>
      <c r="D169" s="302">
        <f t="shared" si="49"/>
        <v>9.1078342916910113</v>
      </c>
      <c r="E169" s="303"/>
      <c r="F169" s="302">
        <v>1.9034803626640027</v>
      </c>
      <c r="G169" s="302">
        <v>5.3669907202500911</v>
      </c>
      <c r="H169" s="302">
        <f t="shared" si="50"/>
        <v>7.2704710829140939</v>
      </c>
      <c r="I169" s="303"/>
      <c r="J169" s="302">
        <v>2.8571726576647003</v>
      </c>
      <c r="K169" s="302">
        <v>5.9188042513156498</v>
      </c>
      <c r="L169" s="302">
        <f t="shared" si="51"/>
        <v>8.7759769089803505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6.0592434536807511</v>
      </c>
      <c r="C170" s="302">
        <v>7.40442325368375</v>
      </c>
      <c r="D170" s="302">
        <f t="shared" si="49"/>
        <v>13.463666707364501</v>
      </c>
      <c r="E170" s="303"/>
      <c r="F170" s="302">
        <v>4.6952668346030242</v>
      </c>
      <c r="G170" s="302">
        <v>5.450528822355948</v>
      </c>
      <c r="H170" s="302">
        <f t="shared" si="50"/>
        <v>10.145795656958972</v>
      </c>
      <c r="I170" s="303"/>
      <c r="J170" s="302">
        <v>4.0419837754662264</v>
      </c>
      <c r="K170" s="302">
        <v>4.308580844754661</v>
      </c>
      <c r="L170" s="302">
        <f t="shared" si="51"/>
        <v>8.3505646202208865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57.230172072316265</v>
      </c>
      <c r="C172" s="311">
        <f t="shared" ref="C172:D172" si="52">SUM(C162:C170)</f>
        <v>70.295827927683817</v>
      </c>
      <c r="D172" s="311">
        <f t="shared" si="52"/>
        <v>127.52600000000007</v>
      </c>
      <c r="E172" s="311"/>
      <c r="F172" s="311">
        <f t="shared" ref="F172:H172" si="53">SUM(F162:F170)</f>
        <v>54.145108820848293</v>
      </c>
      <c r="G172" s="311">
        <f t="shared" si="53"/>
        <v>62.162891179151821</v>
      </c>
      <c r="H172" s="311">
        <f t="shared" si="53"/>
        <v>116.30800000000011</v>
      </c>
      <c r="I172" s="311"/>
      <c r="J172" s="311">
        <f t="shared" ref="J172:L172" si="54">SUM(J162:J170)</f>
        <v>54.426918752470968</v>
      </c>
      <c r="K172" s="311">
        <f t="shared" si="54"/>
        <v>65.262081247528883</v>
      </c>
      <c r="L172" s="311">
        <f t="shared" si="54"/>
        <v>119.68899999999988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0.5134959546726906</v>
      </c>
      <c r="C179" s="302">
        <v>2.5975624717874757</v>
      </c>
      <c r="D179" s="302">
        <f>SUM(B179:C179)</f>
        <v>3.1110584264601662</v>
      </c>
      <c r="E179" s="303"/>
      <c r="F179" s="302">
        <v>0.91916001072169962</v>
      </c>
      <c r="G179" s="302">
        <v>3.1421069017017644</v>
      </c>
      <c r="H179" s="302">
        <f>SUM(F179:G179)</f>
        <v>4.0612669124234637</v>
      </c>
      <c r="I179" s="303"/>
      <c r="J179" s="302">
        <v>1.1637011220652482</v>
      </c>
      <c r="K179" s="302">
        <v>3.3100130519855355</v>
      </c>
      <c r="L179" s="302">
        <f>SUM(J179:K179)</f>
        <v>4.4737141740507838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0.49319711238703773</v>
      </c>
      <c r="C180" s="302">
        <v>1.814206412164542</v>
      </c>
      <c r="D180" s="302">
        <f t="shared" ref="D180:D187" si="55">SUM(B180:C180)</f>
        <v>2.3074035245515798</v>
      </c>
      <c r="E180" s="303"/>
      <c r="F180" s="302">
        <v>0.86604808680549061</v>
      </c>
      <c r="G180" s="302">
        <v>2.3817870321441017</v>
      </c>
      <c r="H180" s="302">
        <f t="shared" ref="H180:H187" si="56">SUM(F180:G180)</f>
        <v>3.2478351189495922</v>
      </c>
      <c r="I180" s="303"/>
      <c r="J180" s="302">
        <v>1.2396022369482134</v>
      </c>
      <c r="K180" s="302">
        <v>2.9925071217054384</v>
      </c>
      <c r="L180" s="302">
        <f t="shared" ref="L180:L187" si="57">SUM(J180:K180)</f>
        <v>4.232109358653652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0.54141913735594294</v>
      </c>
      <c r="C181" s="302">
        <v>1.6560464560919284</v>
      </c>
      <c r="D181" s="302">
        <f t="shared" si="55"/>
        <v>2.1974655934478715</v>
      </c>
      <c r="E181" s="303"/>
      <c r="F181" s="302">
        <v>0.77414257958536969</v>
      </c>
      <c r="G181" s="302">
        <v>2.0235246969624945</v>
      </c>
      <c r="H181" s="302">
        <f t="shared" si="56"/>
        <v>2.7976672765478643</v>
      </c>
      <c r="I181" s="303"/>
      <c r="J181" s="302">
        <v>0.93376512459101813</v>
      </c>
      <c r="K181" s="302">
        <v>2.0738642246500212</v>
      </c>
      <c r="L181" s="302">
        <f t="shared" si="57"/>
        <v>3.0076293492410393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2.024907556312979</v>
      </c>
      <c r="C182" s="302">
        <v>1.6934357526584589</v>
      </c>
      <c r="D182" s="302">
        <f t="shared" si="55"/>
        <v>3.7183433089714377</v>
      </c>
      <c r="E182" s="303"/>
      <c r="F182" s="302">
        <v>2.1586235757491448</v>
      </c>
      <c r="G182" s="302">
        <v>1.9742406969850235</v>
      </c>
      <c r="H182" s="302">
        <f t="shared" si="56"/>
        <v>4.1328642727341682</v>
      </c>
      <c r="I182" s="303"/>
      <c r="J182" s="302">
        <v>1.7612126701714377</v>
      </c>
      <c r="K182" s="302">
        <v>2.0670583884770068</v>
      </c>
      <c r="L182" s="302">
        <f t="shared" si="57"/>
        <v>3.8282710586484443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9.0044054889388367E-2</v>
      </c>
      <c r="C183" s="302">
        <v>2.1652820288060433</v>
      </c>
      <c r="D183" s="302">
        <f t="shared" si="55"/>
        <v>2.2553260836954316</v>
      </c>
      <c r="E183" s="303"/>
      <c r="F183" s="302">
        <v>0.11809437915677173</v>
      </c>
      <c r="G183" s="302">
        <v>1.7347686814254113</v>
      </c>
      <c r="H183" s="302">
        <f t="shared" si="56"/>
        <v>1.852863060582183</v>
      </c>
      <c r="I183" s="303"/>
      <c r="J183" s="302">
        <v>0.24285113657084212</v>
      </c>
      <c r="K183" s="302">
        <v>1.6090759676797235</v>
      </c>
      <c r="L183" s="302">
        <f t="shared" si="57"/>
        <v>1.8519271042505656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1.403740892077276</v>
      </c>
      <c r="C184" s="302">
        <v>0.91893880099372383</v>
      </c>
      <c r="D184" s="302">
        <f t="shared" si="55"/>
        <v>2.3226796930709996</v>
      </c>
      <c r="E184" s="303"/>
      <c r="F184" s="302">
        <v>1.3610886419424078</v>
      </c>
      <c r="G184" s="302">
        <v>1.087681795284563</v>
      </c>
      <c r="H184" s="302">
        <f t="shared" si="56"/>
        <v>2.4487704372269707</v>
      </c>
      <c r="I184" s="303"/>
      <c r="J184" s="302">
        <v>1.4529886009958586</v>
      </c>
      <c r="K184" s="302">
        <v>1.3034071555486499</v>
      </c>
      <c r="L184" s="302">
        <f t="shared" si="57"/>
        <v>2.7563957565445083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0.53762170916575724</v>
      </c>
      <c r="C185" s="302">
        <v>0.74513088978004616</v>
      </c>
      <c r="D185" s="302">
        <f t="shared" si="55"/>
        <v>1.2827525989458035</v>
      </c>
      <c r="E185" s="303"/>
      <c r="F185" s="302">
        <v>0.60405424964528409</v>
      </c>
      <c r="G185" s="302">
        <v>0.80257654583993332</v>
      </c>
      <c r="H185" s="302">
        <f t="shared" si="56"/>
        <v>1.4066307954852175</v>
      </c>
      <c r="I185" s="303"/>
      <c r="J185" s="302">
        <v>0.70875967570637344</v>
      </c>
      <c r="K185" s="302">
        <v>1.0306662631282977</v>
      </c>
      <c r="L185" s="302">
        <f t="shared" si="57"/>
        <v>1.7394259388346711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0.93512437997708431</v>
      </c>
      <c r="C186" s="302">
        <v>13.088568199653507</v>
      </c>
      <c r="D186" s="302">
        <f t="shared" si="55"/>
        <v>14.023692579630591</v>
      </c>
      <c r="E186" s="303"/>
      <c r="F186" s="302">
        <v>1.1586480646218373</v>
      </c>
      <c r="G186" s="302">
        <v>12.757624088337591</v>
      </c>
      <c r="H186" s="302">
        <f t="shared" si="56"/>
        <v>13.916272152959429</v>
      </c>
      <c r="I186" s="303"/>
      <c r="J186" s="302">
        <v>1.7801925667697907</v>
      </c>
      <c r="K186" s="302">
        <v>13.961370854092385</v>
      </c>
      <c r="L186" s="302">
        <f t="shared" si="57"/>
        <v>15.741563420862175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1.3240846478485948</v>
      </c>
      <c r="C187" s="302">
        <v>5.0661935433775058</v>
      </c>
      <c r="D187" s="302">
        <f t="shared" si="55"/>
        <v>6.3902781912261002</v>
      </c>
      <c r="E187" s="303"/>
      <c r="F187" s="302">
        <v>1.2009391788286747</v>
      </c>
      <c r="G187" s="302">
        <v>4.0618907942624842</v>
      </c>
      <c r="H187" s="302">
        <f t="shared" si="56"/>
        <v>5.2628299730911587</v>
      </c>
      <c r="I187" s="303"/>
      <c r="J187" s="302">
        <v>1.218380573812722</v>
      </c>
      <c r="K187" s="302">
        <v>3.2605832651013902</v>
      </c>
      <c r="L187" s="302">
        <f t="shared" si="57"/>
        <v>4.4789638389141118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7.8636354446867518</v>
      </c>
      <c r="C189" s="311">
        <f t="shared" ref="C189:D189" si="58">SUM(C179:C187)</f>
        <v>29.74536455531323</v>
      </c>
      <c r="D189" s="311">
        <f t="shared" si="58"/>
        <v>37.60899999999998</v>
      </c>
      <c r="E189" s="311"/>
      <c r="F189" s="311">
        <f t="shared" ref="F189:H189" si="59">SUM(F179:F187)</f>
        <v>9.1607987670566811</v>
      </c>
      <c r="G189" s="311">
        <f t="shared" si="59"/>
        <v>29.966201232943366</v>
      </c>
      <c r="H189" s="311">
        <f t="shared" si="59"/>
        <v>39.127000000000052</v>
      </c>
      <c r="I189" s="311"/>
      <c r="J189" s="311">
        <f t="shared" ref="J189:L189" si="60">SUM(J179:J187)</f>
        <v>10.501453707631503</v>
      </c>
      <c r="K189" s="311">
        <f t="shared" si="60"/>
        <v>31.608546292368445</v>
      </c>
      <c r="L189" s="311">
        <f t="shared" si="60"/>
        <v>42.109999999999957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1.2099204148876066</v>
      </c>
      <c r="C196" s="302">
        <v>3.0823350992956198</v>
      </c>
      <c r="D196" s="302">
        <f>SUM(B196:C196)</f>
        <v>4.2922555141832266</v>
      </c>
      <c r="E196" s="303"/>
      <c r="F196" s="302">
        <v>2.1408520946765766</v>
      </c>
      <c r="G196" s="302">
        <v>3.3001094414037078</v>
      </c>
      <c r="H196" s="302">
        <f>SUM(F196:G196)</f>
        <v>5.4409615360802839</v>
      </c>
      <c r="I196" s="303"/>
      <c r="J196" s="302">
        <v>2.8146030483959752</v>
      </c>
      <c r="K196" s="302">
        <v>4.7075095378693526</v>
      </c>
      <c r="L196" s="302">
        <f>SUM(J196:K196)</f>
        <v>7.5221125862653277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0.5371273523444805</v>
      </c>
      <c r="C197" s="302">
        <v>0.67280148187718469</v>
      </c>
      <c r="D197" s="302">
        <f t="shared" ref="D197:D204" si="61">SUM(B197:C197)</f>
        <v>1.2099288342216652</v>
      </c>
      <c r="E197" s="303"/>
      <c r="F197" s="302">
        <v>0.85021570413772107</v>
      </c>
      <c r="G197" s="302">
        <v>0.8682642012252364</v>
      </c>
      <c r="H197" s="302">
        <f t="shared" ref="H197:H204" si="62">SUM(F197:G197)</f>
        <v>1.7184799053629574</v>
      </c>
      <c r="I197" s="303"/>
      <c r="J197" s="302">
        <v>1.0813545528765012</v>
      </c>
      <c r="K197" s="302">
        <v>1.1005277143355463</v>
      </c>
      <c r="L197" s="302">
        <f t="shared" ref="L197:L204" si="63">SUM(J197:K197)</f>
        <v>2.1818822672120475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0.87017504461137851</v>
      </c>
      <c r="C198" s="302">
        <v>0.61188403174622796</v>
      </c>
      <c r="D198" s="302">
        <f t="shared" si="61"/>
        <v>1.4820590763576065</v>
      </c>
      <c r="E198" s="303"/>
      <c r="F198" s="302">
        <v>1.2089490749741907</v>
      </c>
      <c r="G198" s="302">
        <v>0.72630165439603145</v>
      </c>
      <c r="H198" s="302">
        <f t="shared" si="62"/>
        <v>1.9352507293702221</v>
      </c>
      <c r="I198" s="303"/>
      <c r="J198" s="302">
        <v>1.581685389424585</v>
      </c>
      <c r="K198" s="302">
        <v>0.79563326119619748</v>
      </c>
      <c r="L198" s="302">
        <f t="shared" si="63"/>
        <v>2.3773186506207824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1.8789456801034807</v>
      </c>
      <c r="C199" s="302">
        <v>0.55758403806291268</v>
      </c>
      <c r="D199" s="302">
        <f t="shared" si="61"/>
        <v>2.4365297181663932</v>
      </c>
      <c r="E199" s="303"/>
      <c r="F199" s="302">
        <v>2.0405954867288254</v>
      </c>
      <c r="G199" s="302">
        <v>0.67690423809249289</v>
      </c>
      <c r="H199" s="302">
        <f t="shared" si="62"/>
        <v>2.7174997248213182</v>
      </c>
      <c r="I199" s="303"/>
      <c r="J199" s="302">
        <v>2.2248176708859018</v>
      </c>
      <c r="K199" s="302">
        <v>0.90779831474053807</v>
      </c>
      <c r="L199" s="302">
        <f t="shared" si="63"/>
        <v>3.1326159856264399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2.209169551270326</v>
      </c>
      <c r="C200" s="302">
        <v>7.0467030636889234</v>
      </c>
      <c r="D200" s="302">
        <f t="shared" si="61"/>
        <v>9.2558726149592498</v>
      </c>
      <c r="E200" s="303"/>
      <c r="F200" s="302">
        <v>2.4336617542001897</v>
      </c>
      <c r="G200" s="302">
        <v>5.0871243120123566</v>
      </c>
      <c r="H200" s="302">
        <f t="shared" si="62"/>
        <v>7.5207860662125459</v>
      </c>
      <c r="I200" s="303"/>
      <c r="J200" s="302">
        <v>2.1525787171117781</v>
      </c>
      <c r="K200" s="302">
        <v>5.1809668471592891</v>
      </c>
      <c r="L200" s="302">
        <f t="shared" si="63"/>
        <v>7.3335455642710672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1.8447753669724742</v>
      </c>
      <c r="C201" s="302">
        <v>0.42202304886389924</v>
      </c>
      <c r="D201" s="302">
        <f t="shared" si="61"/>
        <v>2.2667984158363734</v>
      </c>
      <c r="E201" s="303"/>
      <c r="F201" s="302">
        <v>1.9764047330097643</v>
      </c>
      <c r="G201" s="302">
        <v>0.50134113345937226</v>
      </c>
      <c r="H201" s="302">
        <f t="shared" si="62"/>
        <v>2.4777458664691365</v>
      </c>
      <c r="I201" s="303"/>
      <c r="J201" s="302">
        <v>2.2994836309428814</v>
      </c>
      <c r="K201" s="302">
        <v>0.57738644603331601</v>
      </c>
      <c r="L201" s="302">
        <f t="shared" si="63"/>
        <v>2.8768700769761972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1.8319467635194151</v>
      </c>
      <c r="C202" s="302">
        <v>1.7656102272456957</v>
      </c>
      <c r="D202" s="302">
        <f t="shared" si="61"/>
        <v>3.5975569907651108</v>
      </c>
      <c r="E202" s="303"/>
      <c r="F202" s="302">
        <v>2.2741672479227919</v>
      </c>
      <c r="G202" s="302">
        <v>1.9730917613302963</v>
      </c>
      <c r="H202" s="302">
        <f t="shared" si="62"/>
        <v>4.2472590092530886</v>
      </c>
      <c r="I202" s="303"/>
      <c r="J202" s="302">
        <v>2.894676208301727</v>
      </c>
      <c r="K202" s="302">
        <v>2.2791505990385592</v>
      </c>
      <c r="L202" s="302">
        <f t="shared" si="63"/>
        <v>5.1738268073402862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0.31344324604805024</v>
      </c>
      <c r="C203" s="302">
        <v>1.2009164315231742</v>
      </c>
      <c r="D203" s="302">
        <f t="shared" si="61"/>
        <v>1.5143596775712245</v>
      </c>
      <c r="E203" s="303"/>
      <c r="F203" s="302">
        <v>0.28190504350691159</v>
      </c>
      <c r="G203" s="302">
        <v>1.3496224542570621</v>
      </c>
      <c r="H203" s="302">
        <f t="shared" si="62"/>
        <v>1.6315274977639738</v>
      </c>
      <c r="I203" s="303"/>
      <c r="J203" s="302">
        <v>0.60693619888380701</v>
      </c>
      <c r="K203" s="302">
        <v>1.794444598993252</v>
      </c>
      <c r="L203" s="302">
        <f t="shared" si="63"/>
        <v>2.4013807978770592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18.529597140572335</v>
      </c>
      <c r="C204" s="302">
        <v>10.533042017366801</v>
      </c>
      <c r="D204" s="302">
        <f t="shared" si="61"/>
        <v>29.062639157939138</v>
      </c>
      <c r="E204" s="303"/>
      <c r="F204" s="302">
        <v>19.624240996633137</v>
      </c>
      <c r="G204" s="302">
        <v>10.292248668033304</v>
      </c>
      <c r="H204" s="302">
        <f t="shared" si="62"/>
        <v>29.916489664666443</v>
      </c>
      <c r="I204" s="303"/>
      <c r="J204" s="302">
        <v>21.854453005229264</v>
      </c>
      <c r="K204" s="302">
        <v>10.989994258581454</v>
      </c>
      <c r="L204" s="302">
        <f t="shared" si="63"/>
        <v>32.844447263810721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29.225100560329548</v>
      </c>
      <c r="C206" s="311">
        <f t="shared" ref="C206:D206" si="64">SUM(C196:C204)</f>
        <v>25.892899439670437</v>
      </c>
      <c r="D206" s="311">
        <f t="shared" si="64"/>
        <v>55.117999999999981</v>
      </c>
      <c r="E206" s="311"/>
      <c r="F206" s="311">
        <f t="shared" ref="F206:H206" si="65">SUM(F196:F204)</f>
        <v>32.830992135790112</v>
      </c>
      <c r="G206" s="311">
        <f t="shared" si="65"/>
        <v>24.775007864209861</v>
      </c>
      <c r="H206" s="311">
        <f t="shared" si="65"/>
        <v>57.605999999999966</v>
      </c>
      <c r="I206" s="311"/>
      <c r="J206" s="311">
        <f t="shared" ref="J206:L206" si="66">SUM(J196:J204)</f>
        <v>37.510588422052422</v>
      </c>
      <c r="K206" s="311">
        <f t="shared" si="66"/>
        <v>28.333411577947505</v>
      </c>
      <c r="L206" s="311">
        <f t="shared" si="66"/>
        <v>65.843999999999937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0.50964014221581366</v>
      </c>
      <c r="C213" s="302">
        <v>0.6216196257254778</v>
      </c>
      <c r="D213" s="302">
        <f>SUM(B213:C213)</f>
        <v>1.1312597679412915</v>
      </c>
      <c r="E213" s="303"/>
      <c r="F213" s="302">
        <v>0.43743136928438209</v>
      </c>
      <c r="G213" s="302">
        <v>0.60268283989352589</v>
      </c>
      <c r="H213" s="302">
        <f>SUM(F213:G213)</f>
        <v>1.0401142091779079</v>
      </c>
      <c r="I213" s="303"/>
      <c r="J213" s="302">
        <v>0.51265584485648152</v>
      </c>
      <c r="K213" s="302">
        <v>0.60455302850475734</v>
      </c>
      <c r="L213" s="302">
        <f>SUM(J213:K213)</f>
        <v>1.1172088733612389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0.51120649493368386</v>
      </c>
      <c r="C214" s="302">
        <v>0.91482031639251793</v>
      </c>
      <c r="D214" s="302">
        <f t="shared" ref="D214:D221" si="67">SUM(B214:C214)</f>
        <v>1.4260268113262018</v>
      </c>
      <c r="E214" s="303"/>
      <c r="F214" s="302">
        <v>0.48180937504596327</v>
      </c>
      <c r="G214" s="302">
        <v>0.97571686675513236</v>
      </c>
      <c r="H214" s="302">
        <f t="shared" ref="H214:H221" si="68">SUM(F214:G214)</f>
        <v>1.4575262418010957</v>
      </c>
      <c r="I214" s="303"/>
      <c r="J214" s="302">
        <v>0.5045216173811391</v>
      </c>
      <c r="K214" s="302">
        <v>1.0048548561020412</v>
      </c>
      <c r="L214" s="302">
        <f t="shared" ref="L214:L221" si="69">SUM(J214:K214)</f>
        <v>1.5093764734831803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0.95520021566518165</v>
      </c>
      <c r="C215" s="302">
        <v>0.89562486994447132</v>
      </c>
      <c r="D215" s="302">
        <f t="shared" si="67"/>
        <v>1.8508250856096531</v>
      </c>
      <c r="E215" s="303"/>
      <c r="F215" s="302">
        <v>0.70173507398533119</v>
      </c>
      <c r="G215" s="302">
        <v>0.80689983720254799</v>
      </c>
      <c r="H215" s="302">
        <f t="shared" si="68"/>
        <v>1.5086349111878792</v>
      </c>
      <c r="I215" s="303"/>
      <c r="J215" s="302">
        <v>0.70099057909855289</v>
      </c>
      <c r="K215" s="302">
        <v>0.7424466522160007</v>
      </c>
      <c r="L215" s="302">
        <f t="shared" si="69"/>
        <v>1.4434372313145536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0.56012412853728044</v>
      </c>
      <c r="C216" s="302">
        <v>0.10596865082008872</v>
      </c>
      <c r="D216" s="302">
        <f t="shared" si="67"/>
        <v>0.66609277935736921</v>
      </c>
      <c r="E216" s="303"/>
      <c r="F216" s="302">
        <v>0.38990629664892662</v>
      </c>
      <c r="G216" s="302">
        <v>9.1213220118642482E-2</v>
      </c>
      <c r="H216" s="302">
        <f t="shared" si="68"/>
        <v>0.48111951676756909</v>
      </c>
      <c r="I216" s="303"/>
      <c r="J216" s="302">
        <v>0.2302374368418372</v>
      </c>
      <c r="K216" s="302">
        <v>7.3600461468723358E-2</v>
      </c>
      <c r="L216" s="302">
        <f t="shared" si="69"/>
        <v>0.30383789831056057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0.16033733862386867</v>
      </c>
      <c r="C217" s="302">
        <v>0.42973292896951204</v>
      </c>
      <c r="D217" s="302">
        <f t="shared" si="67"/>
        <v>0.59007026759338066</v>
      </c>
      <c r="E217" s="303"/>
      <c r="F217" s="302">
        <v>0.11119310987909159</v>
      </c>
      <c r="G217" s="302">
        <v>0.29694067725547857</v>
      </c>
      <c r="H217" s="302">
        <f t="shared" si="68"/>
        <v>0.40813378713457016</v>
      </c>
      <c r="I217" s="303"/>
      <c r="J217" s="302">
        <v>0.12239574359175627</v>
      </c>
      <c r="K217" s="302">
        <v>0.23282125522012886</v>
      </c>
      <c r="L217" s="302">
        <f t="shared" si="69"/>
        <v>0.35521699881188512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0.18513745607966339</v>
      </c>
      <c r="C218" s="302">
        <v>7.2286453281280749E-2</v>
      </c>
      <c r="D218" s="302">
        <f t="shared" si="67"/>
        <v>0.25742390936094417</v>
      </c>
      <c r="E218" s="303"/>
      <c r="F218" s="302">
        <v>9.928455836357962E-2</v>
      </c>
      <c r="G218" s="302">
        <v>5.6249539909323021E-2</v>
      </c>
      <c r="H218" s="302">
        <f t="shared" si="68"/>
        <v>0.15553409827290265</v>
      </c>
      <c r="I218" s="303"/>
      <c r="J218" s="302">
        <v>9.1479248481418196E-2</v>
      </c>
      <c r="K218" s="302">
        <v>6.0260519048337721E-2</v>
      </c>
      <c r="L218" s="302">
        <f t="shared" si="69"/>
        <v>0.15173976752975593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0.2547881144368514</v>
      </c>
      <c r="C219" s="302">
        <v>0.1198563622966585</v>
      </c>
      <c r="D219" s="302">
        <f t="shared" si="67"/>
        <v>0.37464447673350987</v>
      </c>
      <c r="E219" s="303"/>
      <c r="F219" s="302">
        <v>0.18328456648141733</v>
      </c>
      <c r="G219" s="302">
        <v>9.483626806018014E-2</v>
      </c>
      <c r="H219" s="302">
        <f t="shared" si="68"/>
        <v>0.27812083454159747</v>
      </c>
      <c r="I219" s="303"/>
      <c r="J219" s="302">
        <v>0.17746080594317157</v>
      </c>
      <c r="K219" s="302">
        <v>0.10448129746307284</v>
      </c>
      <c r="L219" s="302">
        <f t="shared" si="69"/>
        <v>0.28194210340624443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4.2176288479923552E-2</v>
      </c>
      <c r="C220" s="302">
        <v>0.1276970115804453</v>
      </c>
      <c r="D220" s="302">
        <f t="shared" si="67"/>
        <v>0.16987330006036885</v>
      </c>
      <c r="E220" s="303"/>
      <c r="F220" s="302">
        <v>3.0759035631456957E-2</v>
      </c>
      <c r="G220" s="302">
        <v>9.7102039076121235E-2</v>
      </c>
      <c r="H220" s="302">
        <f t="shared" si="68"/>
        <v>0.12786107470757818</v>
      </c>
      <c r="I220" s="303"/>
      <c r="J220" s="302">
        <v>2.4398269306200288E-2</v>
      </c>
      <c r="K220" s="302">
        <v>0.10865761402041388</v>
      </c>
      <c r="L220" s="302">
        <f t="shared" si="69"/>
        <v>0.13305588332661417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0.44318233579261834</v>
      </c>
      <c r="C221" s="302">
        <v>0.40260126622466463</v>
      </c>
      <c r="D221" s="302">
        <f t="shared" si="67"/>
        <v>0.84578360201728298</v>
      </c>
      <c r="E221" s="303"/>
      <c r="F221" s="302">
        <v>0.22356561737689462</v>
      </c>
      <c r="G221" s="302">
        <v>0.22938970903200401</v>
      </c>
      <c r="H221" s="302">
        <f t="shared" si="68"/>
        <v>0.45295532640889863</v>
      </c>
      <c r="I221" s="303"/>
      <c r="J221" s="302">
        <v>0.17601163804179185</v>
      </c>
      <c r="K221" s="302">
        <v>0.21317313241417576</v>
      </c>
      <c r="L221" s="302">
        <f t="shared" si="69"/>
        <v>0.38918477045596761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3.6217925147648851</v>
      </c>
      <c r="C223" s="311">
        <f t="shared" ref="C223:D223" si="70">SUM(C213:C221)</f>
        <v>3.690207485235117</v>
      </c>
      <c r="D223" s="311">
        <f t="shared" si="70"/>
        <v>7.3120000000000021</v>
      </c>
      <c r="E223" s="311"/>
      <c r="F223" s="311">
        <f t="shared" ref="F223:H223" si="71">SUM(F213:F221)</f>
        <v>2.6589690026970438</v>
      </c>
      <c r="G223" s="311">
        <f t="shared" si="71"/>
        <v>3.2510309973029563</v>
      </c>
      <c r="H223" s="311">
        <f t="shared" si="71"/>
        <v>5.9099999999999984</v>
      </c>
      <c r="I223" s="311"/>
      <c r="J223" s="311">
        <f t="shared" ref="J223:L223" si="72">SUM(J213:J221)</f>
        <v>2.5401511835423487</v>
      </c>
      <c r="K223" s="311">
        <f t="shared" si="72"/>
        <v>3.1448488164576518</v>
      </c>
      <c r="L223" s="311">
        <f t="shared" si="72"/>
        <v>5.6850000000000014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0.55140500140864224</v>
      </c>
      <c r="C230" s="302">
        <v>1.640896878387101</v>
      </c>
      <c r="D230" s="302">
        <f>SUM(B230:C230)</f>
        <v>2.1923018797957434</v>
      </c>
      <c r="E230" s="303"/>
      <c r="F230" s="302">
        <v>0.61175665474587415</v>
      </c>
      <c r="G230" s="302">
        <v>1.5248925734172771</v>
      </c>
      <c r="H230" s="302">
        <f>SUM(F230:G230)</f>
        <v>2.1366492281631513</v>
      </c>
      <c r="I230" s="303"/>
      <c r="J230" s="302">
        <v>0.7532972760922928</v>
      </c>
      <c r="K230" s="302">
        <v>1.5074102915302992</v>
      </c>
      <c r="L230" s="302">
        <f>SUM(J230:K230)</f>
        <v>2.2607075676225921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1.1132333832625303</v>
      </c>
      <c r="C231" s="302">
        <v>5.245576826058147</v>
      </c>
      <c r="D231" s="302">
        <f t="shared" ref="D231:D238" si="73">SUM(B231:C231)</f>
        <v>6.3588102093206773</v>
      </c>
      <c r="E231" s="303"/>
      <c r="F231" s="302">
        <v>1.3595324100768911</v>
      </c>
      <c r="G231" s="302">
        <v>4.8211994869868979</v>
      </c>
      <c r="H231" s="302">
        <f t="shared" ref="H231:H238" si="74">SUM(F231:G231)</f>
        <v>6.1807318970637892</v>
      </c>
      <c r="I231" s="303"/>
      <c r="J231" s="302">
        <v>1.7036359081253323</v>
      </c>
      <c r="K231" s="302">
        <v>5.4020133942469934</v>
      </c>
      <c r="L231" s="302">
        <f t="shared" ref="L231:L238" si="75">SUM(J231:K231)</f>
        <v>7.1056493023723259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0.71922468028736763</v>
      </c>
      <c r="C232" s="302">
        <v>1.5861076829423528</v>
      </c>
      <c r="D232" s="302">
        <f t="shared" si="73"/>
        <v>2.3053323632297205</v>
      </c>
      <c r="E232" s="303"/>
      <c r="F232" s="302">
        <v>0.7483365120740636</v>
      </c>
      <c r="G232" s="302">
        <v>1.4233813153061652</v>
      </c>
      <c r="H232" s="302">
        <f t="shared" si="74"/>
        <v>2.1717178273802289</v>
      </c>
      <c r="I232" s="303"/>
      <c r="J232" s="302">
        <v>0.82975370639930357</v>
      </c>
      <c r="K232" s="302">
        <v>1.3907030363710864</v>
      </c>
      <c r="L232" s="302">
        <f t="shared" si="75"/>
        <v>2.2204567427703901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0.67188413190988239</v>
      </c>
      <c r="C233" s="302">
        <v>0.24201775712591098</v>
      </c>
      <c r="D233" s="302">
        <f t="shared" si="73"/>
        <v>0.91390188903579339</v>
      </c>
      <c r="E233" s="303"/>
      <c r="F233" s="302">
        <v>0.56421619922922994</v>
      </c>
      <c r="G233" s="302">
        <v>0.22629684357125135</v>
      </c>
      <c r="H233" s="302">
        <f t="shared" si="74"/>
        <v>0.79051304280048129</v>
      </c>
      <c r="I233" s="303"/>
      <c r="J233" s="302">
        <v>0.38593909256179332</v>
      </c>
      <c r="K233" s="302">
        <v>0.21075348535124766</v>
      </c>
      <c r="L233" s="302">
        <f t="shared" si="75"/>
        <v>0.59669257791304098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5.4365539122097836E-2</v>
      </c>
      <c r="C234" s="302">
        <v>0.86923132470062592</v>
      </c>
      <c r="D234" s="302">
        <f t="shared" si="73"/>
        <v>0.92359686382272377</v>
      </c>
      <c r="E234" s="303"/>
      <c r="F234" s="302">
        <v>5.7570312371938166E-2</v>
      </c>
      <c r="G234" s="302">
        <v>0.61835778779116124</v>
      </c>
      <c r="H234" s="302">
        <f t="shared" si="74"/>
        <v>0.67592810016309945</v>
      </c>
      <c r="I234" s="303"/>
      <c r="J234" s="302">
        <v>8.6698879653321889E-2</v>
      </c>
      <c r="K234" s="302">
        <v>0.53820550422100355</v>
      </c>
      <c r="L234" s="302">
        <f t="shared" si="75"/>
        <v>0.62490438387432545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0.15289073539005724</v>
      </c>
      <c r="C235" s="302">
        <v>0.1456076059572515</v>
      </c>
      <c r="D235" s="302">
        <f t="shared" si="73"/>
        <v>0.29849834134730874</v>
      </c>
      <c r="E235" s="303"/>
      <c r="F235" s="302">
        <v>0.11398466805879126</v>
      </c>
      <c r="G235" s="302">
        <v>0.12831443862501216</v>
      </c>
      <c r="H235" s="302">
        <f t="shared" si="74"/>
        <v>0.24229910668380342</v>
      </c>
      <c r="I235" s="303"/>
      <c r="J235" s="302">
        <v>0.13074014786866653</v>
      </c>
      <c r="K235" s="302">
        <v>0.1839147142852216</v>
      </c>
      <c r="L235" s="302">
        <f t="shared" si="75"/>
        <v>0.31465486215388816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0.30362636634767431</v>
      </c>
      <c r="C236" s="302">
        <v>0.2185240613506004</v>
      </c>
      <c r="D236" s="302">
        <f t="shared" si="73"/>
        <v>0.52215042769827469</v>
      </c>
      <c r="E236" s="303"/>
      <c r="F236" s="302">
        <v>0.26303149034847378</v>
      </c>
      <c r="G236" s="302">
        <v>0.21863206846087857</v>
      </c>
      <c r="H236" s="302">
        <f t="shared" si="74"/>
        <v>0.48166355880935235</v>
      </c>
      <c r="I236" s="303"/>
      <c r="J236" s="302">
        <v>0.28599624857866124</v>
      </c>
      <c r="K236" s="302">
        <v>0.28981389728479062</v>
      </c>
      <c r="L236" s="302">
        <f t="shared" si="75"/>
        <v>0.57581014586345192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2.8898427760366573E-2</v>
      </c>
      <c r="C237" s="302">
        <v>9.890298736305278E-2</v>
      </c>
      <c r="D237" s="302">
        <f t="shared" si="73"/>
        <v>0.12780141512341936</v>
      </c>
      <c r="E237" s="303"/>
      <c r="F237" s="302">
        <v>1.8448215878486621E-2</v>
      </c>
      <c r="G237" s="302">
        <v>0.10449893035251846</v>
      </c>
      <c r="H237" s="302">
        <f t="shared" si="74"/>
        <v>0.12294714623100508</v>
      </c>
      <c r="I237" s="303"/>
      <c r="J237" s="302">
        <v>2.3922482607394328E-2</v>
      </c>
      <c r="K237" s="302">
        <v>0.1267892233314884</v>
      </c>
      <c r="L237" s="302">
        <f t="shared" si="75"/>
        <v>0.15071170593888272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7.1125533970447241E-2</v>
      </c>
      <c r="C238" s="302">
        <v>0.16848107665587689</v>
      </c>
      <c r="D238" s="302">
        <f t="shared" si="73"/>
        <v>0.23960661062632413</v>
      </c>
      <c r="E238" s="303"/>
      <c r="F238" s="302">
        <v>4.4918501032763632E-2</v>
      </c>
      <c r="G238" s="302">
        <v>9.6631591672337439E-2</v>
      </c>
      <c r="H238" s="302">
        <f t="shared" si="74"/>
        <v>0.14155009270510108</v>
      </c>
      <c r="I238" s="303"/>
      <c r="J238" s="302">
        <v>4.1060428221598361E-2</v>
      </c>
      <c r="K238" s="302">
        <v>9.3352283269517763E-2</v>
      </c>
      <c r="L238" s="302">
        <f t="shared" si="75"/>
        <v>0.13441271149111611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3.6666537994590658</v>
      </c>
      <c r="C240" s="311">
        <f t="shared" ref="C240:D240" si="76">SUM(C230:C238)</f>
        <v>10.215346200540917</v>
      </c>
      <c r="D240" s="311">
        <f t="shared" si="76"/>
        <v>13.881999999999985</v>
      </c>
      <c r="E240" s="311"/>
      <c r="F240" s="311">
        <f t="shared" ref="F240:H240" si="77">SUM(F230:F238)</f>
        <v>3.781794963816512</v>
      </c>
      <c r="G240" s="311">
        <f t="shared" si="77"/>
        <v>9.162205036183499</v>
      </c>
      <c r="H240" s="311">
        <f t="shared" si="77"/>
        <v>12.944000000000015</v>
      </c>
      <c r="I240" s="311"/>
      <c r="J240" s="311">
        <f t="shared" ref="J240:L240" si="78">SUM(J230:J238)</f>
        <v>4.2410441701083652</v>
      </c>
      <c r="K240" s="311">
        <f t="shared" si="78"/>
        <v>9.742955829891649</v>
      </c>
      <c r="L240" s="311">
        <f t="shared" si="78"/>
        <v>13.984000000000012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1.1913300444122263</v>
      </c>
      <c r="C247" s="302">
        <v>2.6527735155973931</v>
      </c>
      <c r="D247" s="302">
        <f>SUM(B247:C247)</f>
        <v>3.8441035600096196</v>
      </c>
      <c r="E247" s="303"/>
      <c r="F247" s="302">
        <v>1.640374002936732</v>
      </c>
      <c r="G247" s="302">
        <v>2.5340512872084147</v>
      </c>
      <c r="H247" s="302">
        <f>SUM(F247:G247)</f>
        <v>4.1744252901451464</v>
      </c>
      <c r="I247" s="303"/>
      <c r="J247" s="302">
        <v>1.7383866510634889</v>
      </c>
      <c r="K247" s="302">
        <v>2.2858164934766982</v>
      </c>
      <c r="L247" s="302">
        <f>SUM(J247:K247)</f>
        <v>4.0242031445401869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1.5168029541259451</v>
      </c>
      <c r="C248" s="302">
        <v>3.4571461581738916</v>
      </c>
      <c r="D248" s="302">
        <f t="shared" ref="D248:D255" si="79">SUM(B248:C248)</f>
        <v>4.9739491122998363</v>
      </c>
      <c r="E248" s="303"/>
      <c r="F248" s="302">
        <v>2.5360606848250615</v>
      </c>
      <c r="G248" s="302">
        <v>3.2463883704636776</v>
      </c>
      <c r="H248" s="302">
        <f t="shared" ref="H248:H255" si="80">SUM(F248:G248)</f>
        <v>5.7824490552887386</v>
      </c>
      <c r="I248" s="303"/>
      <c r="J248" s="302">
        <v>2.9181509548043776</v>
      </c>
      <c r="K248" s="302">
        <v>3.5234615236254481</v>
      </c>
      <c r="L248" s="302">
        <f t="shared" ref="L248:L255" si="81">SUM(J248:K248)</f>
        <v>6.4416124784298257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2.2776662176185209</v>
      </c>
      <c r="C249" s="302">
        <v>3.4123060873296898</v>
      </c>
      <c r="D249" s="302">
        <f t="shared" si="79"/>
        <v>5.6899723049482107</v>
      </c>
      <c r="E249" s="303"/>
      <c r="F249" s="302">
        <v>3.1460051599296173</v>
      </c>
      <c r="G249" s="302">
        <v>3.2304486612943997</v>
      </c>
      <c r="H249" s="302">
        <f t="shared" si="80"/>
        <v>6.3764538212240165</v>
      </c>
      <c r="I249" s="303"/>
      <c r="J249" s="302">
        <v>3.0770363901144853</v>
      </c>
      <c r="K249" s="302">
        <v>2.6657589956643131</v>
      </c>
      <c r="L249" s="302">
        <f t="shared" si="81"/>
        <v>5.7427953857787983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4.4946780120709633</v>
      </c>
      <c r="C250" s="302">
        <v>1.1363138060102993</v>
      </c>
      <c r="D250" s="302">
        <f t="shared" si="79"/>
        <v>5.630991818081263</v>
      </c>
      <c r="E250" s="303"/>
      <c r="F250" s="302">
        <v>4.1954834855399525</v>
      </c>
      <c r="G250" s="302">
        <v>1.0377542167856508</v>
      </c>
      <c r="H250" s="302">
        <f t="shared" si="80"/>
        <v>5.2332377023256029</v>
      </c>
      <c r="I250" s="303"/>
      <c r="J250" s="302">
        <v>2.5974257944385601</v>
      </c>
      <c r="K250" s="302">
        <v>0.7284432545099484</v>
      </c>
      <c r="L250" s="302">
        <f t="shared" si="81"/>
        <v>3.3258690489485083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6.5448358122040431E-2</v>
      </c>
      <c r="C251" s="302">
        <v>0.49853520940345786</v>
      </c>
      <c r="D251" s="302">
        <f t="shared" si="79"/>
        <v>0.56398356752549827</v>
      </c>
      <c r="E251" s="303"/>
      <c r="F251" s="302">
        <v>9.5017756957507887E-2</v>
      </c>
      <c r="G251" s="302">
        <v>0.25754048544899866</v>
      </c>
      <c r="H251" s="302">
        <f t="shared" si="80"/>
        <v>0.35255824240650657</v>
      </c>
      <c r="I251" s="303"/>
      <c r="J251" s="302">
        <v>0.11777923149238356</v>
      </c>
      <c r="K251" s="302">
        <v>0.21801001120749319</v>
      </c>
      <c r="L251" s="302">
        <f t="shared" si="81"/>
        <v>0.33578924269987676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9.6270381552806178E-2</v>
      </c>
      <c r="C252" s="302">
        <v>9.3324593593439711E-2</v>
      </c>
      <c r="D252" s="302">
        <f t="shared" si="79"/>
        <v>0.1895949751462459</v>
      </c>
      <c r="E252" s="303"/>
      <c r="F252" s="302">
        <v>0.20078881325691994</v>
      </c>
      <c r="G252" s="302">
        <v>0.1007804459017612</v>
      </c>
      <c r="H252" s="302">
        <f t="shared" si="80"/>
        <v>0.30156925915868116</v>
      </c>
      <c r="I252" s="303"/>
      <c r="J252" s="302">
        <v>0.22436814398522972</v>
      </c>
      <c r="K252" s="302">
        <v>0.12465806284803041</v>
      </c>
      <c r="L252" s="302">
        <f t="shared" si="81"/>
        <v>0.34902620683326013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1.180097608481852</v>
      </c>
      <c r="C253" s="302">
        <v>0.5131706844186501</v>
      </c>
      <c r="D253" s="302">
        <f t="shared" si="79"/>
        <v>1.6932682929005021</v>
      </c>
      <c r="E253" s="303"/>
      <c r="F253" s="302">
        <v>1.2204021756984818</v>
      </c>
      <c r="G253" s="302">
        <v>0.4161234772127857</v>
      </c>
      <c r="H253" s="302">
        <f t="shared" si="80"/>
        <v>1.6365256529112675</v>
      </c>
      <c r="I253" s="303"/>
      <c r="J253" s="302">
        <v>1.1410968344729797</v>
      </c>
      <c r="K253" s="302">
        <v>0.43432877742423098</v>
      </c>
      <c r="L253" s="302">
        <f t="shared" si="81"/>
        <v>1.5754256118972108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4.180414224208559E-2</v>
      </c>
      <c r="C254" s="302">
        <v>0.17957089281000976</v>
      </c>
      <c r="D254" s="302">
        <f t="shared" si="79"/>
        <v>0.22137503505209535</v>
      </c>
      <c r="E254" s="303"/>
      <c r="F254" s="302">
        <v>4.5001926325400239E-2</v>
      </c>
      <c r="G254" s="302">
        <v>0.11670790084981773</v>
      </c>
      <c r="H254" s="302">
        <f t="shared" si="80"/>
        <v>0.16170982717521798</v>
      </c>
      <c r="I254" s="303"/>
      <c r="J254" s="302">
        <v>6.6817501343616192E-2</v>
      </c>
      <c r="K254" s="302">
        <v>0.14569759231289989</v>
      </c>
      <c r="L254" s="302">
        <f t="shared" si="81"/>
        <v>0.21251509365651608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0.13894442885291453</v>
      </c>
      <c r="C255" s="302">
        <v>0.21281690518383162</v>
      </c>
      <c r="D255" s="302">
        <f t="shared" si="79"/>
        <v>0.35176133403674614</v>
      </c>
      <c r="E255" s="303"/>
      <c r="F255" s="302">
        <v>0.13210560417888978</v>
      </c>
      <c r="G255" s="302">
        <v>0.14296554518592075</v>
      </c>
      <c r="H255" s="302">
        <f t="shared" si="80"/>
        <v>0.27507114936481053</v>
      </c>
      <c r="I255" s="303"/>
      <c r="J255" s="302">
        <v>0.11384936545900802</v>
      </c>
      <c r="K255" s="302">
        <v>0.12891442175680079</v>
      </c>
      <c r="L255" s="302">
        <f t="shared" si="81"/>
        <v>0.24276378721580882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11.003042147479354</v>
      </c>
      <c r="C257" s="311">
        <f t="shared" ref="C257:D257" si="82">SUM(C247:C255)</f>
        <v>12.155957852520665</v>
      </c>
      <c r="D257" s="311">
        <f t="shared" si="82"/>
        <v>23.159000000000013</v>
      </c>
      <c r="E257" s="311"/>
      <c r="F257" s="311">
        <f t="shared" ref="F257:H257" si="83">SUM(F247:F255)</f>
        <v>13.211239609648564</v>
      </c>
      <c r="G257" s="311">
        <f t="shared" si="83"/>
        <v>11.082760390351428</v>
      </c>
      <c r="H257" s="311">
        <f t="shared" si="83"/>
        <v>24.293999999999986</v>
      </c>
      <c r="I257" s="311"/>
      <c r="J257" s="311">
        <f t="shared" ref="J257:L257" si="84">SUM(J247:J255)</f>
        <v>11.994910867174125</v>
      </c>
      <c r="K257" s="311">
        <f t="shared" si="84"/>
        <v>10.255089132825862</v>
      </c>
      <c r="L257" s="311">
        <f t="shared" si="84"/>
        <v>22.249999999999989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1.0968146859838521</v>
      </c>
      <c r="C264" s="302">
        <v>1.1825506186004819</v>
      </c>
      <c r="D264" s="302">
        <f>SUM(B264:C264)</f>
        <v>2.2793653045843341</v>
      </c>
      <c r="E264" s="303"/>
      <c r="F264" s="302">
        <v>1.1014972941104075</v>
      </c>
      <c r="G264" s="302">
        <v>1.5533088730522127</v>
      </c>
      <c r="H264" s="302">
        <f>SUM(F264:G264)</f>
        <v>2.6548061671626204</v>
      </c>
      <c r="I264" s="303"/>
      <c r="J264" s="302">
        <v>1.4389994843329887</v>
      </c>
      <c r="K264" s="302">
        <v>1.9154418023341973</v>
      </c>
      <c r="L264" s="302">
        <f>SUM(J264:K264)</f>
        <v>3.354441286667186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0.75013696451184908</v>
      </c>
      <c r="C265" s="302">
        <v>0.83204809244354938</v>
      </c>
      <c r="D265" s="302">
        <f t="shared" ref="D265:D272" si="85">SUM(B265:C265)</f>
        <v>1.5821850569553986</v>
      </c>
      <c r="E265" s="303"/>
      <c r="F265" s="302">
        <v>0.90580383121593577</v>
      </c>
      <c r="G265" s="302">
        <v>1.2483829245088354</v>
      </c>
      <c r="H265" s="302">
        <f t="shared" ref="H265:H272" si="86">SUM(F265:G265)</f>
        <v>2.1541867557247709</v>
      </c>
      <c r="I265" s="303"/>
      <c r="J265" s="302">
        <v>1.2099334616805526</v>
      </c>
      <c r="K265" s="302">
        <v>1.5719421931620428</v>
      </c>
      <c r="L265" s="302">
        <f t="shared" ref="L265:L272" si="87">SUM(J265:K265)</f>
        <v>2.7818756548425956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0.8480975125705732</v>
      </c>
      <c r="C266" s="302">
        <v>0.74022860426867487</v>
      </c>
      <c r="D266" s="302">
        <f t="shared" si="85"/>
        <v>1.588326116839248</v>
      </c>
      <c r="E266" s="303"/>
      <c r="F266" s="302">
        <v>0.93123377183335698</v>
      </c>
      <c r="G266" s="302">
        <v>0.99433599847759746</v>
      </c>
      <c r="H266" s="302">
        <f t="shared" si="86"/>
        <v>1.9255697703109544</v>
      </c>
      <c r="I266" s="303"/>
      <c r="J266" s="302">
        <v>1.2077316129190496</v>
      </c>
      <c r="K266" s="302">
        <v>0.98816637884199854</v>
      </c>
      <c r="L266" s="302">
        <f t="shared" si="87"/>
        <v>2.1958979917610479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2.0349291482641538</v>
      </c>
      <c r="C267" s="302">
        <v>0.19316223551263662</v>
      </c>
      <c r="D267" s="302">
        <f t="shared" si="85"/>
        <v>2.2280913837767904</v>
      </c>
      <c r="E267" s="303"/>
      <c r="F267" s="302">
        <v>1.780852260597575</v>
      </c>
      <c r="G267" s="302">
        <v>0.23606224726999356</v>
      </c>
      <c r="H267" s="302">
        <f t="shared" si="86"/>
        <v>2.0169145078675683</v>
      </c>
      <c r="I267" s="303"/>
      <c r="J267" s="302">
        <v>1.4979076062606564</v>
      </c>
      <c r="K267" s="302">
        <v>0.27515454301945413</v>
      </c>
      <c r="L267" s="302">
        <f t="shared" si="87"/>
        <v>1.7730621492801106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0.19914337041618471</v>
      </c>
      <c r="C268" s="302">
        <v>0.64304231122496913</v>
      </c>
      <c r="D268" s="302">
        <f t="shared" si="85"/>
        <v>0.84218568164115382</v>
      </c>
      <c r="E268" s="303"/>
      <c r="F268" s="302">
        <v>0.19358703624246493</v>
      </c>
      <c r="G268" s="302">
        <v>0.52885081838531078</v>
      </c>
      <c r="H268" s="302">
        <f t="shared" si="86"/>
        <v>0.72243785462777566</v>
      </c>
      <c r="I268" s="303"/>
      <c r="J268" s="302">
        <v>0.38984539864705242</v>
      </c>
      <c r="K268" s="302">
        <v>0.60903308304150638</v>
      </c>
      <c r="L268" s="302">
        <f t="shared" si="87"/>
        <v>0.99887848168855875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0.25686587914232889</v>
      </c>
      <c r="C269" s="302">
        <v>0.10956995541891627</v>
      </c>
      <c r="D269" s="302">
        <f t="shared" si="85"/>
        <v>0.36643583456124518</v>
      </c>
      <c r="E269" s="303"/>
      <c r="F269" s="302">
        <v>0.22769237099175299</v>
      </c>
      <c r="G269" s="302">
        <v>0.12996945754629274</v>
      </c>
      <c r="H269" s="302">
        <f t="shared" si="86"/>
        <v>0.35766182853804573</v>
      </c>
      <c r="I269" s="303"/>
      <c r="J269" s="302">
        <v>0.32883102216921484</v>
      </c>
      <c r="K269" s="302">
        <v>0.16009496068112092</v>
      </c>
      <c r="L269" s="302">
        <f t="shared" si="87"/>
        <v>0.48892598285033573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1.2167917324237731</v>
      </c>
      <c r="C270" s="302">
        <v>0.27190542215436936</v>
      </c>
      <c r="D270" s="302">
        <f t="shared" si="85"/>
        <v>1.4886971545781424</v>
      </c>
      <c r="E270" s="303"/>
      <c r="F270" s="302">
        <v>0.96360955195026754</v>
      </c>
      <c r="G270" s="302">
        <v>0.29573817399800134</v>
      </c>
      <c r="H270" s="302">
        <f t="shared" si="86"/>
        <v>1.2593477259482688</v>
      </c>
      <c r="I270" s="303"/>
      <c r="J270" s="302">
        <v>1.1211083589134436</v>
      </c>
      <c r="K270" s="302">
        <v>0.31323294620180814</v>
      </c>
      <c r="L270" s="302">
        <f t="shared" si="87"/>
        <v>1.4343413051152518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2.5766687603124297E-2</v>
      </c>
      <c r="C271" s="302">
        <v>0.11610465105393189</v>
      </c>
      <c r="D271" s="302">
        <f t="shared" si="85"/>
        <v>0.1418713386570562</v>
      </c>
      <c r="E271" s="303"/>
      <c r="F271" s="302">
        <v>1.9816324025284885E-2</v>
      </c>
      <c r="G271" s="302">
        <v>0.11334627123221461</v>
      </c>
      <c r="H271" s="302">
        <f t="shared" si="86"/>
        <v>0.13316259525749949</v>
      </c>
      <c r="I271" s="303"/>
      <c r="J271" s="302">
        <v>4.4992816679516309E-2</v>
      </c>
      <c r="K271" s="302">
        <v>0.10620928237867074</v>
      </c>
      <c r="L271" s="302">
        <f t="shared" si="87"/>
        <v>0.15120209905818704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0.3042721097817751</v>
      </c>
      <c r="C272" s="302">
        <v>0.15857001862487421</v>
      </c>
      <c r="D272" s="302">
        <f t="shared" si="85"/>
        <v>0.46284212840664929</v>
      </c>
      <c r="E272" s="303"/>
      <c r="F272" s="302">
        <v>0.21870313468543745</v>
      </c>
      <c r="G272" s="302">
        <v>0.14620965987704698</v>
      </c>
      <c r="H272" s="302">
        <f t="shared" si="86"/>
        <v>0.36491279456248443</v>
      </c>
      <c r="I272" s="303"/>
      <c r="J272" s="302">
        <v>0.18482387841117245</v>
      </c>
      <c r="K272" s="302">
        <v>0.15155117032555718</v>
      </c>
      <c r="L272" s="302">
        <f t="shared" si="87"/>
        <v>0.33637504873672963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6.7328180906976147</v>
      </c>
      <c r="C274" s="311">
        <f t="shared" ref="C274:D274" si="88">SUM(C264:C272)</f>
        <v>4.2471819093024035</v>
      </c>
      <c r="D274" s="311">
        <f t="shared" si="88"/>
        <v>10.980000000000018</v>
      </c>
      <c r="E274" s="311"/>
      <c r="F274" s="311">
        <f t="shared" ref="F274:H274" si="89">SUM(F264:F272)</f>
        <v>6.3427955756524836</v>
      </c>
      <c r="G274" s="311">
        <f t="shared" si="89"/>
        <v>5.2462044243475052</v>
      </c>
      <c r="H274" s="311">
        <f t="shared" si="89"/>
        <v>11.588999999999986</v>
      </c>
      <c r="I274" s="311"/>
      <c r="J274" s="311">
        <f t="shared" ref="J274:L274" si="90">SUM(J264:J272)</f>
        <v>7.424173640013648</v>
      </c>
      <c r="K274" s="311">
        <f t="shared" si="90"/>
        <v>6.0908263599863552</v>
      </c>
      <c r="L274" s="311">
        <f t="shared" si="90"/>
        <v>13.515000000000004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2.6203160623285293</v>
      </c>
      <c r="C281" s="302">
        <v>3.9253736748467931</v>
      </c>
      <c r="D281" s="302">
        <f>SUM(B281:C281)</f>
        <v>6.5456897371753229</v>
      </c>
      <c r="E281" s="303"/>
      <c r="F281" s="302">
        <v>2.7931617795498771</v>
      </c>
      <c r="G281" s="302">
        <v>4.7594742283297968</v>
      </c>
      <c r="H281" s="302">
        <f>SUM(F281:G281)</f>
        <v>7.5526360078796735</v>
      </c>
      <c r="I281" s="303"/>
      <c r="J281" s="302">
        <v>3.6589057366108517</v>
      </c>
      <c r="K281" s="302">
        <v>5.2926876211907512</v>
      </c>
      <c r="L281" s="302">
        <f>SUM(J281:K281)</f>
        <v>8.9515933578016025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6.1179222374198288</v>
      </c>
      <c r="C282" s="302">
        <v>12.175974210333864</v>
      </c>
      <c r="D282" s="302">
        <f t="shared" ref="D282:D289" si="91">SUM(B282:C282)</f>
        <v>18.293896447753692</v>
      </c>
      <c r="E282" s="303"/>
      <c r="F282" s="302">
        <v>7.1635955638263633</v>
      </c>
      <c r="G282" s="302">
        <v>15.372297562224853</v>
      </c>
      <c r="H282" s="302">
        <f t="shared" ref="H282:H289" si="92">SUM(F282:G282)</f>
        <v>22.535893126051217</v>
      </c>
      <c r="I282" s="303"/>
      <c r="J282" s="302">
        <v>9.9448214855111505</v>
      </c>
      <c r="K282" s="302">
        <v>18.1042944864814</v>
      </c>
      <c r="L282" s="302">
        <f t="shared" ref="L282:L289" si="93">SUM(J282:K282)</f>
        <v>28.049115971992549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4.1781135794284712</v>
      </c>
      <c r="C283" s="302">
        <v>4.8302860669350087</v>
      </c>
      <c r="D283" s="302">
        <f t="shared" si="91"/>
        <v>9.008399646363479</v>
      </c>
      <c r="E283" s="303"/>
      <c r="F283" s="302">
        <v>4.1347308680277362</v>
      </c>
      <c r="G283" s="302">
        <v>6.0030205357886581</v>
      </c>
      <c r="H283" s="302">
        <f t="shared" si="92"/>
        <v>10.137751403816395</v>
      </c>
      <c r="I283" s="303"/>
      <c r="J283" s="302">
        <v>5.2677020115932924</v>
      </c>
      <c r="K283" s="302">
        <v>5.8811245743620821</v>
      </c>
      <c r="L283" s="302">
        <f t="shared" si="93"/>
        <v>11.148826585955375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7.2705788338181225</v>
      </c>
      <c r="C284" s="302">
        <v>1.17993639326049</v>
      </c>
      <c r="D284" s="302">
        <f t="shared" si="91"/>
        <v>8.450515227078613</v>
      </c>
      <c r="E284" s="303"/>
      <c r="F284" s="302">
        <v>6.2012848027207523</v>
      </c>
      <c r="G284" s="302">
        <v>1.3607991981476071</v>
      </c>
      <c r="H284" s="302">
        <f t="shared" si="92"/>
        <v>7.5620840008683592</v>
      </c>
      <c r="I284" s="303"/>
      <c r="J284" s="302">
        <v>4.7392493796670117</v>
      </c>
      <c r="K284" s="302">
        <v>1.2258031598460397</v>
      </c>
      <c r="L284" s="302">
        <f t="shared" si="93"/>
        <v>5.9650525395130511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0.22062032847338195</v>
      </c>
      <c r="C285" s="302">
        <v>1.349947826467071</v>
      </c>
      <c r="D285" s="302">
        <f t="shared" si="91"/>
        <v>1.5705681549404529</v>
      </c>
      <c r="E285" s="303"/>
      <c r="F285" s="302">
        <v>0.19366494845447169</v>
      </c>
      <c r="G285" s="302">
        <v>1.0732476290403734</v>
      </c>
      <c r="H285" s="302">
        <f t="shared" si="92"/>
        <v>1.2669125774948451</v>
      </c>
      <c r="I285" s="303"/>
      <c r="J285" s="302">
        <v>0.41837545140417742</v>
      </c>
      <c r="K285" s="302">
        <v>1.0087592611328251</v>
      </c>
      <c r="L285" s="302">
        <f t="shared" si="93"/>
        <v>1.4271347125370024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0.91897829038679113</v>
      </c>
      <c r="C286" s="302">
        <v>0.31017945328590035</v>
      </c>
      <c r="D286" s="302">
        <f t="shared" si="91"/>
        <v>1.2291577436726915</v>
      </c>
      <c r="E286" s="303"/>
      <c r="F286" s="302">
        <v>0.98801262386967381</v>
      </c>
      <c r="G286" s="302">
        <v>0.38182848780110895</v>
      </c>
      <c r="H286" s="302">
        <f t="shared" si="92"/>
        <v>1.3698411116707827</v>
      </c>
      <c r="I286" s="303"/>
      <c r="J286" s="302">
        <v>1.3068407553661252</v>
      </c>
      <c r="K286" s="302">
        <v>0.58392442827216218</v>
      </c>
      <c r="L286" s="302">
        <f t="shared" si="93"/>
        <v>1.8907651836382873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1.4531711614363945</v>
      </c>
      <c r="C287" s="302">
        <v>0.49457401049970467</v>
      </c>
      <c r="D287" s="302">
        <f t="shared" si="91"/>
        <v>1.9477451719360992</v>
      </c>
      <c r="E287" s="303"/>
      <c r="F287" s="302">
        <v>1.1386982342927183</v>
      </c>
      <c r="G287" s="302">
        <v>0.50516132187784724</v>
      </c>
      <c r="H287" s="302">
        <f t="shared" si="92"/>
        <v>1.6438595561705656</v>
      </c>
      <c r="I287" s="303"/>
      <c r="J287" s="302">
        <v>1.2955201691102161</v>
      </c>
      <c r="K287" s="302">
        <v>0.63132389219774632</v>
      </c>
      <c r="L287" s="302">
        <f t="shared" si="93"/>
        <v>1.9268440613079623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0.14397178745798744</v>
      </c>
      <c r="C288" s="302">
        <v>0.52715900940871074</v>
      </c>
      <c r="D288" s="302">
        <f t="shared" si="91"/>
        <v>0.67113079686669819</v>
      </c>
      <c r="E288" s="303"/>
      <c r="F288" s="302">
        <v>0.10246021648395678</v>
      </c>
      <c r="G288" s="302">
        <v>0.47149277391750871</v>
      </c>
      <c r="H288" s="302">
        <f t="shared" si="92"/>
        <v>0.57395299040146552</v>
      </c>
      <c r="I288" s="303"/>
      <c r="J288" s="302">
        <v>0.15758586921851167</v>
      </c>
      <c r="K288" s="302">
        <v>0.55017739177034708</v>
      </c>
      <c r="L288" s="302">
        <f t="shared" si="93"/>
        <v>0.70776326098885878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0.85875256992655469</v>
      </c>
      <c r="C289" s="302">
        <v>0.69414450428643315</v>
      </c>
      <c r="D289" s="302">
        <f t="shared" si="91"/>
        <v>1.5528970742129879</v>
      </c>
      <c r="E289" s="303"/>
      <c r="F289" s="302">
        <v>0.70713380727971309</v>
      </c>
      <c r="G289" s="302">
        <v>0.65793541836703018</v>
      </c>
      <c r="H289" s="302">
        <f t="shared" si="92"/>
        <v>1.3650692256467432</v>
      </c>
      <c r="I289" s="303"/>
      <c r="J289" s="302">
        <v>0.53983150886048126</v>
      </c>
      <c r="K289" s="302">
        <v>0.69707281740483784</v>
      </c>
      <c r="L289" s="302">
        <f t="shared" si="93"/>
        <v>1.2369043262653192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23.782424850676058</v>
      </c>
      <c r="C291" s="311">
        <f t="shared" ref="C291:D291" si="94">SUM(C281:C289)</f>
        <v>25.48757514932398</v>
      </c>
      <c r="D291" s="311">
        <f t="shared" si="94"/>
        <v>49.270000000000032</v>
      </c>
      <c r="E291" s="311"/>
      <c r="F291" s="311">
        <f t="shared" ref="F291:H291" si="95">SUM(F281:F289)</f>
        <v>23.422742844505269</v>
      </c>
      <c r="G291" s="311">
        <f t="shared" si="95"/>
        <v>30.585257155494784</v>
      </c>
      <c r="H291" s="311">
        <f t="shared" si="95"/>
        <v>54.008000000000045</v>
      </c>
      <c r="I291" s="311"/>
      <c r="J291" s="311">
        <f t="shared" ref="J291:L291" si="96">SUM(J281:J289)</f>
        <v>27.328832367341814</v>
      </c>
      <c r="K291" s="311">
        <f t="shared" si="96"/>
        <v>33.975167632658199</v>
      </c>
      <c r="L291" s="311">
        <f t="shared" si="96"/>
        <v>61.304000000000002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2.4762704076077364</v>
      </c>
      <c r="C298" s="302">
        <v>4.9027789952445566</v>
      </c>
      <c r="D298" s="302">
        <f>SUM(B298:C298)</f>
        <v>7.379049402852293</v>
      </c>
      <c r="E298" s="303"/>
      <c r="F298" s="302">
        <v>2.391289198245794</v>
      </c>
      <c r="G298" s="302">
        <v>4.4950398265635885</v>
      </c>
      <c r="H298" s="302">
        <f>SUM(F298:G298)</f>
        <v>6.8863290248093829</v>
      </c>
      <c r="I298" s="303"/>
      <c r="J298" s="302">
        <v>3.1247280234623855</v>
      </c>
      <c r="K298" s="302">
        <v>5.1293659890379528</v>
      </c>
      <c r="L298" s="302">
        <f>SUM(J298:K298)</f>
        <v>8.2540940125003388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2.5084742159233562</v>
      </c>
      <c r="C299" s="302">
        <v>4.860959896340213</v>
      </c>
      <c r="D299" s="302">
        <f t="shared" ref="D299:D306" si="97">SUM(B299:C299)</f>
        <v>7.3694341122635691</v>
      </c>
      <c r="E299" s="303"/>
      <c r="F299" s="302">
        <v>2.7142883721427578</v>
      </c>
      <c r="G299" s="302">
        <v>5.0297539901556449</v>
      </c>
      <c r="H299" s="302">
        <f t="shared" ref="H299:H306" si="98">SUM(F299:G299)</f>
        <v>7.7440423622984031</v>
      </c>
      <c r="I299" s="303"/>
      <c r="J299" s="302">
        <v>3.6249665111875999</v>
      </c>
      <c r="K299" s="302">
        <v>6.7161480091795225</v>
      </c>
      <c r="L299" s="302">
        <f t="shared" ref="L299:L306" si="99">SUM(J299:K299)</f>
        <v>10.341114520367123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3.9993382235535151</v>
      </c>
      <c r="C300" s="302">
        <v>6.5894820581144833</v>
      </c>
      <c r="D300" s="302">
        <f t="shared" si="97"/>
        <v>10.588820281667999</v>
      </c>
      <c r="E300" s="303"/>
      <c r="F300" s="302">
        <v>3.6996950439693346</v>
      </c>
      <c r="G300" s="302">
        <v>6.3300988146046064</v>
      </c>
      <c r="H300" s="302">
        <f t="shared" si="98"/>
        <v>10.029793858573941</v>
      </c>
      <c r="I300" s="303"/>
      <c r="J300" s="302">
        <v>4.4710302748389852</v>
      </c>
      <c r="K300" s="302">
        <v>6.7508283740487194</v>
      </c>
      <c r="L300" s="302">
        <f t="shared" si="99"/>
        <v>11.221858648887704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5.5932208602713125</v>
      </c>
      <c r="C301" s="302">
        <v>1.8241548230765461</v>
      </c>
      <c r="D301" s="302">
        <f t="shared" si="97"/>
        <v>7.4173756833478581</v>
      </c>
      <c r="E301" s="303"/>
      <c r="F301" s="302">
        <v>4.8917914762532888</v>
      </c>
      <c r="G301" s="302">
        <v>1.6798000892034863</v>
      </c>
      <c r="H301" s="302">
        <f t="shared" si="98"/>
        <v>6.5715915654567754</v>
      </c>
      <c r="I301" s="303"/>
      <c r="J301" s="302">
        <v>4.9371727315586016</v>
      </c>
      <c r="K301" s="302">
        <v>2.0843324395270151</v>
      </c>
      <c r="L301" s="302">
        <f t="shared" si="99"/>
        <v>7.0215051710856162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0.50685589921745966</v>
      </c>
      <c r="C302" s="302">
        <v>2.890365826028201</v>
      </c>
      <c r="D302" s="302">
        <f t="shared" si="97"/>
        <v>3.3972217252456609</v>
      </c>
      <c r="E302" s="303"/>
      <c r="F302" s="302">
        <v>0.42677311442219967</v>
      </c>
      <c r="G302" s="302">
        <v>1.6923404335448822</v>
      </c>
      <c r="H302" s="302">
        <f t="shared" si="98"/>
        <v>2.119113547967082</v>
      </c>
      <c r="I302" s="303"/>
      <c r="J302" s="302">
        <v>0.77589380368538474</v>
      </c>
      <c r="K302" s="302">
        <v>1.5428728049484597</v>
      </c>
      <c r="L302" s="302">
        <f t="shared" si="99"/>
        <v>2.3187666086338443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3.6333146496242259</v>
      </c>
      <c r="C303" s="302">
        <v>1.2506472152201162</v>
      </c>
      <c r="D303" s="302">
        <f t="shared" si="97"/>
        <v>4.8839618648443421</v>
      </c>
      <c r="E303" s="303"/>
      <c r="F303" s="302">
        <v>3.2026218691673596</v>
      </c>
      <c r="G303" s="302">
        <v>1.3426719982325999</v>
      </c>
      <c r="H303" s="302">
        <f t="shared" si="98"/>
        <v>4.545293867399959</v>
      </c>
      <c r="I303" s="303"/>
      <c r="J303" s="302">
        <v>4.1957276927134872</v>
      </c>
      <c r="K303" s="302">
        <v>1.7267629088280236</v>
      </c>
      <c r="L303" s="302">
        <f t="shared" si="99"/>
        <v>5.9224906015415106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2.3286516006481994</v>
      </c>
      <c r="C304" s="302">
        <v>1.6965989141766742</v>
      </c>
      <c r="D304" s="302">
        <f t="shared" si="97"/>
        <v>4.0252505148248741</v>
      </c>
      <c r="E304" s="303"/>
      <c r="F304" s="302">
        <v>1.981571261373777</v>
      </c>
      <c r="G304" s="302">
        <v>1.4719299973871898</v>
      </c>
      <c r="H304" s="302">
        <f t="shared" si="98"/>
        <v>3.4535012587609666</v>
      </c>
      <c r="I304" s="303"/>
      <c r="J304" s="302">
        <v>2.9828519564008986</v>
      </c>
      <c r="K304" s="302">
        <v>1.8395805767303355</v>
      </c>
      <c r="L304" s="302">
        <f t="shared" si="99"/>
        <v>4.8224325331312343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0.35254855344416353</v>
      </c>
      <c r="C305" s="302">
        <v>2.5253196053411799</v>
      </c>
      <c r="D305" s="302">
        <f t="shared" si="97"/>
        <v>2.8778681587853434</v>
      </c>
      <c r="E305" s="303"/>
      <c r="F305" s="302">
        <v>0.24861164361235763</v>
      </c>
      <c r="G305" s="302">
        <v>2.0806088789671864</v>
      </c>
      <c r="H305" s="302">
        <f t="shared" si="98"/>
        <v>2.3292205225795439</v>
      </c>
      <c r="I305" s="303"/>
      <c r="J305" s="302">
        <v>0.48535439153114462</v>
      </c>
      <c r="K305" s="302">
        <v>2.2366479144178579</v>
      </c>
      <c r="L305" s="302">
        <f t="shared" si="99"/>
        <v>2.7220023059490024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8.8260232464095196</v>
      </c>
      <c r="C306" s="302">
        <v>12.279995009758471</v>
      </c>
      <c r="D306" s="302">
        <f t="shared" si="97"/>
        <v>21.106018256167992</v>
      </c>
      <c r="E306" s="303"/>
      <c r="F306" s="302">
        <v>7.3550209932911939</v>
      </c>
      <c r="G306" s="302">
        <v>11.110092998862706</v>
      </c>
      <c r="H306" s="302">
        <f t="shared" si="98"/>
        <v>18.465113992153899</v>
      </c>
      <c r="I306" s="303"/>
      <c r="J306" s="302">
        <v>6.5091149103552155</v>
      </c>
      <c r="K306" s="302">
        <v>12.814620687548366</v>
      </c>
      <c r="L306" s="302">
        <f t="shared" si="99"/>
        <v>19.323735597903582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30.224697656699487</v>
      </c>
      <c r="C308" s="311">
        <f t="shared" ref="C308:D308" si="100">SUM(C298:C306)</f>
        <v>38.820302343300447</v>
      </c>
      <c r="D308" s="311">
        <f t="shared" si="100"/>
        <v>69.044999999999931</v>
      </c>
      <c r="E308" s="311"/>
      <c r="F308" s="311">
        <f t="shared" ref="F308:H308" si="101">SUM(F298:F306)</f>
        <v>26.911662972478062</v>
      </c>
      <c r="G308" s="311">
        <f t="shared" si="101"/>
        <v>35.232337027521886</v>
      </c>
      <c r="H308" s="311">
        <f t="shared" si="101"/>
        <v>62.143999999999963</v>
      </c>
      <c r="I308" s="311"/>
      <c r="J308" s="311">
        <f t="shared" ref="J308:L308" si="102">SUM(J298:J306)</f>
        <v>31.106840295733704</v>
      </c>
      <c r="K308" s="311">
        <f t="shared" si="102"/>
        <v>40.841159704266246</v>
      </c>
      <c r="L308" s="311">
        <f t="shared" si="102"/>
        <v>71.947999999999951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0.94441036690007985</v>
      </c>
      <c r="C315" s="302">
        <v>1.6843246772794687</v>
      </c>
      <c r="D315" s="302">
        <f>SUM(B315:C315)</f>
        <v>2.6287350441795487</v>
      </c>
      <c r="E315" s="303"/>
      <c r="F315" s="302">
        <v>1.1672146550459845</v>
      </c>
      <c r="G315" s="302">
        <v>1.8113749244840336</v>
      </c>
      <c r="H315" s="302">
        <f>SUM(F315:G315)</f>
        <v>2.9785895795300181</v>
      </c>
      <c r="I315" s="303"/>
      <c r="J315" s="302">
        <v>1.4385498744577967</v>
      </c>
      <c r="K315" s="302">
        <v>1.9544811406757288</v>
      </c>
      <c r="L315" s="302">
        <f>SUM(J315:K315)</f>
        <v>3.3930310151335252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3.0741744979943051</v>
      </c>
      <c r="C316" s="302">
        <v>2.5322155331813381</v>
      </c>
      <c r="D316" s="302">
        <f t="shared" ref="D316:D323" si="103">SUM(B316:C316)</f>
        <v>5.6063900311756427</v>
      </c>
      <c r="E316" s="303"/>
      <c r="F316" s="302">
        <v>3.9385637027733664</v>
      </c>
      <c r="G316" s="302">
        <v>2.9036486038938758</v>
      </c>
      <c r="H316" s="302">
        <f t="shared" ref="H316:H323" si="104">SUM(F316:G316)</f>
        <v>6.8422123066672427</v>
      </c>
      <c r="I316" s="303"/>
      <c r="J316" s="302">
        <v>5.0822314453608524</v>
      </c>
      <c r="K316" s="302">
        <v>3.6141551292610492</v>
      </c>
      <c r="L316" s="302">
        <f t="shared" ref="L316:L323" si="105">SUM(J316:K316)</f>
        <v>8.6963865746219007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4.1749232349944672</v>
      </c>
      <c r="C317" s="302">
        <v>5.7573186423051697</v>
      </c>
      <c r="D317" s="302">
        <f t="shared" si="103"/>
        <v>9.9322418772996368</v>
      </c>
      <c r="E317" s="303"/>
      <c r="F317" s="302">
        <v>4.905056134742896</v>
      </c>
      <c r="G317" s="302">
        <v>6.195360580242526</v>
      </c>
      <c r="H317" s="302">
        <f t="shared" si="104"/>
        <v>11.100416714985421</v>
      </c>
      <c r="I317" s="303"/>
      <c r="J317" s="302">
        <v>7.2108858564774581</v>
      </c>
      <c r="K317" s="302">
        <v>6.843412144444728</v>
      </c>
      <c r="L317" s="302">
        <f t="shared" si="105"/>
        <v>14.054298000922186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9.1074946656289608</v>
      </c>
      <c r="C318" s="302">
        <v>2.2686424074790348</v>
      </c>
      <c r="D318" s="302">
        <f t="shared" si="103"/>
        <v>11.376137073107996</v>
      </c>
      <c r="E318" s="303"/>
      <c r="F318" s="302">
        <v>8.0046560463656462</v>
      </c>
      <c r="G318" s="302">
        <v>2.4151001533108776</v>
      </c>
      <c r="H318" s="302">
        <f t="shared" si="104"/>
        <v>10.419756199676524</v>
      </c>
      <c r="I318" s="303"/>
      <c r="J318" s="302">
        <v>6.6464982708412084</v>
      </c>
      <c r="K318" s="302">
        <v>2.356946575683823</v>
      </c>
      <c r="L318" s="302">
        <f t="shared" si="105"/>
        <v>9.0034448465250314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7.2271725376115786E-2</v>
      </c>
      <c r="C319" s="302">
        <v>0.53607465978220403</v>
      </c>
      <c r="D319" s="302">
        <f t="shared" si="103"/>
        <v>0.60834638515831985</v>
      </c>
      <c r="E319" s="303"/>
      <c r="F319" s="302">
        <v>7.6289266155140326E-2</v>
      </c>
      <c r="G319" s="302">
        <v>0.32871301992032648</v>
      </c>
      <c r="H319" s="302">
        <f t="shared" si="104"/>
        <v>0.40500228607546679</v>
      </c>
      <c r="I319" s="303"/>
      <c r="J319" s="302">
        <v>0.20748969974497181</v>
      </c>
      <c r="K319" s="302">
        <v>0.31666909726094367</v>
      </c>
      <c r="L319" s="302">
        <f t="shared" si="105"/>
        <v>0.5241587970059155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0.75986770279416882</v>
      </c>
      <c r="C320" s="302">
        <v>0.38703997628698222</v>
      </c>
      <c r="D320" s="302">
        <f t="shared" si="103"/>
        <v>1.146907679081151</v>
      </c>
      <c r="E320" s="303"/>
      <c r="F320" s="302">
        <v>0.69483786363881173</v>
      </c>
      <c r="G320" s="302">
        <v>0.38491404576316712</v>
      </c>
      <c r="H320" s="302">
        <f t="shared" si="104"/>
        <v>1.079751909401979</v>
      </c>
      <c r="I320" s="303"/>
      <c r="J320" s="302">
        <v>0.8307424165552485</v>
      </c>
      <c r="K320" s="302">
        <v>0.44972637241652635</v>
      </c>
      <c r="L320" s="302">
        <f t="shared" si="105"/>
        <v>1.280468788971775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0.74834638985542945</v>
      </c>
      <c r="C321" s="302">
        <v>0.27756981722720048</v>
      </c>
      <c r="D321" s="302">
        <f t="shared" si="103"/>
        <v>1.02591620708263</v>
      </c>
      <c r="E321" s="303"/>
      <c r="F321" s="302">
        <v>0.71320137156571772</v>
      </c>
      <c r="G321" s="302">
        <v>0.25331363017620151</v>
      </c>
      <c r="H321" s="302">
        <f t="shared" si="104"/>
        <v>0.96651500174191929</v>
      </c>
      <c r="I321" s="303"/>
      <c r="J321" s="302">
        <v>0.93147171368123471</v>
      </c>
      <c r="K321" s="302">
        <v>0.37247115732578751</v>
      </c>
      <c r="L321" s="302">
        <f t="shared" si="105"/>
        <v>1.3039428710070222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5.719805115331586E-2</v>
      </c>
      <c r="C322" s="302">
        <v>0.31537024078250775</v>
      </c>
      <c r="D322" s="302">
        <f t="shared" si="103"/>
        <v>0.37256829193582364</v>
      </c>
      <c r="E322" s="303"/>
      <c r="F322" s="302">
        <v>3.5835996553219347E-2</v>
      </c>
      <c r="G322" s="302">
        <v>0.23114513895090039</v>
      </c>
      <c r="H322" s="302">
        <f t="shared" si="104"/>
        <v>0.26698113550411973</v>
      </c>
      <c r="I322" s="303"/>
      <c r="J322" s="302">
        <v>7.7676838615995461E-2</v>
      </c>
      <c r="K322" s="302">
        <v>0.29477051193131615</v>
      </c>
      <c r="L322" s="302">
        <f t="shared" si="105"/>
        <v>0.3724473505473116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0.76420810607295853</v>
      </c>
      <c r="C323" s="302">
        <v>0.68954930490632393</v>
      </c>
      <c r="D323" s="302">
        <f t="shared" si="103"/>
        <v>1.4537574109792826</v>
      </c>
      <c r="E323" s="303"/>
      <c r="F323" s="302">
        <v>0.55169855886576891</v>
      </c>
      <c r="G323" s="302">
        <v>0.54007630755160385</v>
      </c>
      <c r="H323" s="302">
        <f t="shared" si="104"/>
        <v>1.0917748664173728</v>
      </c>
      <c r="I323" s="303"/>
      <c r="J323" s="302">
        <v>0.60859724684492311</v>
      </c>
      <c r="K323" s="302">
        <v>0.52422450842043444</v>
      </c>
      <c r="L323" s="302">
        <f t="shared" si="105"/>
        <v>1.1328217552653577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19.702894740769803</v>
      </c>
      <c r="C325" s="311">
        <f t="shared" ref="C325:D325" si="106">SUM(C315:C323)</f>
        <v>14.448105259230228</v>
      </c>
      <c r="D325" s="311">
        <f t="shared" si="106"/>
        <v>34.151000000000039</v>
      </c>
      <c r="E325" s="311"/>
      <c r="F325" s="311">
        <f t="shared" ref="F325:H325" si="107">SUM(F315:F323)</f>
        <v>20.087353595706553</v>
      </c>
      <c r="G325" s="311">
        <f t="shared" si="107"/>
        <v>15.063646404293513</v>
      </c>
      <c r="H325" s="311">
        <f t="shared" si="107"/>
        <v>35.15100000000006</v>
      </c>
      <c r="I325" s="311"/>
      <c r="J325" s="311">
        <f t="shared" ref="J325:L325" si="108">SUM(J315:J323)</f>
        <v>23.034143362579687</v>
      </c>
      <c r="K325" s="311">
        <f t="shared" si="108"/>
        <v>16.726856637420337</v>
      </c>
      <c r="L325" s="311">
        <f t="shared" si="108"/>
        <v>39.761000000000024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0.85076990299439781</v>
      </c>
      <c r="C332" s="302">
        <v>0.88213451700699841</v>
      </c>
      <c r="D332" s="302">
        <f>SUM(B332:C332)</f>
        <v>1.7329044200013963</v>
      </c>
      <c r="E332" s="303"/>
      <c r="F332" s="302">
        <v>1.0526446130400162</v>
      </c>
      <c r="G332" s="302">
        <v>0.84601505394698839</v>
      </c>
      <c r="H332" s="302">
        <f>SUM(F332:G332)</f>
        <v>1.8986596669870046</v>
      </c>
      <c r="I332" s="303"/>
      <c r="J332" s="302">
        <v>1.1087112340749106</v>
      </c>
      <c r="K332" s="302">
        <v>0.82460983177453695</v>
      </c>
      <c r="L332" s="302">
        <f>SUM(J332:K332)</f>
        <v>1.9333210658494475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18.837505517496719</v>
      </c>
      <c r="C333" s="302">
        <v>11.154693319393038</v>
      </c>
      <c r="D333" s="302">
        <f t="shared" ref="D333:D340" si="109">SUM(B333:C333)</f>
        <v>29.992198836889756</v>
      </c>
      <c r="E333" s="303"/>
      <c r="F333" s="302">
        <v>23.137920744202187</v>
      </c>
      <c r="G333" s="302">
        <v>11.349682270298654</v>
      </c>
      <c r="H333" s="302">
        <f t="shared" ref="H333:H340" si="110">SUM(F333:G333)</f>
        <v>34.487603014500841</v>
      </c>
      <c r="I333" s="303"/>
      <c r="J333" s="302">
        <v>26.18359335254075</v>
      </c>
      <c r="K333" s="302">
        <v>12.10929370653397</v>
      </c>
      <c r="L333" s="302">
        <f t="shared" ref="L333:L340" si="111">SUM(J333:K333)</f>
        <v>38.292887059074722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3.045171549164686</v>
      </c>
      <c r="C334" s="302">
        <v>1.6578297021326693</v>
      </c>
      <c r="D334" s="302">
        <f t="shared" si="109"/>
        <v>4.7030012512973549</v>
      </c>
      <c r="E334" s="303"/>
      <c r="F334" s="302">
        <v>3.4532186641599245</v>
      </c>
      <c r="G334" s="302">
        <v>1.6080105137303227</v>
      </c>
      <c r="H334" s="302">
        <f t="shared" si="110"/>
        <v>5.0612291778902474</v>
      </c>
      <c r="I334" s="303"/>
      <c r="J334" s="302">
        <v>3.5332383734255393</v>
      </c>
      <c r="K334" s="302">
        <v>1.2385532230200398</v>
      </c>
      <c r="L334" s="302">
        <f t="shared" si="111"/>
        <v>4.7717915964455795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4.0451420579735933</v>
      </c>
      <c r="C335" s="302">
        <v>0.56880448583195997</v>
      </c>
      <c r="D335" s="302">
        <f t="shared" si="109"/>
        <v>4.6139465438055529</v>
      </c>
      <c r="E335" s="303"/>
      <c r="F335" s="302">
        <v>3.964731968134505</v>
      </c>
      <c r="G335" s="302">
        <v>0.48407586074992337</v>
      </c>
      <c r="H335" s="302">
        <f t="shared" si="110"/>
        <v>4.4488078288844282</v>
      </c>
      <c r="I335" s="303"/>
      <c r="J335" s="302">
        <v>1.5936361181545129</v>
      </c>
      <c r="K335" s="302">
        <v>0.41776571822682323</v>
      </c>
      <c r="L335" s="302">
        <f t="shared" si="111"/>
        <v>2.011401836381336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0.51046439753017758</v>
      </c>
      <c r="C336" s="302">
        <v>0.47115160906614861</v>
      </c>
      <c r="D336" s="302">
        <f t="shared" si="109"/>
        <v>0.9816160065963262</v>
      </c>
      <c r="E336" s="303"/>
      <c r="F336" s="302">
        <v>0.44539257632947982</v>
      </c>
      <c r="G336" s="302">
        <v>0.28982800068625614</v>
      </c>
      <c r="H336" s="302">
        <f t="shared" si="110"/>
        <v>0.73522057701573595</v>
      </c>
      <c r="I336" s="303"/>
      <c r="J336" s="302">
        <v>0.26146934291245705</v>
      </c>
      <c r="K336" s="302">
        <v>0.20062637556413626</v>
      </c>
      <c r="L336" s="302">
        <f t="shared" si="111"/>
        <v>0.46209571847659331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12.780384340074939</v>
      </c>
      <c r="C337" s="302">
        <v>1.4556668309021066</v>
      </c>
      <c r="D337" s="302">
        <f t="shared" si="109"/>
        <v>14.236051170977046</v>
      </c>
      <c r="E337" s="303"/>
      <c r="F337" s="302">
        <v>13.074530046701717</v>
      </c>
      <c r="G337" s="302">
        <v>1.3567245617918378</v>
      </c>
      <c r="H337" s="302">
        <f t="shared" si="110"/>
        <v>14.431254608493555</v>
      </c>
      <c r="I337" s="303"/>
      <c r="J337" s="302">
        <v>13.939900063248519</v>
      </c>
      <c r="K337" s="302">
        <v>1.4231883232984106</v>
      </c>
      <c r="L337" s="302">
        <f t="shared" si="111"/>
        <v>15.363088386546929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0.3519873962224993</v>
      </c>
      <c r="C338" s="302">
        <v>0.10141286598348112</v>
      </c>
      <c r="D338" s="302">
        <f t="shared" si="109"/>
        <v>0.4534002622059804</v>
      </c>
      <c r="E338" s="303"/>
      <c r="F338" s="302">
        <v>0.3338381456470646</v>
      </c>
      <c r="G338" s="302">
        <v>7.7462292150552781E-2</v>
      </c>
      <c r="H338" s="302">
        <f t="shared" si="110"/>
        <v>0.41130043779761738</v>
      </c>
      <c r="I338" s="303"/>
      <c r="J338" s="302">
        <v>0.30215042040056128</v>
      </c>
      <c r="K338" s="302">
        <v>8.1500966656532767E-2</v>
      </c>
      <c r="L338" s="302">
        <f t="shared" si="111"/>
        <v>0.38365138705709406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0.28010289648596132</v>
      </c>
      <c r="C339" s="302">
        <v>0.60711403814584219</v>
      </c>
      <c r="D339" s="302">
        <f t="shared" si="109"/>
        <v>0.88721693463180351</v>
      </c>
      <c r="E339" s="303"/>
      <c r="F339" s="302">
        <v>0.24309553259650904</v>
      </c>
      <c r="G339" s="302">
        <v>0.55655220637400282</v>
      </c>
      <c r="H339" s="302">
        <f t="shared" si="110"/>
        <v>0.79964773897051189</v>
      </c>
      <c r="I339" s="303"/>
      <c r="J339" s="302">
        <v>0.26164706500881485</v>
      </c>
      <c r="K339" s="302">
        <v>0.55963563956398732</v>
      </c>
      <c r="L339" s="302">
        <f t="shared" si="111"/>
        <v>0.82128270457280217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4.1497031098731139</v>
      </c>
      <c r="C340" s="302">
        <v>0.89096146372169516</v>
      </c>
      <c r="D340" s="302">
        <f t="shared" si="109"/>
        <v>5.0406645735948086</v>
      </c>
      <c r="E340" s="303"/>
      <c r="F340" s="302">
        <v>3.5907317216957417</v>
      </c>
      <c r="G340" s="302">
        <v>0.59554522776425678</v>
      </c>
      <c r="H340" s="302">
        <f t="shared" si="110"/>
        <v>4.1862769494599981</v>
      </c>
      <c r="I340" s="303"/>
      <c r="J340" s="302">
        <v>2.1600145864577329</v>
      </c>
      <c r="K340" s="302">
        <v>0.39446565913777054</v>
      </c>
      <c r="L340" s="302">
        <f t="shared" si="111"/>
        <v>2.5544802455955034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44.851231167816088</v>
      </c>
      <c r="C342" s="311">
        <f t="shared" ref="C342:D342" si="112">SUM(C332:C340)</f>
        <v>17.789768832183938</v>
      </c>
      <c r="D342" s="311">
        <f t="shared" si="112"/>
        <v>62.641000000000034</v>
      </c>
      <c r="E342" s="311"/>
      <c r="F342" s="311">
        <f t="shared" ref="F342:H342" si="113">SUM(F332:F340)</f>
        <v>49.296104012507136</v>
      </c>
      <c r="G342" s="311">
        <f t="shared" si="113"/>
        <v>17.163895987492793</v>
      </c>
      <c r="H342" s="311">
        <f t="shared" si="113"/>
        <v>66.459999999999937</v>
      </c>
      <c r="I342" s="311"/>
      <c r="J342" s="311">
        <f t="shared" ref="J342:L342" si="114">SUM(J332:J340)</f>
        <v>49.344360556223798</v>
      </c>
      <c r="K342" s="311">
        <f t="shared" si="114"/>
        <v>17.249639443776207</v>
      </c>
      <c r="L342" s="311">
        <f t="shared" si="114"/>
        <v>66.594000000000008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2.8991390170314211</v>
      </c>
      <c r="C349" s="302">
        <v>1.8088880607329043</v>
      </c>
      <c r="D349" s="302">
        <f>SUM(B349:C349)</f>
        <v>4.7080270777643252</v>
      </c>
      <c r="E349" s="303"/>
      <c r="F349" s="302">
        <v>3.6587675665166661</v>
      </c>
      <c r="G349" s="302">
        <v>1.5400387627713445</v>
      </c>
      <c r="H349" s="302">
        <f>SUM(F349:G349)</f>
        <v>5.1988063292880105</v>
      </c>
      <c r="I349" s="303"/>
      <c r="J349" s="302">
        <v>5.0212271938676025</v>
      </c>
      <c r="K349" s="302">
        <v>1.6800818890103555</v>
      </c>
      <c r="L349" s="302">
        <f>SUM(J349:K349)</f>
        <v>6.701309082877958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19.304658819458563</v>
      </c>
      <c r="C350" s="302">
        <v>7.253756733672736</v>
      </c>
      <c r="D350" s="302">
        <f t="shared" ref="D350:D357" si="115">SUM(B350:C350)</f>
        <v>26.558415553131297</v>
      </c>
      <c r="E350" s="303"/>
      <c r="F350" s="302">
        <v>23.473026747338086</v>
      </c>
      <c r="G350" s="302">
        <v>6.9285260203791283</v>
      </c>
      <c r="H350" s="302">
        <f t="shared" ref="H350:H357" si="116">SUM(F350:G350)</f>
        <v>30.401552767717213</v>
      </c>
      <c r="I350" s="303"/>
      <c r="J350" s="302">
        <v>30.710052141404724</v>
      </c>
      <c r="K350" s="302">
        <v>8.1484355896450484</v>
      </c>
      <c r="L350" s="302">
        <f t="shared" ref="L350:L357" si="117">SUM(J350:K350)</f>
        <v>38.85848773104977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9.4997634575601815</v>
      </c>
      <c r="C351" s="302">
        <v>2.743935388059644</v>
      </c>
      <c r="D351" s="302">
        <f t="shared" si="115"/>
        <v>12.243698845619825</v>
      </c>
      <c r="E351" s="303"/>
      <c r="F351" s="302">
        <v>11.320380169211194</v>
      </c>
      <c r="G351" s="302">
        <v>2.4317364917775182</v>
      </c>
      <c r="H351" s="302">
        <f t="shared" si="116"/>
        <v>13.752116660988712</v>
      </c>
      <c r="I351" s="303"/>
      <c r="J351" s="302">
        <v>13.753292983925959</v>
      </c>
      <c r="K351" s="302">
        <v>2.29153988561972</v>
      </c>
      <c r="L351" s="302">
        <f t="shared" si="117"/>
        <v>16.044832869545679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10.843667681946542</v>
      </c>
      <c r="C352" s="302">
        <v>1.5646139028254769</v>
      </c>
      <c r="D352" s="302">
        <f t="shared" si="115"/>
        <v>12.408281584772018</v>
      </c>
      <c r="E352" s="303"/>
      <c r="F352" s="302">
        <v>10.392260325052318</v>
      </c>
      <c r="G352" s="302">
        <v>1.1965807931873789</v>
      </c>
      <c r="H352" s="302">
        <f t="shared" si="116"/>
        <v>11.588841118239696</v>
      </c>
      <c r="I352" s="303"/>
      <c r="J352" s="302">
        <v>7.5248345974356141</v>
      </c>
      <c r="K352" s="302">
        <v>1.1374384789212302</v>
      </c>
      <c r="L352" s="302">
        <f t="shared" si="117"/>
        <v>8.6622730763568434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0.68032765868028633</v>
      </c>
      <c r="C353" s="302">
        <v>0.87565273598042659</v>
      </c>
      <c r="D353" s="302">
        <f t="shared" si="115"/>
        <v>1.5559803946607129</v>
      </c>
      <c r="E353" s="303"/>
      <c r="F353" s="302">
        <v>0.61218148885769819</v>
      </c>
      <c r="G353" s="302">
        <v>0.50014692495575486</v>
      </c>
      <c r="H353" s="302">
        <f t="shared" si="116"/>
        <v>1.112328413813453</v>
      </c>
      <c r="I353" s="303"/>
      <c r="J353" s="302">
        <v>0.57796786814051004</v>
      </c>
      <c r="K353" s="302">
        <v>0.44271758709269637</v>
      </c>
      <c r="L353" s="302">
        <f t="shared" si="117"/>
        <v>1.0206854552332065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30.885413666166791</v>
      </c>
      <c r="C354" s="302">
        <v>6.0175811452845194</v>
      </c>
      <c r="D354" s="302">
        <f t="shared" si="115"/>
        <v>36.902994811451308</v>
      </c>
      <c r="E354" s="303"/>
      <c r="F354" s="302">
        <v>32.410630264363633</v>
      </c>
      <c r="G354" s="302">
        <v>5.1113724118238908</v>
      </c>
      <c r="H354" s="302">
        <f t="shared" si="116"/>
        <v>37.522002676187526</v>
      </c>
      <c r="I354" s="303"/>
      <c r="J354" s="302">
        <v>39.120428924269611</v>
      </c>
      <c r="K354" s="302">
        <v>7.9129136656437584</v>
      </c>
      <c r="L354" s="302">
        <f t="shared" si="117"/>
        <v>47.033342589913367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1.2673046873994953</v>
      </c>
      <c r="C355" s="302">
        <v>0.29893824801824342</v>
      </c>
      <c r="D355" s="302">
        <f t="shared" si="115"/>
        <v>1.5662429354177387</v>
      </c>
      <c r="E355" s="303"/>
      <c r="F355" s="302">
        <v>1.226550629205069</v>
      </c>
      <c r="G355" s="302">
        <v>0.19844147201240997</v>
      </c>
      <c r="H355" s="302">
        <f t="shared" si="116"/>
        <v>1.4249921012174789</v>
      </c>
      <c r="I355" s="303"/>
      <c r="J355" s="302">
        <v>1.4781629782114214</v>
      </c>
      <c r="K355" s="302">
        <v>0.21697121143121517</v>
      </c>
      <c r="L355" s="302">
        <f t="shared" si="117"/>
        <v>1.6951341896426366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0.17607731076363239</v>
      </c>
      <c r="C356" s="302">
        <v>0.29559035669529998</v>
      </c>
      <c r="D356" s="302">
        <f t="shared" si="115"/>
        <v>0.4716676674589324</v>
      </c>
      <c r="E356" s="303"/>
      <c r="F356" s="302">
        <v>0.14529858205729454</v>
      </c>
      <c r="G356" s="302">
        <v>0.17574398417601728</v>
      </c>
      <c r="H356" s="302">
        <f t="shared" si="116"/>
        <v>0.32104256623331184</v>
      </c>
      <c r="I356" s="303"/>
      <c r="J356" s="302">
        <v>0.14174301122329205</v>
      </c>
      <c r="K356" s="302">
        <v>0.13535311048292872</v>
      </c>
      <c r="L356" s="302">
        <f t="shared" si="117"/>
        <v>0.27709612170622078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2.0549898508312352</v>
      </c>
      <c r="C357" s="302">
        <v>1.523701278892609</v>
      </c>
      <c r="D357" s="302">
        <f t="shared" si="115"/>
        <v>3.5786911297238442</v>
      </c>
      <c r="E357" s="303"/>
      <c r="F357" s="302">
        <v>1.7331940857857635</v>
      </c>
      <c r="G357" s="302">
        <v>0.90012328052880375</v>
      </c>
      <c r="H357" s="302">
        <f t="shared" si="116"/>
        <v>2.633317366314567</v>
      </c>
      <c r="I357" s="303"/>
      <c r="J357" s="302">
        <v>1.0232159351796832</v>
      </c>
      <c r="K357" s="302">
        <v>0.67662294849460003</v>
      </c>
      <c r="L357" s="302">
        <f t="shared" si="117"/>
        <v>1.6998388836742833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77.611342149838151</v>
      </c>
      <c r="C359" s="311">
        <f t="shared" ref="C359:D359" si="118">SUM(C349:C357)</f>
        <v>22.382657850161859</v>
      </c>
      <c r="D359" s="311">
        <f t="shared" si="118"/>
        <v>99.994</v>
      </c>
      <c r="E359" s="311"/>
      <c r="F359" s="311">
        <f t="shared" ref="F359:H359" si="119">SUM(F349:F357)</f>
        <v>84.972289858387725</v>
      </c>
      <c r="G359" s="311">
        <f t="shared" si="119"/>
        <v>18.982710141612245</v>
      </c>
      <c r="H359" s="311">
        <f t="shared" si="119"/>
        <v>103.95499999999998</v>
      </c>
      <c r="I359" s="311"/>
      <c r="J359" s="311">
        <f t="shared" ref="J359:L359" si="120">SUM(J349:J357)</f>
        <v>99.350925633658406</v>
      </c>
      <c r="K359" s="311">
        <f t="shared" si="120"/>
        <v>22.64207436634155</v>
      </c>
      <c r="L359" s="311">
        <f t="shared" si="120"/>
        <v>121.99299999999997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2.1638256773503213</v>
      </c>
      <c r="C366" s="302">
        <v>1.2865992446705994</v>
      </c>
      <c r="D366" s="302">
        <f>SUM(B366:C366)</f>
        <v>3.4504249220209209</v>
      </c>
      <c r="E366" s="303"/>
      <c r="F366" s="302">
        <v>2.7266611161531205</v>
      </c>
      <c r="G366" s="302">
        <v>1.5521131668708685</v>
      </c>
      <c r="H366" s="302">
        <f>SUM(F366:G366)</f>
        <v>4.2787742830239885</v>
      </c>
      <c r="I366" s="303"/>
      <c r="J366" s="302">
        <v>3.674558403815122</v>
      </c>
      <c r="K366" s="302">
        <v>1.7098320908817528</v>
      </c>
      <c r="L366" s="302">
        <f>SUM(J366:K366)</f>
        <v>5.3843904946968753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1.2352154257313732</v>
      </c>
      <c r="C367" s="302">
        <v>1.7703892704986188</v>
      </c>
      <c r="D367" s="302">
        <f t="shared" ref="D367:D374" si="121">SUM(B367:C367)</f>
        <v>3.0056046962299918</v>
      </c>
      <c r="E367" s="303"/>
      <c r="F367" s="302">
        <v>2.0285907472855111</v>
      </c>
      <c r="G367" s="302">
        <v>2.5621597831987177</v>
      </c>
      <c r="H367" s="302">
        <f t="shared" ref="H367:H374" si="122">SUM(F367:G367)</f>
        <v>4.5907505304842289</v>
      </c>
      <c r="I367" s="303"/>
      <c r="J367" s="302">
        <v>1.746002548977504</v>
      </c>
      <c r="K367" s="302">
        <v>3.0456999783604388</v>
      </c>
      <c r="L367" s="302">
        <f t="shared" ref="L367:L374" si="123">SUM(J367:K367)</f>
        <v>4.791702527337943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2.0293628042822558</v>
      </c>
      <c r="C368" s="302">
        <v>3.5435523426054982</v>
      </c>
      <c r="D368" s="302">
        <f t="shared" si="121"/>
        <v>5.5729151468877536</v>
      </c>
      <c r="E368" s="303"/>
      <c r="F368" s="302">
        <v>4.0160448672611144</v>
      </c>
      <c r="G368" s="302">
        <v>4.8588670684906257</v>
      </c>
      <c r="H368" s="302">
        <f t="shared" si="122"/>
        <v>8.8749119357517401</v>
      </c>
      <c r="I368" s="303"/>
      <c r="J368" s="302">
        <v>3.6157595889327845</v>
      </c>
      <c r="K368" s="302">
        <v>4.8810952524773681</v>
      </c>
      <c r="L368" s="302">
        <f t="shared" si="123"/>
        <v>8.496854841410153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1.78260263199243</v>
      </c>
      <c r="C369" s="302">
        <v>0.35799870584977833</v>
      </c>
      <c r="D369" s="302">
        <f t="shared" si="121"/>
        <v>2.1406013378422082</v>
      </c>
      <c r="E369" s="303"/>
      <c r="F369" s="302">
        <v>1.7248536059264168</v>
      </c>
      <c r="G369" s="302">
        <v>0.44837089420920428</v>
      </c>
      <c r="H369" s="302">
        <f t="shared" si="122"/>
        <v>2.1732245001356212</v>
      </c>
      <c r="I369" s="303"/>
      <c r="J369" s="302">
        <v>0.96990375899244008</v>
      </c>
      <c r="K369" s="302">
        <v>0.34080380413908307</v>
      </c>
      <c r="L369" s="302">
        <f t="shared" si="123"/>
        <v>1.310707563131523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0.58221865557386654</v>
      </c>
      <c r="C370" s="302">
        <v>1.4982632468965775</v>
      </c>
      <c r="D370" s="302">
        <f t="shared" si="121"/>
        <v>2.080481902470444</v>
      </c>
      <c r="E370" s="303"/>
      <c r="F370" s="302">
        <v>0.96011792638491156</v>
      </c>
      <c r="G370" s="302">
        <v>1.4057016105621083</v>
      </c>
      <c r="H370" s="302">
        <f t="shared" si="122"/>
        <v>2.3658195369470199</v>
      </c>
      <c r="I370" s="303"/>
      <c r="J370" s="302">
        <v>1.4385294112051847</v>
      </c>
      <c r="K370" s="302">
        <v>1.3166246870611458</v>
      </c>
      <c r="L370" s="302">
        <f t="shared" si="123"/>
        <v>2.7551540982663303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1.2828115654744288</v>
      </c>
      <c r="C371" s="302">
        <v>0.80313551740941547</v>
      </c>
      <c r="D371" s="302">
        <f t="shared" si="121"/>
        <v>2.0859470828838442</v>
      </c>
      <c r="E371" s="303"/>
      <c r="F371" s="302">
        <v>1.1624437298927495</v>
      </c>
      <c r="G371" s="302">
        <v>0.88618680860951138</v>
      </c>
      <c r="H371" s="302">
        <f t="shared" si="122"/>
        <v>2.0486305385022607</v>
      </c>
      <c r="I371" s="303"/>
      <c r="J371" s="302">
        <v>0.94893380605223765</v>
      </c>
      <c r="K371" s="302">
        <v>1.0368839508299688</v>
      </c>
      <c r="L371" s="302">
        <f t="shared" si="123"/>
        <v>1.9858177568822064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0.82841959222621908</v>
      </c>
      <c r="C372" s="302">
        <v>0.46279730646628775</v>
      </c>
      <c r="D372" s="302">
        <f t="shared" si="121"/>
        <v>1.2912168986925068</v>
      </c>
      <c r="E372" s="303"/>
      <c r="F372" s="302">
        <v>0.77761297454690104</v>
      </c>
      <c r="G372" s="302">
        <v>0.52364470208888536</v>
      </c>
      <c r="H372" s="302">
        <f t="shared" si="122"/>
        <v>1.3012576766357864</v>
      </c>
      <c r="I372" s="303"/>
      <c r="J372" s="302">
        <v>0.75070926780059544</v>
      </c>
      <c r="K372" s="302">
        <v>0.55295932709543372</v>
      </c>
      <c r="L372" s="302">
        <f t="shared" si="123"/>
        <v>1.3036685948960292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3.1227358973061555E-2</v>
      </c>
      <c r="C373" s="302">
        <v>0.19828304049337805</v>
      </c>
      <c r="D373" s="302">
        <f t="shared" si="121"/>
        <v>0.22951039946643961</v>
      </c>
      <c r="E373" s="303"/>
      <c r="F373" s="302">
        <v>4.5543002295066574E-2</v>
      </c>
      <c r="G373" s="302">
        <v>0.19750595947714039</v>
      </c>
      <c r="H373" s="302">
        <f t="shared" si="122"/>
        <v>0.24304896177220697</v>
      </c>
      <c r="I373" s="303"/>
      <c r="J373" s="302">
        <v>5.6654700968705965E-2</v>
      </c>
      <c r="K373" s="302">
        <v>0.19535673494317893</v>
      </c>
      <c r="L373" s="302">
        <f t="shared" si="123"/>
        <v>0.25201143591188491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1.176789382628578</v>
      </c>
      <c r="C374" s="302">
        <v>1.2735082308773218</v>
      </c>
      <c r="D374" s="302">
        <f t="shared" si="121"/>
        <v>2.4502976135058998</v>
      </c>
      <c r="E374" s="303"/>
      <c r="F374" s="302">
        <v>0.89842262577249532</v>
      </c>
      <c r="G374" s="302">
        <v>1.2161594109745992</v>
      </c>
      <c r="H374" s="302">
        <f t="shared" si="122"/>
        <v>2.1145820367470947</v>
      </c>
      <c r="I374" s="303"/>
      <c r="J374" s="302">
        <v>0.52170502511466887</v>
      </c>
      <c r="K374" s="302">
        <v>1.0229876623523968</v>
      </c>
      <c r="L374" s="302">
        <f t="shared" si="123"/>
        <v>1.5446926874670657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11.112473094232534</v>
      </c>
      <c r="C376" s="311">
        <f t="shared" ref="C376:D376" si="124">SUM(C366:C374)</f>
        <v>11.194526905767475</v>
      </c>
      <c r="D376" s="311">
        <f t="shared" si="124"/>
        <v>22.307000000000009</v>
      </c>
      <c r="E376" s="311"/>
      <c r="F376" s="311">
        <f t="shared" ref="F376:H376" si="125">SUM(F366:F374)</f>
        <v>14.340290595518285</v>
      </c>
      <c r="G376" s="311">
        <f t="shared" si="125"/>
        <v>13.650709404481663</v>
      </c>
      <c r="H376" s="311">
        <f t="shared" si="125"/>
        <v>27.990999999999946</v>
      </c>
      <c r="I376" s="311"/>
      <c r="J376" s="311">
        <f t="shared" ref="J376:L376" si="126">SUM(J366:J374)</f>
        <v>13.722756511859242</v>
      </c>
      <c r="K376" s="311">
        <f t="shared" si="126"/>
        <v>14.102243488140765</v>
      </c>
      <c r="L376" s="311">
        <f t="shared" si="126"/>
        <v>27.82500000000001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1.4328062995161497</v>
      </c>
      <c r="C383" s="302">
        <v>1.5738376062116854</v>
      </c>
      <c r="D383" s="302">
        <f>SUM(B383:C383)</f>
        <v>3.0066439057278354</v>
      </c>
      <c r="E383" s="303"/>
      <c r="F383" s="302">
        <v>1.7029596854753841</v>
      </c>
      <c r="G383" s="302">
        <v>0.92300167384350906</v>
      </c>
      <c r="H383" s="302">
        <f>SUM(F383:G383)</f>
        <v>2.6259613593188931</v>
      </c>
      <c r="I383" s="303"/>
      <c r="J383" s="302">
        <v>2.2190130943028179</v>
      </c>
      <c r="K383" s="302">
        <v>1.0558150213538351</v>
      </c>
      <c r="L383" s="302">
        <f>SUM(J383:K383)</f>
        <v>3.274828115656653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1.7648704253888532</v>
      </c>
      <c r="C384" s="302">
        <v>2.8774281432145097</v>
      </c>
      <c r="D384" s="302">
        <f t="shared" ref="D384:D391" si="127">SUM(B384:C384)</f>
        <v>4.6422985686033629</v>
      </c>
      <c r="E384" s="303"/>
      <c r="F384" s="302">
        <v>2.4101025084060255</v>
      </c>
      <c r="G384" s="302">
        <v>1.536565183693996</v>
      </c>
      <c r="H384" s="302">
        <f t="shared" ref="H384:H391" si="128">SUM(F384:G384)</f>
        <v>3.9466676921000214</v>
      </c>
      <c r="I384" s="303"/>
      <c r="J384" s="302">
        <v>2.4329472716466949</v>
      </c>
      <c r="K384" s="302">
        <v>1.8202750989443244</v>
      </c>
      <c r="L384" s="302">
        <f t="shared" ref="L384:L391" si="129">SUM(J384:K384)</f>
        <v>4.2532223705910193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1.5008948840515308</v>
      </c>
      <c r="C385" s="302">
        <v>1.3741591768877655</v>
      </c>
      <c r="D385" s="302">
        <f t="shared" si="127"/>
        <v>2.8750540609392963</v>
      </c>
      <c r="E385" s="303"/>
      <c r="F385" s="302">
        <v>2.0935186726278747</v>
      </c>
      <c r="G385" s="302">
        <v>0.84375290853490559</v>
      </c>
      <c r="H385" s="302">
        <f t="shared" si="128"/>
        <v>2.9372715811627801</v>
      </c>
      <c r="I385" s="303"/>
      <c r="J385" s="302">
        <v>2.0555887581640251</v>
      </c>
      <c r="K385" s="302">
        <v>0.88247875564810463</v>
      </c>
      <c r="L385" s="302">
        <f t="shared" si="129"/>
        <v>2.9380675138121299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1.5340759435722906</v>
      </c>
      <c r="C386" s="302">
        <v>0.28890307708091389</v>
      </c>
      <c r="D386" s="302">
        <f t="shared" si="127"/>
        <v>1.8229790206532046</v>
      </c>
      <c r="E386" s="303"/>
      <c r="F386" s="302">
        <v>1.4049202116449939</v>
      </c>
      <c r="G386" s="302">
        <v>0.14985434184885127</v>
      </c>
      <c r="H386" s="302">
        <f t="shared" si="128"/>
        <v>1.5547745534938451</v>
      </c>
      <c r="I386" s="303"/>
      <c r="J386" s="302">
        <v>1.1103288307064021</v>
      </c>
      <c r="K386" s="302">
        <v>0.13524724307001645</v>
      </c>
      <c r="L386" s="302">
        <f t="shared" si="129"/>
        <v>1.2455760737764185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0.37008038720613723</v>
      </c>
      <c r="C387" s="302">
        <v>0.94585275399589541</v>
      </c>
      <c r="D387" s="302">
        <f t="shared" si="127"/>
        <v>1.3159331412020325</v>
      </c>
      <c r="E387" s="303"/>
      <c r="F387" s="302">
        <v>0.47086603750958772</v>
      </c>
      <c r="G387" s="302">
        <v>0.4412816890060981</v>
      </c>
      <c r="H387" s="302">
        <f t="shared" si="128"/>
        <v>0.91214772651568587</v>
      </c>
      <c r="I387" s="303"/>
      <c r="J387" s="302">
        <v>0.69456644756371655</v>
      </c>
      <c r="K387" s="302">
        <v>0.48347529901967617</v>
      </c>
      <c r="L387" s="302">
        <f t="shared" si="129"/>
        <v>1.1780417465833928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4.4729370688320458</v>
      </c>
      <c r="C388" s="302">
        <v>1.2201077002390373</v>
      </c>
      <c r="D388" s="302">
        <f t="shared" si="127"/>
        <v>5.6930447690710828</v>
      </c>
      <c r="E388" s="303"/>
      <c r="F388" s="302">
        <v>6.1462876696879718</v>
      </c>
      <c r="G388" s="302">
        <v>0.8483043430532623</v>
      </c>
      <c r="H388" s="302">
        <f t="shared" si="128"/>
        <v>6.9945920127412338</v>
      </c>
      <c r="I388" s="303"/>
      <c r="J388" s="302">
        <v>5.5372743015043877</v>
      </c>
      <c r="K388" s="302">
        <v>0.91904393285087971</v>
      </c>
      <c r="L388" s="302">
        <f t="shared" si="129"/>
        <v>6.4563182343552672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0.95923739703748667</v>
      </c>
      <c r="C389" s="302">
        <v>0.71960937427964322</v>
      </c>
      <c r="D389" s="302">
        <f t="shared" si="127"/>
        <v>1.6788467713171298</v>
      </c>
      <c r="E389" s="303"/>
      <c r="F389" s="302">
        <v>0.64126380075018752</v>
      </c>
      <c r="G389" s="302">
        <v>0.30713623147334523</v>
      </c>
      <c r="H389" s="302">
        <f t="shared" si="128"/>
        <v>0.94840003222353275</v>
      </c>
      <c r="I389" s="303"/>
      <c r="J389" s="302">
        <v>0.59364346097406495</v>
      </c>
      <c r="K389" s="302">
        <v>0.26479721116412741</v>
      </c>
      <c r="L389" s="302">
        <f t="shared" si="129"/>
        <v>0.85844067213819231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0.20390506641878756</v>
      </c>
      <c r="C390" s="302">
        <v>0.50574775543336914</v>
      </c>
      <c r="D390" s="302">
        <f t="shared" si="127"/>
        <v>0.70965282185215672</v>
      </c>
      <c r="E390" s="303"/>
      <c r="F390" s="302">
        <v>0.2278700824974268</v>
      </c>
      <c r="G390" s="302">
        <v>0.26322347022309067</v>
      </c>
      <c r="H390" s="302">
        <f t="shared" si="128"/>
        <v>0.49109355272051747</v>
      </c>
      <c r="I390" s="303"/>
      <c r="J390" s="302">
        <v>0.29639426893176418</v>
      </c>
      <c r="K390" s="302">
        <v>0.23905050477420248</v>
      </c>
      <c r="L390" s="302">
        <f t="shared" si="129"/>
        <v>0.53544477370596666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0.91684426569650257</v>
      </c>
      <c r="C391" s="302">
        <v>0.96270267493743833</v>
      </c>
      <c r="D391" s="302">
        <f t="shared" si="127"/>
        <v>1.8795469406339409</v>
      </c>
      <c r="E391" s="303"/>
      <c r="F391" s="302">
        <v>0.69533824354917217</v>
      </c>
      <c r="G391" s="302">
        <v>0.4787532461743339</v>
      </c>
      <c r="H391" s="302">
        <f t="shared" si="128"/>
        <v>1.174091489723506</v>
      </c>
      <c r="I391" s="303"/>
      <c r="J391" s="302">
        <v>0.47198165021884303</v>
      </c>
      <c r="K391" s="302">
        <v>0.46007884916208824</v>
      </c>
      <c r="L391" s="302">
        <f t="shared" si="129"/>
        <v>0.93206049938093127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13.155651737719785</v>
      </c>
      <c r="C393" s="311">
        <f t="shared" ref="C393:D393" si="130">SUM(C383:C391)</f>
        <v>10.468348262280257</v>
      </c>
      <c r="D393" s="311">
        <f t="shared" si="130"/>
        <v>23.624000000000041</v>
      </c>
      <c r="E393" s="311"/>
      <c r="F393" s="311">
        <f t="shared" ref="F393:H393" si="131">SUM(F383:F391)</f>
        <v>15.793126912148624</v>
      </c>
      <c r="G393" s="311">
        <f t="shared" si="131"/>
        <v>5.7918730878513918</v>
      </c>
      <c r="H393" s="311">
        <f t="shared" si="131"/>
        <v>21.585000000000012</v>
      </c>
      <c r="I393" s="311"/>
      <c r="J393" s="311">
        <f t="shared" ref="J393:L393" si="132">SUM(J383:J391)</f>
        <v>15.411738084012716</v>
      </c>
      <c r="K393" s="311">
        <f t="shared" si="132"/>
        <v>6.2602619159872548</v>
      </c>
      <c r="L393" s="311">
        <f t="shared" si="132"/>
        <v>21.671999999999972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 xml:space="preserve">Industry and Occupation Table 2  Occupation composition (SOC2020) by employment status, 2015-2035, Norfolk and Suffolk 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56.926950952976981</v>
      </c>
      <c r="C9" s="249">
        <f t="shared" ref="C9:D9" si="0">SUM(C26,C43,C60,C77,C94,C111,C128,C145,C162,C179,C196,C213,C230,C247,C264,C281,C298,C315,C332,C349,C366,C383)</f>
        <v>8.70393352051995</v>
      </c>
      <c r="D9" s="249">
        <f t="shared" si="0"/>
        <v>14.512423087399201</v>
      </c>
      <c r="E9" s="249">
        <f>SUM(B9:D9)</f>
        <v>80.143307560896133</v>
      </c>
      <c r="F9" s="238"/>
      <c r="G9" s="249">
        <f>SUM(G26,G43,G60,G77,G94,G111,G128,G145,G162,G179,G196,G213,G230,G247,G264,G281,G298,G315,G332,G349,G366,G383)</f>
        <v>60.451861205451983</v>
      </c>
      <c r="H9" s="249">
        <f t="shared" ref="H9:I9" si="1">SUM(H26,H43,H60,H77,H94,H111,H128,H145,H162,H179,H196,H213,H230,H247,H264,H281,H298,H315,H332,H349,H366,H383)</f>
        <v>12.935706787155034</v>
      </c>
      <c r="I9" s="249">
        <f t="shared" si="1"/>
        <v>14.960347465285908</v>
      </c>
      <c r="J9" s="249">
        <f>SUM(G9:I9)</f>
        <v>88.347915457892924</v>
      </c>
      <c r="K9" s="238"/>
      <c r="L9" s="249">
        <f>SUM(L26,L43,L60,L77,L94,L111,L128,L145,L162,L179,L196,L213,L230,L247,L264,L281,L298,L315,L332,L349,L366,L383)</f>
        <v>68.717099928031701</v>
      </c>
      <c r="M9" s="249">
        <f t="shared" ref="M9:N9" si="2">SUM(M26,M43,M60,M77,M94,M111,M128,M145,M162,M179,M196,M213,M230,M247,M264,M281,M298,M315,M332,M349,M366,M383)</f>
        <v>16.803236550377825</v>
      </c>
      <c r="N9" s="249">
        <f t="shared" si="2"/>
        <v>17.046102821885491</v>
      </c>
      <c r="O9" s="249">
        <f>SUM(L9:N9)</f>
        <v>102.566439300295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95.629385039242592</v>
      </c>
      <c r="C10" s="249">
        <f t="shared" si="3"/>
        <v>27.391592808369541</v>
      </c>
      <c r="D10" s="249">
        <f t="shared" si="3"/>
        <v>19.622420541939189</v>
      </c>
      <c r="E10" s="249">
        <f t="shared" ref="E10:E17" si="4">SUM(B10:D10)</f>
        <v>142.64339838955132</v>
      </c>
      <c r="F10" s="238"/>
      <c r="G10" s="249">
        <f t="shared" ref="G10:I10" si="5">SUM(G27,G44,G61,G78,G95,G112,G129,G146,G163,G180,G197,G214,G231,G248,G265,G282,G299,G316,G333,G350,G367,G384)</f>
        <v>112.30498334979497</v>
      </c>
      <c r="H10" s="249">
        <f t="shared" si="5"/>
        <v>36.127147696923664</v>
      </c>
      <c r="I10" s="249">
        <f t="shared" si="5"/>
        <v>18.315698705914521</v>
      </c>
      <c r="J10" s="249">
        <f t="shared" ref="J10:J17" si="6">SUM(G10:I10)</f>
        <v>166.74782975263315</v>
      </c>
      <c r="K10" s="238"/>
      <c r="L10" s="249">
        <f t="shared" ref="L10:N10" si="7">SUM(L27,L44,L61,L78,L95,L112,L129,L146,L163,L180,L197,L214,L231,L248,L265,L282,L299,L316,L333,L350,L367,L384)</f>
        <v>136.64349692283852</v>
      </c>
      <c r="M10" s="249">
        <f t="shared" si="7"/>
        <v>44.990753285813149</v>
      </c>
      <c r="N10" s="249">
        <f t="shared" si="7"/>
        <v>18.693401309497954</v>
      </c>
      <c r="O10" s="249">
        <f t="shared" ref="O10:O17" si="8">SUM(L10:N10)</f>
        <v>200.32765151814962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61.584354047564126</v>
      </c>
      <c r="C11" s="249">
        <f t="shared" si="3"/>
        <v>17.765511420834493</v>
      </c>
      <c r="D11" s="249">
        <f t="shared" si="3"/>
        <v>15.424999915498306</v>
      </c>
      <c r="E11" s="249">
        <f t="shared" si="4"/>
        <v>94.774865383896923</v>
      </c>
      <c r="F11" s="238"/>
      <c r="G11" s="249">
        <f t="shared" ref="G11:I11" si="9">SUM(G28,G45,G62,G79,G96,G113,G130,G147,G164,G181,G198,G215,G232,G249,G266,G283,G300,G317,G334,G351,G368,G385)</f>
        <v>69.019472012539751</v>
      </c>
      <c r="H11" s="249">
        <f t="shared" si="9"/>
        <v>21.500941394066778</v>
      </c>
      <c r="I11" s="249">
        <f t="shared" si="9"/>
        <v>15.830097273809171</v>
      </c>
      <c r="J11" s="249">
        <f t="shared" si="6"/>
        <v>106.35051068041571</v>
      </c>
      <c r="K11" s="238"/>
      <c r="L11" s="249">
        <f t="shared" ref="L11:N11" si="10">SUM(L28,L45,L62,L79,L96,L113,L130,L147,L164,L181,L198,L215,L232,L249,L266,L283,L300,L317,L334,L351,L368,L385)</f>
        <v>74.601323609979161</v>
      </c>
      <c r="M11" s="249">
        <f t="shared" si="10"/>
        <v>23.209811293930947</v>
      </c>
      <c r="N11" s="249">
        <f t="shared" si="10"/>
        <v>16.330547949919559</v>
      </c>
      <c r="O11" s="249">
        <f t="shared" si="8"/>
        <v>114.14168285382966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45.981338562545787</v>
      </c>
      <c r="C12" s="249">
        <f t="shared" si="3"/>
        <v>37.745999096629589</v>
      </c>
      <c r="D12" s="249">
        <f t="shared" si="3"/>
        <v>4.2638423360703355</v>
      </c>
      <c r="E12" s="249">
        <f t="shared" si="4"/>
        <v>87.991179995245716</v>
      </c>
      <c r="F12" s="238"/>
      <c r="G12" s="249">
        <f t="shared" ref="G12:I12" si="11">SUM(G29,G46,G63,G80,G97,G114,G131,G148,G165,G182,G199,G216,G233,G250,G267,G284,G301,G318,G335,G352,G369,G386)</f>
        <v>44.436441796939633</v>
      </c>
      <c r="H12" s="249">
        <f t="shared" si="11"/>
        <v>35.973471092747616</v>
      </c>
      <c r="I12" s="249">
        <f t="shared" si="11"/>
        <v>3.5604904583169081</v>
      </c>
      <c r="J12" s="249">
        <f t="shared" si="6"/>
        <v>83.970403348004155</v>
      </c>
      <c r="K12" s="238"/>
      <c r="L12" s="249">
        <f t="shared" ref="L12:N12" si="12">SUM(L29,L46,L63,L80,L97,L114,L131,L148,L165,L182,L199,L216,L233,L250,L267,L284,L301,L318,L335,L352,L369,L386)</f>
        <v>37.265250614332494</v>
      </c>
      <c r="M12" s="249">
        <f t="shared" si="12"/>
        <v>30.018220799976508</v>
      </c>
      <c r="N12" s="249">
        <f t="shared" si="12"/>
        <v>3.3181823055972437</v>
      </c>
      <c r="O12" s="249">
        <f t="shared" si="8"/>
        <v>70.601653719906253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51.001086403116901</v>
      </c>
      <c r="C13" s="249">
        <f t="shared" si="3"/>
        <v>9.0693367222623014</v>
      </c>
      <c r="D13" s="249">
        <f t="shared" si="3"/>
        <v>29.632818690422297</v>
      </c>
      <c r="E13" s="249">
        <f t="shared" si="4"/>
        <v>89.703241815801505</v>
      </c>
      <c r="F13" s="238"/>
      <c r="G13" s="249">
        <f t="shared" ref="G13:I13" si="13">SUM(G30,G47,G64,G81,G98,G115,G132,G149,G166,G183,G200,G217,G234,G251,G268,G285,G302,G319,G336,G353,G370,G387)</f>
        <v>38.78391481470149</v>
      </c>
      <c r="H13" s="249">
        <f t="shared" si="13"/>
        <v>7.1785807111082534</v>
      </c>
      <c r="I13" s="249">
        <f t="shared" si="13"/>
        <v>23.176051891691809</v>
      </c>
      <c r="J13" s="249">
        <f t="shared" si="6"/>
        <v>69.138547417501556</v>
      </c>
      <c r="K13" s="238"/>
      <c r="L13" s="249">
        <f t="shared" ref="L13:N13" si="14">SUM(L30,L47,L64,L81,L98,L115,L132,L149,L166,L183,L200,L217,L234,L251,L268,L285,L302,L319,L336,L353,L370,L387)</f>
        <v>34.579767469689649</v>
      </c>
      <c r="M13" s="249">
        <f t="shared" si="14"/>
        <v>8.5923560578568718</v>
      </c>
      <c r="N13" s="249">
        <f t="shared" si="14"/>
        <v>26.307356905034613</v>
      </c>
      <c r="O13" s="249">
        <f t="shared" si="8"/>
        <v>69.479480432581127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33.090727689646648</v>
      </c>
      <c r="C14" s="249">
        <f t="shared" si="3"/>
        <v>34.011729443366285</v>
      </c>
      <c r="D14" s="249">
        <f t="shared" si="3"/>
        <v>8.1581832023384315</v>
      </c>
      <c r="E14" s="249">
        <f t="shared" si="4"/>
        <v>75.260640335351368</v>
      </c>
      <c r="F14" s="238"/>
      <c r="G14" s="249">
        <f t="shared" ref="G14:I14" si="15">SUM(G31,G48,G65,G82,G99,G116,G133,G150,G167,G184,G201,G218,G235,G252,G269,G286,G303,G320,G337,G354,G371,G388)</f>
        <v>31.481412464438499</v>
      </c>
      <c r="H14" s="249">
        <f t="shared" si="15"/>
        <v>35.000152597706602</v>
      </c>
      <c r="I14" s="249">
        <f t="shared" si="15"/>
        <v>10.52206203789344</v>
      </c>
      <c r="J14" s="249">
        <f t="shared" si="6"/>
        <v>77.003627100038543</v>
      </c>
      <c r="K14" s="238"/>
      <c r="L14" s="249">
        <f t="shared" ref="L14:N14" si="16">SUM(L31,L48,L65,L82,L99,L116,L133,L150,L167,L184,L201,L218,L235,L252,L269,L286,L303,L320,L337,L354,L371,L388)</f>
        <v>39.492658381631237</v>
      </c>
      <c r="M14" s="249">
        <f t="shared" si="16"/>
        <v>38.267311582317539</v>
      </c>
      <c r="N14" s="249">
        <f t="shared" si="16"/>
        <v>12.660114058599117</v>
      </c>
      <c r="O14" s="249">
        <f t="shared" si="8"/>
        <v>90.420084022547897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23.402515720404832</v>
      </c>
      <c r="C15" s="249">
        <f t="shared" si="3"/>
        <v>39.789081943214811</v>
      </c>
      <c r="D15" s="249">
        <f t="shared" si="3"/>
        <v>5.2443165413171267</v>
      </c>
      <c r="E15" s="249">
        <f t="shared" si="4"/>
        <v>68.435914204936779</v>
      </c>
      <c r="F15" s="238"/>
      <c r="G15" s="249">
        <f t="shared" ref="G15:I15" si="17">SUM(G32,G49,G66,G83,G100,G117,G134,G151,G168,G185,G202,G219,G236,G253,G270,G287,G304,G321,G338,G355,G372,G389)</f>
        <v>20.434636866353024</v>
      </c>
      <c r="H15" s="249">
        <f t="shared" si="17"/>
        <v>36.752594443911789</v>
      </c>
      <c r="I15" s="249">
        <f t="shared" si="17"/>
        <v>3.4075051484036689</v>
      </c>
      <c r="J15" s="249">
        <f t="shared" si="6"/>
        <v>60.594736458668486</v>
      </c>
      <c r="K15" s="238"/>
      <c r="L15" s="249">
        <f t="shared" ref="L15:N15" si="18">SUM(L32,L49,L66,L83,L100,L117,L134,L151,L168,L185,L202,L219,L236,L253,L270,L287,L304,L321,L338,L355,L372,L389)</f>
        <v>20.506876174075135</v>
      </c>
      <c r="M15" s="249">
        <f t="shared" si="18"/>
        <v>37.166961017563835</v>
      </c>
      <c r="N15" s="249">
        <f t="shared" si="18"/>
        <v>2.9560167499167833</v>
      </c>
      <c r="O15" s="249">
        <f t="shared" si="8"/>
        <v>60.629853941555751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38.765394106560827</v>
      </c>
      <c r="C16" s="249">
        <f t="shared" si="3"/>
        <v>6.6504000049959933</v>
      </c>
      <c r="D16" s="249">
        <f t="shared" si="3"/>
        <v>7.5892879067153025</v>
      </c>
      <c r="E16" s="249">
        <f t="shared" si="4"/>
        <v>53.00508201827212</v>
      </c>
      <c r="F16" s="238"/>
      <c r="G16" s="249">
        <f t="shared" ref="G16:I16" si="19">SUM(G33,G50,G67,G84,G101,G118,G135,G152,G169,G186,G203,G220,G237,G254,G271,G288,G305,G322,G339,G356,G373,G390)</f>
        <v>31.03835651114407</v>
      </c>
      <c r="H16" s="249">
        <f t="shared" si="19"/>
        <v>7.2032808750618287</v>
      </c>
      <c r="I16" s="249">
        <f t="shared" si="19"/>
        <v>8.9718485745687122</v>
      </c>
      <c r="J16" s="249">
        <f t="shared" si="6"/>
        <v>47.213485960774605</v>
      </c>
      <c r="K16" s="238"/>
      <c r="L16" s="249">
        <f t="shared" ref="L16:N16" si="20">SUM(L33,L50,L67,L84,L101,L118,L135,L152,L169,L186,L203,L220,L237,L254,L271,L288,L305,L322,L339,L356,L373,L390)</f>
        <v>33.527925094864692</v>
      </c>
      <c r="M16" s="249">
        <f t="shared" si="20"/>
        <v>9.6423837021804868</v>
      </c>
      <c r="N16" s="249">
        <f t="shared" si="20"/>
        <v>11.585555347734783</v>
      </c>
      <c r="O16" s="249">
        <f t="shared" si="8"/>
        <v>54.755864144779963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39.929717410885985</v>
      </c>
      <c r="C17" s="249">
        <f t="shared" si="3"/>
        <v>57.268774322960695</v>
      </c>
      <c r="D17" s="249">
        <f t="shared" si="3"/>
        <v>5.5268785622015146</v>
      </c>
      <c r="E17" s="249">
        <f t="shared" si="4"/>
        <v>102.7253702960482</v>
      </c>
      <c r="F17" s="238"/>
      <c r="G17" s="249">
        <f t="shared" ref="G17:I17" si="21">SUM(G34,G51,G68,G85,G102,G119,G136,G153,G170,G187,G204,G221,G238,G255,G272,G289,G306,G323,G340,G357,G374,G391)</f>
        <v>31.23212511797589</v>
      </c>
      <c r="H17" s="249">
        <f t="shared" si="21"/>
        <v>53.579765924020684</v>
      </c>
      <c r="I17" s="249">
        <f t="shared" si="21"/>
        <v>4.4330527820743271</v>
      </c>
      <c r="J17" s="249">
        <f t="shared" si="6"/>
        <v>89.244943824070901</v>
      </c>
      <c r="K17" s="238"/>
      <c r="L17" s="249">
        <f t="shared" ref="L17:N17" si="22">SUM(L34,L51,L68,L85,L102,L119,L136,L153,L170,L187,L204,L221,L238,L255,L272,L289,L306,L323,L340,L357,L374,L391)</f>
        <v>30.040303123059836</v>
      </c>
      <c r="M17" s="249">
        <f t="shared" si="22"/>
        <v>49.857239311498191</v>
      </c>
      <c r="N17" s="249">
        <f t="shared" si="22"/>
        <v>5.9397476317962257</v>
      </c>
      <c r="O17" s="249">
        <f t="shared" si="8"/>
        <v>85.837290066354257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446.3114699329447</v>
      </c>
      <c r="C19" s="247">
        <f t="shared" ref="C19:O19" si="23">SUM(C9:C17)</f>
        <v>238.39635928315363</v>
      </c>
      <c r="D19" s="247">
        <f t="shared" si="23"/>
        <v>109.97517078390172</v>
      </c>
      <c r="E19" s="247">
        <f t="shared" si="23"/>
        <v>794.68300000000022</v>
      </c>
      <c r="F19" s="247"/>
      <c r="G19" s="247">
        <f t="shared" si="23"/>
        <v>439.1832041393393</v>
      </c>
      <c r="H19" s="247">
        <f t="shared" si="23"/>
        <v>246.25164152270224</v>
      </c>
      <c r="I19" s="247">
        <f t="shared" si="23"/>
        <v>103.17715433795846</v>
      </c>
      <c r="J19" s="247">
        <f t="shared" si="23"/>
        <v>788.61200000000008</v>
      </c>
      <c r="K19" s="247"/>
      <c r="L19" s="247">
        <f t="shared" si="23"/>
        <v>475.37470131850256</v>
      </c>
      <c r="M19" s="247">
        <f t="shared" si="23"/>
        <v>258.54827360151535</v>
      </c>
      <c r="N19" s="247">
        <f t="shared" si="23"/>
        <v>114.83702507998177</v>
      </c>
      <c r="O19" s="247">
        <f t="shared" si="23"/>
        <v>848.75999999999965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0.75163569845270872</v>
      </c>
      <c r="C26" s="302">
        <v>0.18668522400866747</v>
      </c>
      <c r="D26" s="302">
        <v>0.13005606328372427</v>
      </c>
      <c r="E26" s="302">
        <f>SUM(B26:D26)</f>
        <v>1.0683769857451004</v>
      </c>
      <c r="F26" s="303"/>
      <c r="G26" s="302">
        <v>0.68827261160032027</v>
      </c>
      <c r="H26" s="302">
        <v>0.13625069341732546</v>
      </c>
      <c r="I26" s="302">
        <v>3.1970805232512729E-2</v>
      </c>
      <c r="J26" s="302">
        <f>SUM(G26:I26)</f>
        <v>0.85649411025015842</v>
      </c>
      <c r="K26" s="303"/>
      <c r="L26" s="302">
        <v>0.99825176160642692</v>
      </c>
      <c r="M26" s="302">
        <v>0.13826888133392215</v>
      </c>
      <c r="N26" s="302">
        <v>3.7188063903653153E-2</v>
      </c>
      <c r="O26" s="302">
        <f>SUM(L26:N26)</f>
        <v>1.1737087068440024</v>
      </c>
    </row>
    <row r="27" spans="1:15" s="236" customFormat="1" x14ac:dyDescent="0.2">
      <c r="A27" s="237" t="str">
        <f>name!E$5</f>
        <v>Professional occupations</v>
      </c>
      <c r="B27" s="302">
        <v>0.575262776974927</v>
      </c>
      <c r="C27" s="302">
        <v>0.12631543650939184</v>
      </c>
      <c r="D27" s="302">
        <v>4.0455798021520259E-2</v>
      </c>
      <c r="E27" s="302">
        <f t="shared" ref="E27:E34" si="24">SUM(B27:D27)</f>
        <v>0.74203401150583903</v>
      </c>
      <c r="F27" s="303"/>
      <c r="G27" s="302">
        <v>0.71909126867679984</v>
      </c>
      <c r="H27" s="302">
        <v>0.11472664439618017</v>
      </c>
      <c r="I27" s="302">
        <v>5.3940110626236508E-3</v>
      </c>
      <c r="J27" s="302">
        <f t="shared" ref="J27:J34" si="25">SUM(G27:I27)</f>
        <v>0.83921192413560364</v>
      </c>
      <c r="K27" s="303"/>
      <c r="L27" s="302">
        <v>1.0268273378161803</v>
      </c>
      <c r="M27" s="302">
        <v>0.13829173476002507</v>
      </c>
      <c r="N27" s="302">
        <v>1.1717658980038704E-2</v>
      </c>
      <c r="O27" s="302">
        <f t="shared" ref="O27:O34" si="26">SUM(L27:N27)</f>
        <v>1.176836731556244</v>
      </c>
    </row>
    <row r="28" spans="1:15" s="236" customFormat="1" x14ac:dyDescent="0.2">
      <c r="A28" s="237" t="str">
        <f>name!E$6</f>
        <v>Associate professional occupations</v>
      </c>
      <c r="B28" s="302">
        <v>0.39523259327660226</v>
      </c>
      <c r="C28" s="302">
        <v>0.12729102448803878</v>
      </c>
      <c r="D28" s="302">
        <v>1.5533232504351504E-2</v>
      </c>
      <c r="E28" s="302">
        <f t="shared" si="24"/>
        <v>0.53805685026899253</v>
      </c>
      <c r="F28" s="303"/>
      <c r="G28" s="302">
        <v>0.44034543555934458</v>
      </c>
      <c r="H28" s="302">
        <v>9.765063067505704E-2</v>
      </c>
      <c r="I28" s="302">
        <v>3.786063436639087E-3</v>
      </c>
      <c r="J28" s="302">
        <f t="shared" si="25"/>
        <v>0.54178212967104078</v>
      </c>
      <c r="K28" s="303"/>
      <c r="L28" s="302">
        <v>0.50755063073360263</v>
      </c>
      <c r="M28" s="302">
        <v>9.8488951163191896E-2</v>
      </c>
      <c r="N28" s="302">
        <v>6.770452089403003E-3</v>
      </c>
      <c r="O28" s="302">
        <f t="shared" si="26"/>
        <v>0.61281003398619749</v>
      </c>
    </row>
    <row r="29" spans="1:15" s="236" customFormat="1" x14ac:dyDescent="0.2">
      <c r="A29" s="237" t="str">
        <f>name!E$7</f>
        <v>Administrative and secretarial occupations</v>
      </c>
      <c r="B29" s="302">
        <v>0.30815135920834152</v>
      </c>
      <c r="C29" s="302">
        <v>0.74135173272999311</v>
      </c>
      <c r="D29" s="302">
        <v>1.5053618128300349E-2</v>
      </c>
      <c r="E29" s="302">
        <f t="shared" si="24"/>
        <v>1.0645567100666349</v>
      </c>
      <c r="F29" s="303"/>
      <c r="G29" s="302">
        <v>0.34121502985317326</v>
      </c>
      <c r="H29" s="302">
        <v>0.53929000998974952</v>
      </c>
      <c r="I29" s="302">
        <v>1.072063246801225E-2</v>
      </c>
      <c r="J29" s="302">
        <f t="shared" si="25"/>
        <v>0.89122567231093508</v>
      </c>
      <c r="K29" s="303"/>
      <c r="L29" s="302">
        <v>0.20504371245942821</v>
      </c>
      <c r="M29" s="302">
        <v>0.38367544505335488</v>
      </c>
      <c r="N29" s="302">
        <v>4.5178481909270742E-3</v>
      </c>
      <c r="O29" s="302">
        <f t="shared" si="26"/>
        <v>0.59323700570371007</v>
      </c>
    </row>
    <row r="30" spans="1:15" s="236" customFormat="1" x14ac:dyDescent="0.2">
      <c r="A30" s="237" t="str">
        <f>name!E$8</f>
        <v>Skilled trades occupations</v>
      </c>
      <c r="B30" s="302">
        <v>4.024231378837964</v>
      </c>
      <c r="C30" s="302">
        <v>1.4274039420874107</v>
      </c>
      <c r="D30" s="302">
        <v>4.2181608600342146</v>
      </c>
      <c r="E30" s="302">
        <f t="shared" si="24"/>
        <v>9.6697961809595903</v>
      </c>
      <c r="F30" s="303"/>
      <c r="G30" s="302">
        <v>2.8383147007114022</v>
      </c>
      <c r="H30" s="302">
        <v>0.426145599832222</v>
      </c>
      <c r="I30" s="302">
        <v>0.62709306478994342</v>
      </c>
      <c r="J30" s="302">
        <f>SUM(G30:I30)</f>
        <v>3.8915533653335679</v>
      </c>
      <c r="K30" s="303"/>
      <c r="L30" s="302">
        <v>2.9951079645633274</v>
      </c>
      <c r="M30" s="302">
        <v>0.53537143517838104</v>
      </c>
      <c r="N30" s="302">
        <v>0.62872439162867244</v>
      </c>
      <c r="O30" s="302">
        <f t="shared" si="26"/>
        <v>4.1592037913703805</v>
      </c>
    </row>
    <row r="31" spans="1:15" s="236" customFormat="1" x14ac:dyDescent="0.2">
      <c r="A31" s="237" t="str">
        <f>name!E$9</f>
        <v>Caring, leisure and other service occupations</v>
      </c>
      <c r="B31" s="302">
        <v>0.45448794476193094</v>
      </c>
      <c r="C31" s="302">
        <v>0.29500724006715534</v>
      </c>
      <c r="D31" s="302">
        <v>2.1786997155790574E-2</v>
      </c>
      <c r="E31" s="302">
        <f t="shared" si="24"/>
        <v>0.77128218198487686</v>
      </c>
      <c r="F31" s="303"/>
      <c r="G31" s="302">
        <v>0.39089468100594077</v>
      </c>
      <c r="H31" s="302">
        <v>0.18645795445876925</v>
      </c>
      <c r="I31" s="302">
        <v>7.8176920628205814E-3</v>
      </c>
      <c r="J31" s="302">
        <f t="shared" si="25"/>
        <v>0.58517032752753062</v>
      </c>
      <c r="K31" s="303"/>
      <c r="L31" s="302">
        <v>0.45463673613299277</v>
      </c>
      <c r="M31" s="302">
        <v>0.12782607876072991</v>
      </c>
      <c r="N31" s="302">
        <v>5.8005907647556993E-3</v>
      </c>
      <c r="O31" s="302">
        <f t="shared" si="26"/>
        <v>0.58826340565847834</v>
      </c>
    </row>
    <row r="32" spans="1:15" s="236" customFormat="1" x14ac:dyDescent="0.2">
      <c r="A32" s="237" t="str">
        <f>name!E$10</f>
        <v>Sales and customer service occupations</v>
      </c>
      <c r="B32" s="302">
        <v>0.16768649097818022</v>
      </c>
      <c r="C32" s="302">
        <v>0.22168606458331924</v>
      </c>
      <c r="D32" s="302">
        <v>3.6869628762637052E-2</v>
      </c>
      <c r="E32" s="302">
        <f t="shared" si="24"/>
        <v>0.42624218432413652</v>
      </c>
      <c r="F32" s="303"/>
      <c r="G32" s="302">
        <v>0.14523139693202092</v>
      </c>
      <c r="H32" s="302">
        <v>0.13041077109219243</v>
      </c>
      <c r="I32" s="302">
        <v>6.2226140935480925E-3</v>
      </c>
      <c r="J32" s="302">
        <f t="shared" si="25"/>
        <v>0.28186478211776145</v>
      </c>
      <c r="K32" s="303"/>
      <c r="L32" s="302">
        <v>0.15959601124322875</v>
      </c>
      <c r="M32" s="302">
        <v>0.10409008349473792</v>
      </c>
      <c r="N32" s="302">
        <v>4.7428859921362148E-3</v>
      </c>
      <c r="O32" s="302">
        <f t="shared" si="26"/>
        <v>0.26842898073010291</v>
      </c>
    </row>
    <row r="33" spans="1:15" s="236" customFormat="1" x14ac:dyDescent="0.2">
      <c r="A33" s="237" t="str">
        <f>name!E$11</f>
        <v>Process, plant and machine operatives</v>
      </c>
      <c r="B33" s="302">
        <v>0.97313724067905405</v>
      </c>
      <c r="C33" s="302">
        <v>0.25527664495395674</v>
      </c>
      <c r="D33" s="302">
        <v>8.9796685199471666E-3</v>
      </c>
      <c r="E33" s="302">
        <f t="shared" si="24"/>
        <v>1.2373935541529579</v>
      </c>
      <c r="F33" s="303"/>
      <c r="G33" s="302">
        <v>0.60581384640116143</v>
      </c>
      <c r="H33" s="302">
        <v>8.207976926755467E-2</v>
      </c>
      <c r="I33" s="302">
        <v>1.5066551045027758E-3</v>
      </c>
      <c r="J33" s="302">
        <f t="shared" si="25"/>
        <v>0.68940027077321886</v>
      </c>
      <c r="K33" s="303"/>
      <c r="L33" s="302">
        <v>0.61007550121633281</v>
      </c>
      <c r="M33" s="302">
        <v>0.13129438360260745</v>
      </c>
      <c r="N33" s="302">
        <v>4.8998179304861359E-3</v>
      </c>
      <c r="O33" s="302">
        <f t="shared" si="26"/>
        <v>0.74626970274942639</v>
      </c>
    </row>
    <row r="34" spans="1:15" s="236" customFormat="1" x14ac:dyDescent="0.2">
      <c r="A34" s="237" t="str">
        <f>name!E$12</f>
        <v>Elementary occupations</v>
      </c>
      <c r="B34" s="302">
        <v>2.6030834138968579</v>
      </c>
      <c r="C34" s="302">
        <v>1.0514340639994717</v>
      </c>
      <c r="D34" s="302">
        <v>0.11474386309560645</v>
      </c>
      <c r="E34" s="302">
        <f t="shared" si="24"/>
        <v>3.7692613409919362</v>
      </c>
      <c r="F34" s="303"/>
      <c r="G34" s="302">
        <v>1.4913164111154147</v>
      </c>
      <c r="H34" s="302">
        <v>0.47386353116727187</v>
      </c>
      <c r="I34" s="302">
        <v>1.411747559748458E-2</v>
      </c>
      <c r="J34" s="302">
        <f t="shared" si="25"/>
        <v>1.9792974178801712</v>
      </c>
      <c r="K34" s="303"/>
      <c r="L34" s="302">
        <v>1.1786727204900647</v>
      </c>
      <c r="M34" s="302">
        <v>0.30153297900956211</v>
      </c>
      <c r="N34" s="302">
        <v>1.3035941901805613E-2</v>
      </c>
      <c r="O34" s="302">
        <f t="shared" si="26"/>
        <v>1.4932416414014325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10.252908897066568</v>
      </c>
      <c r="C36" s="311">
        <f t="shared" ref="C36:O36" si="27">SUM(C26:C34)</f>
        <v>4.4324513734274049</v>
      </c>
      <c r="D36" s="311">
        <f t="shared" si="27"/>
        <v>4.6016397295060916</v>
      </c>
      <c r="E36" s="311">
        <f t="shared" si="27"/>
        <v>19.287000000000063</v>
      </c>
      <c r="F36" s="311"/>
      <c r="G36" s="311">
        <f t="shared" si="27"/>
        <v>7.6604953818555783</v>
      </c>
      <c r="H36" s="311">
        <f t="shared" si="27"/>
        <v>2.186875604296322</v>
      </c>
      <c r="I36" s="311">
        <f t="shared" si="27"/>
        <v>0.70862901384808707</v>
      </c>
      <c r="J36" s="311">
        <f t="shared" si="27"/>
        <v>10.555999999999987</v>
      </c>
      <c r="K36" s="311"/>
      <c r="L36" s="311">
        <f t="shared" si="27"/>
        <v>8.1357623762615852</v>
      </c>
      <c r="M36" s="311">
        <f t="shared" si="27"/>
        <v>1.9588399723565124</v>
      </c>
      <c r="N36" s="311">
        <f t="shared" si="27"/>
        <v>0.71739765138187794</v>
      </c>
      <c r="O36" s="311">
        <f t="shared" si="27"/>
        <v>10.811999999999976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0.10531312193428621</v>
      </c>
      <c r="C43" s="302">
        <v>1.5264635621997885E-3</v>
      </c>
      <c r="D43" s="302">
        <v>5.1463773802326855E-2</v>
      </c>
      <c r="E43" s="302">
        <f>SUM(B43:D43)</f>
        <v>0.15830335929881287</v>
      </c>
      <c r="F43" s="303"/>
      <c r="G43" s="302">
        <v>0.16116604097344495</v>
      </c>
      <c r="H43" s="302">
        <v>1.9638468257676344E-3</v>
      </c>
      <c r="I43" s="302">
        <v>9.1464443045723265E-2</v>
      </c>
      <c r="J43" s="302">
        <f>SUM(G43:I43)</f>
        <v>0.25459433084493588</v>
      </c>
      <c r="K43" s="303"/>
      <c r="L43" s="302">
        <v>9.0244896211996328E-2</v>
      </c>
      <c r="M43" s="302">
        <v>1.4057624404744706E-3</v>
      </c>
      <c r="N43" s="302">
        <v>3.9124525593394445E-2</v>
      </c>
      <c r="O43" s="302">
        <f>SUM(L43:N43)</f>
        <v>0.13077518424586523</v>
      </c>
    </row>
    <row r="44" spans="1:15" s="236" customFormat="1" x14ac:dyDescent="0.2">
      <c r="A44" s="237" t="str">
        <f>name!E$5</f>
        <v>Professional occupations</v>
      </c>
      <c r="B44" s="302">
        <v>0.23011131712259489</v>
      </c>
      <c r="C44" s="302">
        <v>5.2940557096559761E-3</v>
      </c>
      <c r="D44" s="302">
        <v>3.9604466724150897E-2</v>
      </c>
      <c r="E44" s="302">
        <f t="shared" ref="E44:E51" si="28">SUM(B44:D44)</f>
        <v>0.27500983955640174</v>
      </c>
      <c r="F44" s="303"/>
      <c r="G44" s="302">
        <v>0.38750499376532738</v>
      </c>
      <c r="H44" s="302">
        <v>5.4210957252309013E-3</v>
      </c>
      <c r="I44" s="302">
        <v>5.5677637106598052E-2</v>
      </c>
      <c r="J44" s="302">
        <f t="shared" ref="J44:J46" si="29">SUM(G44:I44)</f>
        <v>0.44860372659715636</v>
      </c>
      <c r="K44" s="303"/>
      <c r="L44" s="302">
        <v>0.26166980800435774</v>
      </c>
      <c r="M44" s="302">
        <v>3.15051791482255E-3</v>
      </c>
      <c r="N44" s="302">
        <v>8.7843544963327747E-3</v>
      </c>
      <c r="O44" s="302">
        <f t="shared" ref="O44:O51" si="30">SUM(L44:N44)</f>
        <v>0.27360468041551311</v>
      </c>
    </row>
    <row r="45" spans="1:15" s="236" customFormat="1" x14ac:dyDescent="0.2">
      <c r="A45" s="237" t="str">
        <f>name!E$6</f>
        <v>Associate professional occupations</v>
      </c>
      <c r="B45" s="302">
        <v>0.10197828999834274</v>
      </c>
      <c r="C45" s="302">
        <v>3.272892333739251E-3</v>
      </c>
      <c r="D45" s="302">
        <v>2.248576776752732E-2</v>
      </c>
      <c r="E45" s="302">
        <f t="shared" si="28"/>
        <v>0.12773695009960931</v>
      </c>
      <c r="F45" s="303"/>
      <c r="G45" s="302">
        <v>0.1624960630573461</v>
      </c>
      <c r="H45" s="302">
        <v>3.4648634510449734E-3</v>
      </c>
      <c r="I45" s="302">
        <v>3.1229447378141293E-2</v>
      </c>
      <c r="J45" s="302">
        <f t="shared" si="29"/>
        <v>0.19719037388653235</v>
      </c>
      <c r="K45" s="303"/>
      <c r="L45" s="302">
        <v>7.897332176142402E-2</v>
      </c>
      <c r="M45" s="302">
        <v>2.0981103493148837E-3</v>
      </c>
      <c r="N45" s="302">
        <v>6.9243698266562058E-3</v>
      </c>
      <c r="O45" s="302">
        <f t="shared" si="30"/>
        <v>8.7995801937395104E-2</v>
      </c>
    </row>
    <row r="46" spans="1:15" s="236" customFormat="1" x14ac:dyDescent="0.2">
      <c r="A46" s="237" t="str">
        <f>name!E$7</f>
        <v>Administrative and secretarial occupations</v>
      </c>
      <c r="B46" s="302">
        <v>5.3473269619160622E-2</v>
      </c>
      <c r="C46" s="302">
        <v>6.3275740697186283E-3</v>
      </c>
      <c r="D46" s="302">
        <v>1.0491823604038098E-2</v>
      </c>
      <c r="E46" s="302">
        <f t="shared" si="28"/>
        <v>7.0292667292917346E-2</v>
      </c>
      <c r="F46" s="303"/>
      <c r="G46" s="302">
        <v>6.9083446517815977E-2</v>
      </c>
      <c r="H46" s="302">
        <v>6.690595707203947E-3</v>
      </c>
      <c r="I46" s="302">
        <v>1.3164050238445062E-2</v>
      </c>
      <c r="J46" s="302">
        <f t="shared" si="29"/>
        <v>8.8938092463464985E-2</v>
      </c>
      <c r="K46" s="303"/>
      <c r="L46" s="302">
        <v>3.0545923575547633E-2</v>
      </c>
      <c r="M46" s="302">
        <v>3.07049949263158E-3</v>
      </c>
      <c r="N46" s="302">
        <v>5.4692650552016801E-3</v>
      </c>
      <c r="O46" s="302">
        <f t="shared" si="30"/>
        <v>3.9085688123380889E-2</v>
      </c>
    </row>
    <row r="47" spans="1:15" s="236" customFormat="1" x14ac:dyDescent="0.2">
      <c r="A47" s="237" t="str">
        <f>name!E$8</f>
        <v>Skilled trades occupations</v>
      </c>
      <c r="B47" s="302">
        <v>0.12136091881776734</v>
      </c>
      <c r="C47" s="302">
        <v>1.6955870422272045E-3</v>
      </c>
      <c r="D47" s="302">
        <v>9.8090688553877259E-2</v>
      </c>
      <c r="E47" s="302">
        <f t="shared" si="28"/>
        <v>0.22114719441387182</v>
      </c>
      <c r="F47" s="303"/>
      <c r="G47" s="302">
        <v>0.13705072253477052</v>
      </c>
      <c r="H47" s="302">
        <v>1.0642156312652867E-3</v>
      </c>
      <c r="I47" s="302">
        <v>0.11709818183571957</v>
      </c>
      <c r="J47" s="302">
        <f>SUM(G47:I47)</f>
        <v>0.25521312000175539</v>
      </c>
      <c r="K47" s="303"/>
      <c r="L47" s="302">
        <v>5.4332142299262177E-2</v>
      </c>
      <c r="M47" s="302">
        <v>7.8501199787301475E-4</v>
      </c>
      <c r="N47" s="302">
        <v>4.9412742679912233E-2</v>
      </c>
      <c r="O47" s="302">
        <f t="shared" si="30"/>
        <v>0.10452989697704743</v>
      </c>
    </row>
    <row r="48" spans="1:15" s="236" customFormat="1" x14ac:dyDescent="0.2">
      <c r="A48" s="237" t="str">
        <f>name!E$9</f>
        <v>Caring, leisure and other service occupations</v>
      </c>
      <c r="B48" s="302">
        <v>2.6776998998183324E-2</v>
      </c>
      <c r="C48" s="302">
        <v>6.251237868985857E-3</v>
      </c>
      <c r="D48" s="302">
        <v>3.1199185234973381E-3</v>
      </c>
      <c r="E48" s="302">
        <f t="shared" si="28"/>
        <v>3.6148155390666514E-2</v>
      </c>
      <c r="F48" s="303"/>
      <c r="G48" s="302">
        <v>3.2277566560697517E-2</v>
      </c>
      <c r="H48" s="302">
        <v>5.2482717665431359E-3</v>
      </c>
      <c r="I48" s="302">
        <v>4.7441651775045725E-3</v>
      </c>
      <c r="J48" s="302">
        <f t="shared" ref="J48:J51" si="31">SUM(G48:I48)</f>
        <v>4.2270003504745225E-2</v>
      </c>
      <c r="K48" s="303"/>
      <c r="L48" s="302">
        <v>1.4289046227007199E-2</v>
      </c>
      <c r="M48" s="302">
        <v>2.8362339581579012E-3</v>
      </c>
      <c r="N48" s="302">
        <v>3.488506752639156E-3</v>
      </c>
      <c r="O48" s="302">
        <f t="shared" si="30"/>
        <v>2.0613786937804256E-2</v>
      </c>
    </row>
    <row r="49" spans="1:15" s="236" customFormat="1" x14ac:dyDescent="0.2">
      <c r="A49" s="237" t="str">
        <f>name!E$10</f>
        <v>Sales and customer service occupations</v>
      </c>
      <c r="B49" s="302">
        <v>1.7826229769918277E-2</v>
      </c>
      <c r="C49" s="302">
        <v>7.228088105581643E-3</v>
      </c>
      <c r="D49" s="302">
        <v>7.4427987530657101E-3</v>
      </c>
      <c r="E49" s="302">
        <f t="shared" si="28"/>
        <v>3.249711662856563E-2</v>
      </c>
      <c r="F49" s="303"/>
      <c r="G49" s="302">
        <v>2.2147863587282109E-2</v>
      </c>
      <c r="H49" s="302">
        <v>6.0389013335968404E-3</v>
      </c>
      <c r="I49" s="302">
        <v>9.0680823634163871E-3</v>
      </c>
      <c r="J49" s="302">
        <f t="shared" si="31"/>
        <v>3.7254847284295338E-2</v>
      </c>
      <c r="K49" s="303"/>
      <c r="L49" s="302">
        <v>1.2105375022282396E-2</v>
      </c>
      <c r="M49" s="302">
        <v>3.4147652470662634E-3</v>
      </c>
      <c r="N49" s="302">
        <v>3.2806176110313375E-3</v>
      </c>
      <c r="O49" s="302">
        <f t="shared" si="30"/>
        <v>1.8800757880379996E-2</v>
      </c>
    </row>
    <row r="50" spans="1:15" s="236" customFormat="1" x14ac:dyDescent="0.2">
      <c r="A50" s="237" t="str">
        <f>name!E$11</f>
        <v>Process, plant and machine operatives</v>
      </c>
      <c r="B50" s="302">
        <v>0.27621495169994009</v>
      </c>
      <c r="C50" s="302">
        <v>2.8254566534818811E-3</v>
      </c>
      <c r="D50" s="302">
        <v>6.0665830113917719E-2</v>
      </c>
      <c r="E50" s="302">
        <f t="shared" si="28"/>
        <v>0.33970623846733972</v>
      </c>
      <c r="F50" s="303"/>
      <c r="G50" s="302">
        <v>0.30106467460463537</v>
      </c>
      <c r="H50" s="302">
        <v>1.2185141037397477E-3</v>
      </c>
      <c r="I50" s="302">
        <v>9.3809670480818994E-2</v>
      </c>
      <c r="J50" s="302">
        <f t="shared" si="31"/>
        <v>0.39609285918919412</v>
      </c>
      <c r="K50" s="303"/>
      <c r="L50" s="302">
        <v>9.5254799790125244E-2</v>
      </c>
      <c r="M50" s="302">
        <v>1.0191564608081794E-3</v>
      </c>
      <c r="N50" s="302">
        <v>5.8392576918751229E-2</v>
      </c>
      <c r="O50" s="302">
        <f t="shared" si="30"/>
        <v>0.15466653316968465</v>
      </c>
    </row>
    <row r="51" spans="1:15" s="236" customFormat="1" x14ac:dyDescent="0.2">
      <c r="A51" s="237" t="str">
        <f>name!E$12</f>
        <v>Elementary occupations</v>
      </c>
      <c r="B51" s="302">
        <v>2.3794778989705102E-2</v>
      </c>
      <c r="C51" s="302">
        <v>7.5146577800625693E-3</v>
      </c>
      <c r="D51" s="302">
        <v>0.14784904208204655</v>
      </c>
      <c r="E51" s="302">
        <f t="shared" si="28"/>
        <v>0.17915847885181421</v>
      </c>
      <c r="F51" s="303"/>
      <c r="G51" s="302">
        <v>2.3823343879091387E-2</v>
      </c>
      <c r="H51" s="302">
        <v>5.4536679097187254E-3</v>
      </c>
      <c r="I51" s="302">
        <v>0.19056563443911476</v>
      </c>
      <c r="J51" s="302">
        <f t="shared" si="31"/>
        <v>0.21984264622792488</v>
      </c>
      <c r="K51" s="303"/>
      <c r="L51" s="302">
        <v>8.3673890447881188E-3</v>
      </c>
      <c r="M51" s="302">
        <v>1.9333088295381421E-3</v>
      </c>
      <c r="N51" s="302">
        <v>0.11062697243860342</v>
      </c>
      <c r="O51" s="302">
        <f t="shared" si="30"/>
        <v>0.12092767031292968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0.95684987694989854</v>
      </c>
      <c r="C53" s="311">
        <f t="shared" ref="C53:E53" si="32">SUM(C43:C51)</f>
        <v>4.1936013125652802E-2</v>
      </c>
      <c r="D53" s="311">
        <f t="shared" si="32"/>
        <v>0.44121410992444776</v>
      </c>
      <c r="E53" s="311">
        <f t="shared" si="32"/>
        <v>1.4399999999999991</v>
      </c>
      <c r="F53" s="311"/>
      <c r="G53" s="311">
        <f t="shared" ref="G53:J53" si="33">SUM(G43:G51)</f>
        <v>1.2966147154804111</v>
      </c>
      <c r="H53" s="311">
        <f t="shared" si="33"/>
        <v>3.6563972454111193E-2</v>
      </c>
      <c r="I53" s="311">
        <f t="shared" si="33"/>
        <v>0.60682131206548195</v>
      </c>
      <c r="J53" s="311">
        <f t="shared" si="33"/>
        <v>1.9400000000000044</v>
      </c>
      <c r="K53" s="311"/>
      <c r="L53" s="311">
        <f t="shared" ref="L53:O53" si="34">SUM(L43:L51)</f>
        <v>0.64578270193679088</v>
      </c>
      <c r="M53" s="311">
        <f t="shared" si="34"/>
        <v>1.9713366690686986E-2</v>
      </c>
      <c r="N53" s="311">
        <f t="shared" si="34"/>
        <v>0.2855039313725225</v>
      </c>
      <c r="O53" s="311">
        <f t="shared" si="34"/>
        <v>0.9510000000000004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1.0458803953696867</v>
      </c>
      <c r="C60" s="302">
        <v>5.941567795890404E-2</v>
      </c>
      <c r="D60" s="302">
        <v>7.2929122490096199E-2</v>
      </c>
      <c r="E60" s="302">
        <f>SUM(B60:D60)</f>
        <v>1.1782251958186869</v>
      </c>
      <c r="F60" s="303"/>
      <c r="G60" s="302">
        <v>1.3808967257167315</v>
      </c>
      <c r="H60" s="302">
        <v>0.12714468287029104</v>
      </c>
      <c r="I60" s="302">
        <v>3.4527864539817529E-2</v>
      </c>
      <c r="J60" s="302">
        <f>SUM(G60:I60)</f>
        <v>1.5425692731268401</v>
      </c>
      <c r="K60" s="303"/>
      <c r="L60" s="302">
        <v>1.6743948034371083</v>
      </c>
      <c r="M60" s="302">
        <v>0.16606199374351924</v>
      </c>
      <c r="N60" s="302">
        <v>3.20220953805763E-2</v>
      </c>
      <c r="O60" s="302">
        <f>SUM(L60:N60)</f>
        <v>1.8724788925612039</v>
      </c>
    </row>
    <row r="61" spans="1:15" s="236" customFormat="1" x14ac:dyDescent="0.2">
      <c r="A61" s="237" t="str">
        <f>name!E$5</f>
        <v>Professional occupations</v>
      </c>
      <c r="B61" s="302">
        <v>0.88875307425712879</v>
      </c>
      <c r="C61" s="302">
        <v>5.4630120647306359E-2</v>
      </c>
      <c r="D61" s="302">
        <v>7.7870369448171176E-2</v>
      </c>
      <c r="E61" s="302">
        <f t="shared" ref="E61:E68" si="35">SUM(B61:D61)</f>
        <v>1.0212535643526064</v>
      </c>
      <c r="F61" s="303"/>
      <c r="G61" s="302">
        <v>1.295733145854665</v>
      </c>
      <c r="H61" s="302">
        <v>0.10343071832901964</v>
      </c>
      <c r="I61" s="302">
        <v>6.3034754457892306E-2</v>
      </c>
      <c r="J61" s="302">
        <f t="shared" ref="J61:J63" si="36">SUM(G61:I61)</f>
        <v>1.462198618641577</v>
      </c>
      <c r="K61" s="303"/>
      <c r="L61" s="302">
        <v>1.9875129747052163</v>
      </c>
      <c r="M61" s="302">
        <v>0.12452986062121119</v>
      </c>
      <c r="N61" s="302">
        <v>7.5729540643318327E-2</v>
      </c>
      <c r="O61" s="302">
        <f t="shared" ref="O61:O68" si="37">SUM(L61:N61)</f>
        <v>2.1877723759697458</v>
      </c>
    </row>
    <row r="62" spans="1:15" s="236" customFormat="1" x14ac:dyDescent="0.2">
      <c r="A62" s="237" t="str">
        <f>name!E$6</f>
        <v>Associate professional occupations</v>
      </c>
      <c r="B62" s="302">
        <v>1.2721634908273267</v>
      </c>
      <c r="C62" s="302">
        <v>0.11741039056410525</v>
      </c>
      <c r="D62" s="302">
        <v>3.3793312982539493E-2</v>
      </c>
      <c r="E62" s="302">
        <f t="shared" si="35"/>
        <v>1.4233671943739714</v>
      </c>
      <c r="F62" s="303"/>
      <c r="G62" s="302">
        <v>1.7537761380134789</v>
      </c>
      <c r="H62" s="302">
        <v>0.17896374569983145</v>
      </c>
      <c r="I62" s="302">
        <v>1.1269302018614228E-2</v>
      </c>
      <c r="J62" s="302">
        <f t="shared" si="36"/>
        <v>1.9440091857319246</v>
      </c>
      <c r="K62" s="303"/>
      <c r="L62" s="302">
        <v>2.0689325568350081</v>
      </c>
      <c r="M62" s="302">
        <v>0.17890186658684099</v>
      </c>
      <c r="N62" s="302">
        <v>8.6256193325353267E-3</v>
      </c>
      <c r="O62" s="302">
        <f t="shared" si="37"/>
        <v>2.2564600427543846</v>
      </c>
    </row>
    <row r="63" spans="1:15" s="236" customFormat="1" x14ac:dyDescent="0.2">
      <c r="A63" s="237" t="str">
        <f>name!E$7</f>
        <v>Administrative and secretarial occupations</v>
      </c>
      <c r="B63" s="302">
        <v>0.59897689919898223</v>
      </c>
      <c r="C63" s="302">
        <v>0.33939730066024293</v>
      </c>
      <c r="D63" s="302">
        <v>0.16200095401010867</v>
      </c>
      <c r="E63" s="302">
        <f t="shared" si="35"/>
        <v>1.1003751538693338</v>
      </c>
      <c r="F63" s="303"/>
      <c r="G63" s="302">
        <v>0.74628242157394475</v>
      </c>
      <c r="H63" s="302">
        <v>0.37027330730826508</v>
      </c>
      <c r="I63" s="302">
        <v>4.3088523116335854E-2</v>
      </c>
      <c r="J63" s="302">
        <f t="shared" si="36"/>
        <v>1.1596442519985457</v>
      </c>
      <c r="K63" s="303"/>
      <c r="L63" s="302">
        <v>0.81316438415728043</v>
      </c>
      <c r="M63" s="302">
        <v>0.39001929101722488</v>
      </c>
      <c r="N63" s="302">
        <v>5.5075618324690045E-2</v>
      </c>
      <c r="O63" s="302">
        <f t="shared" si="37"/>
        <v>1.2582592934991954</v>
      </c>
    </row>
    <row r="64" spans="1:15" s="236" customFormat="1" x14ac:dyDescent="0.2">
      <c r="A64" s="237" t="str">
        <f>name!E$8</f>
        <v>Skilled trades occupations</v>
      </c>
      <c r="B64" s="302">
        <v>2.6848124797817245</v>
      </c>
      <c r="C64" s="302">
        <v>7.9230012798371094E-2</v>
      </c>
      <c r="D64" s="302">
        <v>0.34570853829176773</v>
      </c>
      <c r="E64" s="302">
        <f t="shared" si="35"/>
        <v>3.1097510308718634</v>
      </c>
      <c r="F64" s="303"/>
      <c r="G64" s="302">
        <v>2.5825609708096682</v>
      </c>
      <c r="H64" s="302">
        <v>9.7970364025149512E-2</v>
      </c>
      <c r="I64" s="302">
        <v>0.13583031230280601</v>
      </c>
      <c r="J64" s="302">
        <f>SUM(G64:I64)</f>
        <v>2.816361647137624</v>
      </c>
      <c r="K64" s="303"/>
      <c r="L64" s="302">
        <v>2.8183531944128433</v>
      </c>
      <c r="M64" s="302">
        <v>7.1047944772185512E-2</v>
      </c>
      <c r="N64" s="302">
        <v>0.17400219337090667</v>
      </c>
      <c r="O64" s="302">
        <f t="shared" si="37"/>
        <v>3.0634033325559353</v>
      </c>
    </row>
    <row r="65" spans="1:15" s="236" customFormat="1" x14ac:dyDescent="0.2">
      <c r="A65" s="237" t="str">
        <f>name!E$9</f>
        <v>Caring, leisure and other service occupations</v>
      </c>
      <c r="B65" s="302">
        <v>9.6802729126095152E-2</v>
      </c>
      <c r="C65" s="302">
        <v>3.9956675509841395E-2</v>
      </c>
      <c r="D65" s="302">
        <v>2.4633700821996882E-2</v>
      </c>
      <c r="E65" s="302">
        <f t="shared" si="35"/>
        <v>0.16139310545793345</v>
      </c>
      <c r="F65" s="303"/>
      <c r="G65" s="302">
        <v>0.10686737186962879</v>
      </c>
      <c r="H65" s="302">
        <v>5.0233416145123728E-2</v>
      </c>
      <c r="I65" s="302">
        <v>7.9957852485367069E-3</v>
      </c>
      <c r="J65" s="302">
        <f t="shared" ref="J65:J68" si="38">SUM(G65:I65)</f>
        <v>0.16509657326328922</v>
      </c>
      <c r="K65" s="303"/>
      <c r="L65" s="302">
        <v>0.12176409851017116</v>
      </c>
      <c r="M65" s="302">
        <v>4.7873630202808555E-2</v>
      </c>
      <c r="N65" s="302">
        <v>1.2148990556942784E-2</v>
      </c>
      <c r="O65" s="302">
        <f t="shared" si="37"/>
        <v>0.18178671926992251</v>
      </c>
    </row>
    <row r="66" spans="1:15" s="236" customFormat="1" x14ac:dyDescent="0.2">
      <c r="A66" s="237" t="str">
        <f>name!E$10</f>
        <v>Sales and customer service occupations</v>
      </c>
      <c r="B66" s="302">
        <v>0.35823532361597721</v>
      </c>
      <c r="C66" s="302">
        <v>0.22010851026641978</v>
      </c>
      <c r="D66" s="302">
        <v>2.8472518322559183E-2</v>
      </c>
      <c r="E66" s="302">
        <f t="shared" si="35"/>
        <v>0.60681635220495611</v>
      </c>
      <c r="F66" s="303"/>
      <c r="G66" s="302">
        <v>0.38546241850477569</v>
      </c>
      <c r="H66" s="302">
        <v>0.27238987046494095</v>
      </c>
      <c r="I66" s="302">
        <v>8.6755237465660721E-3</v>
      </c>
      <c r="J66" s="302">
        <f t="shared" si="38"/>
        <v>0.66652781271628281</v>
      </c>
      <c r="K66" s="303"/>
      <c r="L66" s="302">
        <v>0.46624612928878595</v>
      </c>
      <c r="M66" s="302">
        <v>0.34787877574409304</v>
      </c>
      <c r="N66" s="302">
        <v>1.0423822997132707E-2</v>
      </c>
      <c r="O66" s="302">
        <f t="shared" si="37"/>
        <v>0.82454872803001167</v>
      </c>
    </row>
    <row r="67" spans="1:15" s="236" customFormat="1" x14ac:dyDescent="0.2">
      <c r="A67" s="237" t="str">
        <f>name!E$11</f>
        <v>Process, plant and machine operatives</v>
      </c>
      <c r="B67" s="302">
        <v>5.5535252930205061</v>
      </c>
      <c r="C67" s="302">
        <v>0.20436907756898837</v>
      </c>
      <c r="D67" s="302">
        <v>7.3054774666981764E-2</v>
      </c>
      <c r="E67" s="302">
        <f t="shared" si="35"/>
        <v>5.8309491452564766</v>
      </c>
      <c r="F67" s="303"/>
      <c r="G67" s="302">
        <v>5.3601627199056123</v>
      </c>
      <c r="H67" s="302">
        <v>0.39997842286631058</v>
      </c>
      <c r="I67" s="302">
        <v>2.7101998412302531E-2</v>
      </c>
      <c r="J67" s="302">
        <f t="shared" si="38"/>
        <v>5.7872431411842253</v>
      </c>
      <c r="K67" s="303"/>
      <c r="L67" s="302">
        <v>6.3242558957645132</v>
      </c>
      <c r="M67" s="302">
        <v>0.495562226441014</v>
      </c>
      <c r="N67" s="302">
        <v>3.1166103983138353E-2</v>
      </c>
      <c r="O67" s="302">
        <f t="shared" si="37"/>
        <v>6.8509842261886655</v>
      </c>
    </row>
    <row r="68" spans="1:15" s="236" customFormat="1" x14ac:dyDescent="0.2">
      <c r="A68" s="237" t="str">
        <f>name!E$12</f>
        <v>Elementary occupations</v>
      </c>
      <c r="B68" s="302">
        <v>1.5211801778854137</v>
      </c>
      <c r="C68" s="302">
        <v>0.45836547076637041</v>
      </c>
      <c r="D68" s="302">
        <v>7.6323609142401133E-2</v>
      </c>
      <c r="E68" s="302">
        <f t="shared" si="35"/>
        <v>2.0558692577941855</v>
      </c>
      <c r="F68" s="303"/>
      <c r="G68" s="302">
        <v>1.3570324120400092</v>
      </c>
      <c r="H68" s="302">
        <v>0.64357459408132844</v>
      </c>
      <c r="I68" s="302">
        <v>1.8742490078409595E-2</v>
      </c>
      <c r="J68" s="302">
        <f t="shared" si="38"/>
        <v>2.0193494961997471</v>
      </c>
      <c r="K68" s="303"/>
      <c r="L68" s="302">
        <v>1.073692992606547</v>
      </c>
      <c r="M68" s="302">
        <v>0.74930120360206021</v>
      </c>
      <c r="N68" s="302">
        <v>2.6312192962304713E-2</v>
      </c>
      <c r="O68" s="302">
        <f t="shared" si="37"/>
        <v>1.8493063891709118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14.020329863082841</v>
      </c>
      <c r="C70" s="311">
        <f t="shared" ref="C70:E70" si="39">SUM(C60:C68)</f>
        <v>1.5728832367405496</v>
      </c>
      <c r="D70" s="311">
        <f t="shared" si="39"/>
        <v>0.8947869001766221</v>
      </c>
      <c r="E70" s="311">
        <f t="shared" si="39"/>
        <v>16.488000000000014</v>
      </c>
      <c r="F70" s="311"/>
      <c r="G70" s="311">
        <f t="shared" ref="G70:J70" si="40">SUM(G60:G68)</f>
        <v>14.968774324288514</v>
      </c>
      <c r="H70" s="311">
        <f t="shared" si="40"/>
        <v>2.2439591217902604</v>
      </c>
      <c r="I70" s="311">
        <f t="shared" si="40"/>
        <v>0.35026655392128087</v>
      </c>
      <c r="J70" s="311">
        <f t="shared" si="40"/>
        <v>17.563000000000056</v>
      </c>
      <c r="K70" s="311"/>
      <c r="L70" s="311">
        <f t="shared" ref="L70:O70" si="41">SUM(L60:L68)</f>
        <v>17.348317029717471</v>
      </c>
      <c r="M70" s="311">
        <f t="shared" si="41"/>
        <v>2.5711767927309577</v>
      </c>
      <c r="N70" s="311">
        <f t="shared" si="41"/>
        <v>0.42550617755154518</v>
      </c>
      <c r="O70" s="311">
        <f t="shared" si="41"/>
        <v>20.344999999999978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1.4491467986237894</v>
      </c>
      <c r="C77" s="302">
        <v>0.10169618897421794</v>
      </c>
      <c r="D77" s="302">
        <v>0.13473155733136843</v>
      </c>
      <c r="E77" s="302">
        <f>SUM(B77:D77)</f>
        <v>1.6855745449293758</v>
      </c>
      <c r="F77" s="303"/>
      <c r="G77" s="302">
        <v>1.5428430840550427</v>
      </c>
      <c r="H77" s="302">
        <v>0.18699299453811635</v>
      </c>
      <c r="I77" s="302">
        <v>0.11770151030734753</v>
      </c>
      <c r="J77" s="302">
        <f>SUM(G77:I77)</f>
        <v>1.8475375889005066</v>
      </c>
      <c r="K77" s="303"/>
      <c r="L77" s="302">
        <v>1.3253995408615766</v>
      </c>
      <c r="M77" s="302">
        <v>0.18851253397528245</v>
      </c>
      <c r="N77" s="302">
        <v>0.11290432914673726</v>
      </c>
      <c r="O77" s="302">
        <f>SUM(L77:N77)</f>
        <v>1.6268164039835964</v>
      </c>
    </row>
    <row r="78" spans="1:15" s="236" customFormat="1" x14ac:dyDescent="0.2">
      <c r="A78" s="237" t="str">
        <f>name!E$5</f>
        <v>Professional occupations</v>
      </c>
      <c r="B78" s="302">
        <v>2.2210942493930186</v>
      </c>
      <c r="C78" s="302">
        <v>8.415888813303958E-2</v>
      </c>
      <c r="D78" s="302">
        <v>0.10904497438318252</v>
      </c>
      <c r="E78" s="302">
        <f t="shared" ref="E78:E85" si="42">SUM(B78:D78)</f>
        <v>2.4142981119092406</v>
      </c>
      <c r="F78" s="303"/>
      <c r="G78" s="302">
        <v>2.6143580657753107</v>
      </c>
      <c r="H78" s="302">
        <v>0.16363161343076332</v>
      </c>
      <c r="I78" s="302">
        <v>8.2714984699875482E-2</v>
      </c>
      <c r="J78" s="302">
        <f t="shared" ref="J78:J80" si="43">SUM(G78:I78)</f>
        <v>2.8607046639059495</v>
      </c>
      <c r="K78" s="303"/>
      <c r="L78" s="302">
        <v>2.4879458042437492</v>
      </c>
      <c r="M78" s="302">
        <v>0.15619106262398133</v>
      </c>
      <c r="N78" s="302">
        <v>5.9433958865740037E-2</v>
      </c>
      <c r="O78" s="302">
        <f t="shared" ref="O78:O85" si="44">SUM(L78:N78)</f>
        <v>2.7035708257334705</v>
      </c>
    </row>
    <row r="79" spans="1:15" s="236" customFormat="1" x14ac:dyDescent="0.2">
      <c r="A79" s="237" t="str">
        <f>name!E$6</f>
        <v>Associate professional occupations</v>
      </c>
      <c r="B79" s="302">
        <v>1.3512957128297709</v>
      </c>
      <c r="C79" s="302">
        <v>8.8812720675387022E-2</v>
      </c>
      <c r="D79" s="302">
        <v>7.1427054161472658E-2</v>
      </c>
      <c r="E79" s="302">
        <f t="shared" si="42"/>
        <v>1.5115354876666305</v>
      </c>
      <c r="F79" s="303"/>
      <c r="G79" s="302">
        <v>1.497252409857369</v>
      </c>
      <c r="H79" s="302">
        <v>0.1323993210709985</v>
      </c>
      <c r="I79" s="302">
        <v>4.4974716258237887E-2</v>
      </c>
      <c r="J79" s="302">
        <f t="shared" si="43"/>
        <v>1.6746264471866055</v>
      </c>
      <c r="K79" s="303"/>
      <c r="L79" s="302">
        <v>1.1704780493052374</v>
      </c>
      <c r="M79" s="302">
        <v>0.10806244639988469</v>
      </c>
      <c r="N79" s="302">
        <v>3.9926467466696591E-2</v>
      </c>
      <c r="O79" s="302">
        <f t="shared" si="44"/>
        <v>1.3184669631718187</v>
      </c>
    </row>
    <row r="80" spans="1:15" s="236" customFormat="1" x14ac:dyDescent="0.2">
      <c r="A80" s="237" t="str">
        <f>name!E$7</f>
        <v>Administrative and secretarial occupations</v>
      </c>
      <c r="B80" s="302">
        <v>0.5902540524688431</v>
      </c>
      <c r="C80" s="302">
        <v>0.2142522335780937</v>
      </c>
      <c r="D80" s="302">
        <v>2.4391021187802696E-2</v>
      </c>
      <c r="E80" s="302">
        <f t="shared" si="42"/>
        <v>0.82889730723473942</v>
      </c>
      <c r="F80" s="303"/>
      <c r="G80" s="302">
        <v>0.55498837254022737</v>
      </c>
      <c r="H80" s="302">
        <v>0.21334126193619335</v>
      </c>
      <c r="I80" s="302">
        <v>1.3635889742480522E-2</v>
      </c>
      <c r="J80" s="302">
        <f t="shared" si="43"/>
        <v>0.78196552421890131</v>
      </c>
      <c r="K80" s="303"/>
      <c r="L80" s="302">
        <v>0.36438055453080803</v>
      </c>
      <c r="M80" s="302">
        <v>0.13658854569585885</v>
      </c>
      <c r="N80" s="302">
        <v>1.1073798986265778E-2</v>
      </c>
      <c r="O80" s="302">
        <f t="shared" si="44"/>
        <v>0.51204289921293267</v>
      </c>
    </row>
    <row r="81" spans="1:15" s="236" customFormat="1" x14ac:dyDescent="0.2">
      <c r="A81" s="237" t="str">
        <f>name!E$8</f>
        <v>Skilled trades occupations</v>
      </c>
      <c r="B81" s="302">
        <v>2.2654049396990148</v>
      </c>
      <c r="C81" s="302">
        <v>8.7298767298271865E-2</v>
      </c>
      <c r="D81" s="302">
        <v>0.18618918208056151</v>
      </c>
      <c r="E81" s="302">
        <f t="shared" si="42"/>
        <v>2.5388928890778479</v>
      </c>
      <c r="F81" s="303"/>
      <c r="G81" s="302">
        <v>1.790243746103942</v>
      </c>
      <c r="H81" s="302">
        <v>9.6575293122570183E-2</v>
      </c>
      <c r="I81" s="302">
        <v>0.12475540875605204</v>
      </c>
      <c r="J81" s="302">
        <f>SUM(G81:I81)</f>
        <v>2.0115744479825644</v>
      </c>
      <c r="K81" s="303"/>
      <c r="L81" s="302">
        <v>1.3271656551388846</v>
      </c>
      <c r="M81" s="302">
        <v>8.5204253980600247E-2</v>
      </c>
      <c r="N81" s="302">
        <v>0.12632935298952189</v>
      </c>
      <c r="O81" s="302">
        <f t="shared" si="44"/>
        <v>1.5386992621090068</v>
      </c>
    </row>
    <row r="82" spans="1:15" s="236" customFormat="1" x14ac:dyDescent="0.2">
      <c r="A82" s="237" t="str">
        <f>name!E$9</f>
        <v>Caring, leisure and other service occupations</v>
      </c>
      <c r="B82" s="302">
        <v>8.3098733766292468E-2</v>
      </c>
      <c r="C82" s="302">
        <v>2.8157748137979378E-2</v>
      </c>
      <c r="D82" s="302">
        <v>8.1566932360623134E-3</v>
      </c>
      <c r="E82" s="302">
        <f t="shared" si="42"/>
        <v>0.11941317514033416</v>
      </c>
      <c r="F82" s="303"/>
      <c r="G82" s="302">
        <v>6.8263522345806307E-2</v>
      </c>
      <c r="H82" s="302">
        <v>2.4609149069052722E-2</v>
      </c>
      <c r="I82" s="302">
        <v>5.5117962261622576E-3</v>
      </c>
      <c r="J82" s="302">
        <f t="shared" ref="J82:J85" si="45">SUM(G82:I82)</f>
        <v>9.8384467641021281E-2</v>
      </c>
      <c r="K82" s="303"/>
      <c r="L82" s="302">
        <v>5.495060887345235E-2</v>
      </c>
      <c r="M82" s="302">
        <v>1.5799911231837608E-2</v>
      </c>
      <c r="N82" s="302">
        <v>5.4945493458239385E-3</v>
      </c>
      <c r="O82" s="302">
        <f t="shared" si="44"/>
        <v>7.6245069451113895E-2</v>
      </c>
    </row>
    <row r="83" spans="1:15" s="236" customFormat="1" x14ac:dyDescent="0.2">
      <c r="A83" s="237" t="str">
        <f>name!E$10</f>
        <v>Sales and customer service occupations</v>
      </c>
      <c r="B83" s="302">
        <v>0.23165484835355343</v>
      </c>
      <c r="C83" s="302">
        <v>7.8662371070179357E-2</v>
      </c>
      <c r="D83" s="302">
        <v>1.8416426504548829E-2</v>
      </c>
      <c r="E83" s="302">
        <f t="shared" si="42"/>
        <v>0.32873364592828164</v>
      </c>
      <c r="F83" s="303"/>
      <c r="G83" s="302">
        <v>0.21433855026933649</v>
      </c>
      <c r="H83" s="302">
        <v>0.13171421071615594</v>
      </c>
      <c r="I83" s="302">
        <v>9.9301871393418523E-3</v>
      </c>
      <c r="J83" s="302">
        <f t="shared" si="45"/>
        <v>0.35598294812483428</v>
      </c>
      <c r="K83" s="303"/>
      <c r="L83" s="302">
        <v>0.17993412116824978</v>
      </c>
      <c r="M83" s="302">
        <v>0.18178421780642601</v>
      </c>
      <c r="N83" s="302">
        <v>8.792041577008438E-3</v>
      </c>
      <c r="O83" s="302">
        <f t="shared" si="44"/>
        <v>0.37051038055168417</v>
      </c>
    </row>
    <row r="84" spans="1:15" s="236" customFormat="1" x14ac:dyDescent="0.2">
      <c r="A84" s="237" t="str">
        <f>name!E$11</f>
        <v>Process, plant and machine operatives</v>
      </c>
      <c r="B84" s="302">
        <v>1.0295293767461957</v>
      </c>
      <c r="C84" s="302">
        <v>0.12270840899690064</v>
      </c>
      <c r="D84" s="302">
        <v>3.4484195542748251E-2</v>
      </c>
      <c r="E84" s="302">
        <f t="shared" si="42"/>
        <v>1.1867219812858445</v>
      </c>
      <c r="F84" s="303"/>
      <c r="G84" s="302">
        <v>0.73842862964177869</v>
      </c>
      <c r="H84" s="302">
        <v>0.1216454557695415</v>
      </c>
      <c r="I84" s="302">
        <v>2.6554747661813729E-2</v>
      </c>
      <c r="J84" s="302">
        <f t="shared" si="45"/>
        <v>0.886628833073134</v>
      </c>
      <c r="K84" s="303"/>
      <c r="L84" s="302">
        <v>0.70230142304669441</v>
      </c>
      <c r="M84" s="302">
        <v>0.11992949506575917</v>
      </c>
      <c r="N84" s="302">
        <v>2.4886783144527167E-2</v>
      </c>
      <c r="O84" s="302">
        <f t="shared" si="44"/>
        <v>0.84711770125698083</v>
      </c>
    </row>
    <row r="85" spans="1:15" s="236" customFormat="1" x14ac:dyDescent="0.2">
      <c r="A85" s="237" t="str">
        <f>name!E$12</f>
        <v>Elementary occupations</v>
      </c>
      <c r="B85" s="302">
        <v>0.31860506366911934</v>
      </c>
      <c r="C85" s="302">
        <v>7.3398930666961043E-2</v>
      </c>
      <c r="D85" s="302">
        <v>2.292886249161382E-2</v>
      </c>
      <c r="E85" s="302">
        <f t="shared" si="42"/>
        <v>0.41493285682769415</v>
      </c>
      <c r="F85" s="303"/>
      <c r="G85" s="302">
        <v>0.22747095406661777</v>
      </c>
      <c r="H85" s="302">
        <v>6.6154456090880873E-2</v>
      </c>
      <c r="I85" s="302">
        <v>1.1969668808981929E-2</v>
      </c>
      <c r="J85" s="302">
        <f t="shared" si="45"/>
        <v>0.30559507896648058</v>
      </c>
      <c r="K85" s="303"/>
      <c r="L85" s="302">
        <v>0.13613034783398656</v>
      </c>
      <c r="M85" s="302">
        <v>3.7126889030455357E-2</v>
      </c>
      <c r="N85" s="302">
        <v>1.1273257664975169E-2</v>
      </c>
      <c r="O85" s="302">
        <f t="shared" si="44"/>
        <v>0.18453049452941708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9.5400837755495971</v>
      </c>
      <c r="C87" s="311">
        <f t="shared" ref="C87:E87" si="46">SUM(C77:C85)</f>
        <v>0.87914625753103048</v>
      </c>
      <c r="D87" s="311">
        <f t="shared" si="46"/>
        <v>0.60976996691936092</v>
      </c>
      <c r="E87" s="311">
        <f t="shared" si="46"/>
        <v>11.028999999999987</v>
      </c>
      <c r="F87" s="311"/>
      <c r="G87" s="311">
        <f t="shared" ref="G87:J87" si="47">SUM(G77:G85)</f>
        <v>9.248187334655432</v>
      </c>
      <c r="H87" s="311">
        <f t="shared" si="47"/>
        <v>1.1370637557442729</v>
      </c>
      <c r="I87" s="311">
        <f t="shared" si="47"/>
        <v>0.43774890960029328</v>
      </c>
      <c r="J87" s="311">
        <f t="shared" si="47"/>
        <v>10.822999999999997</v>
      </c>
      <c r="K87" s="311"/>
      <c r="L87" s="311">
        <f t="shared" ref="L87:O87" si="48">SUM(L77:L85)</f>
        <v>7.7486861050026379</v>
      </c>
      <c r="M87" s="311">
        <f t="shared" si="48"/>
        <v>1.029199355810086</v>
      </c>
      <c r="N87" s="311">
        <f t="shared" si="48"/>
        <v>0.40011453918729628</v>
      </c>
      <c r="O87" s="311">
        <f t="shared" si="48"/>
        <v>9.1780000000000204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4.2034165714471197</v>
      </c>
      <c r="C94" s="302">
        <v>0.26026035198996372</v>
      </c>
      <c r="D94" s="302">
        <v>0.77112340230790621</v>
      </c>
      <c r="E94" s="302">
        <f>SUM(B94:D94)</f>
        <v>5.23480032574499</v>
      </c>
      <c r="F94" s="303"/>
      <c r="G94" s="302">
        <v>4.5183084781246565</v>
      </c>
      <c r="H94" s="302">
        <v>0.45380256767805793</v>
      </c>
      <c r="I94" s="302">
        <v>0.70700666798698697</v>
      </c>
      <c r="J94" s="302">
        <f>SUM(G94:I94)</f>
        <v>5.6791177137897018</v>
      </c>
      <c r="K94" s="303"/>
      <c r="L94" s="302">
        <v>3.8999669058794044</v>
      </c>
      <c r="M94" s="302">
        <v>0.44218871196899923</v>
      </c>
      <c r="N94" s="302">
        <v>0.57433938857906608</v>
      </c>
      <c r="O94" s="302">
        <f>SUM(L94:N94)</f>
        <v>4.9164950064274695</v>
      </c>
    </row>
    <row r="95" spans="1:15" s="236" customFormat="1" x14ac:dyDescent="0.2">
      <c r="A95" s="237" t="str">
        <f>name!E$5</f>
        <v>Professional occupations</v>
      </c>
      <c r="B95" s="302">
        <v>5.8519675948246475</v>
      </c>
      <c r="C95" s="302">
        <v>0.25461249116456586</v>
      </c>
      <c r="D95" s="302">
        <v>0.53801539731824544</v>
      </c>
      <c r="E95" s="302">
        <f t="shared" ref="E95:E102" si="49">SUM(B95:D95)</f>
        <v>6.6445954833074587</v>
      </c>
      <c r="F95" s="303"/>
      <c r="G95" s="302">
        <v>6.943504518320406</v>
      </c>
      <c r="H95" s="302">
        <v>0.43366800589713694</v>
      </c>
      <c r="I95" s="302">
        <v>0.42883041456853066</v>
      </c>
      <c r="J95" s="302">
        <f t="shared" ref="J95:J97" si="50">SUM(G95:I95)</f>
        <v>7.8060029387860741</v>
      </c>
      <c r="K95" s="303"/>
      <c r="L95" s="302">
        <v>6.8548204563548625</v>
      </c>
      <c r="M95" s="302">
        <v>0.43152663203577141</v>
      </c>
      <c r="N95" s="302">
        <v>0.28756274424397554</v>
      </c>
      <c r="O95" s="302">
        <f t="shared" ref="O95:O102" si="51">SUM(L95:N95)</f>
        <v>7.5739098326346088</v>
      </c>
    </row>
    <row r="96" spans="1:15" s="236" customFormat="1" x14ac:dyDescent="0.2">
      <c r="A96" s="237" t="str">
        <f>name!E$6</f>
        <v>Associate professional occupations</v>
      </c>
      <c r="B96" s="302">
        <v>4.2563552365450228</v>
      </c>
      <c r="C96" s="302">
        <v>0.33765502856966184</v>
      </c>
      <c r="D96" s="302">
        <v>0.57014646060828322</v>
      </c>
      <c r="E96" s="302">
        <f t="shared" si="49"/>
        <v>5.1641567257229681</v>
      </c>
      <c r="F96" s="303"/>
      <c r="G96" s="302">
        <v>4.7953645312967632</v>
      </c>
      <c r="H96" s="302">
        <v>0.50920309536782693</v>
      </c>
      <c r="I96" s="302">
        <v>0.31018376110555185</v>
      </c>
      <c r="J96" s="302">
        <f t="shared" si="50"/>
        <v>5.6147513877701423</v>
      </c>
      <c r="K96" s="303"/>
      <c r="L96" s="302">
        <v>4.0055835954649508</v>
      </c>
      <c r="M96" s="302">
        <v>0.4112920112087477</v>
      </c>
      <c r="N96" s="302">
        <v>0.24906457784489366</v>
      </c>
      <c r="O96" s="302">
        <f t="shared" si="51"/>
        <v>4.6659401845185924</v>
      </c>
    </row>
    <row r="97" spans="1:15" s="236" customFormat="1" x14ac:dyDescent="0.2">
      <c r="A97" s="237" t="str">
        <f>name!E$7</f>
        <v>Administrative and secretarial occupations</v>
      </c>
      <c r="B97" s="302">
        <v>2.2658394828195689</v>
      </c>
      <c r="C97" s="302">
        <v>1.0110214073810027</v>
      </c>
      <c r="D97" s="302">
        <v>0.18700179984968901</v>
      </c>
      <c r="E97" s="302">
        <f t="shared" si="49"/>
        <v>3.4638626900502607</v>
      </c>
      <c r="F97" s="303"/>
      <c r="G97" s="302">
        <v>2.2369414280079867</v>
      </c>
      <c r="H97" s="302">
        <v>0.8579236063018274</v>
      </c>
      <c r="I97" s="302">
        <v>8.0639449945496849E-2</v>
      </c>
      <c r="J97" s="302">
        <f t="shared" si="50"/>
        <v>3.1755044842553111</v>
      </c>
      <c r="K97" s="303"/>
      <c r="L97" s="302">
        <v>1.6237613485142863</v>
      </c>
      <c r="M97" s="302">
        <v>0.53810572671327916</v>
      </c>
      <c r="N97" s="302">
        <v>6.4578101567371884E-2</v>
      </c>
      <c r="O97" s="302">
        <f t="shared" si="51"/>
        <v>2.2264451767949374</v>
      </c>
    </row>
    <row r="98" spans="1:15" s="236" customFormat="1" x14ac:dyDescent="0.2">
      <c r="A98" s="237" t="str">
        <f>name!E$8</f>
        <v>Skilled trades occupations</v>
      </c>
      <c r="B98" s="302">
        <v>7.9881073476011784</v>
      </c>
      <c r="C98" s="302">
        <v>0.36748710678096724</v>
      </c>
      <c r="D98" s="302">
        <v>1.5919745541873325</v>
      </c>
      <c r="E98" s="302">
        <f t="shared" si="49"/>
        <v>9.947569008569479</v>
      </c>
      <c r="F98" s="303"/>
      <c r="G98" s="302">
        <v>6.2456387888273497</v>
      </c>
      <c r="H98" s="302">
        <v>0.38989483319081408</v>
      </c>
      <c r="I98" s="302">
        <v>1.1594533373866329</v>
      </c>
      <c r="J98" s="302">
        <f>SUM(G98:I98)</f>
        <v>7.7949869594047971</v>
      </c>
      <c r="K98" s="303"/>
      <c r="L98" s="302">
        <v>4.4270517621322467</v>
      </c>
      <c r="M98" s="302">
        <v>0.41147828712156143</v>
      </c>
      <c r="N98" s="302">
        <v>1.0334861747052113</v>
      </c>
      <c r="O98" s="302">
        <f t="shared" si="51"/>
        <v>5.8720162239590197</v>
      </c>
    </row>
    <row r="99" spans="1:15" s="236" customFormat="1" x14ac:dyDescent="0.2">
      <c r="A99" s="237" t="str">
        <f>name!E$9</f>
        <v>Caring, leisure and other service occupations</v>
      </c>
      <c r="B99" s="302">
        <v>0.38630951171842798</v>
      </c>
      <c r="C99" s="302">
        <v>0.11315888437768584</v>
      </c>
      <c r="D99" s="302">
        <v>8.0157175170537998E-2</v>
      </c>
      <c r="E99" s="302">
        <f t="shared" si="49"/>
        <v>0.57962557126665182</v>
      </c>
      <c r="F99" s="303"/>
      <c r="G99" s="302">
        <v>0.38570291067932599</v>
      </c>
      <c r="H99" s="302">
        <v>0.14188007608750391</v>
      </c>
      <c r="I99" s="302">
        <v>4.1354502334969033E-2</v>
      </c>
      <c r="J99" s="302">
        <f t="shared" ref="J99:J102" si="52">SUM(G99:I99)</f>
        <v>0.56893748910179898</v>
      </c>
      <c r="K99" s="303"/>
      <c r="L99" s="302">
        <v>0.44421778963701225</v>
      </c>
      <c r="M99" s="302">
        <v>0.12092792862596431</v>
      </c>
      <c r="N99" s="302">
        <v>4.4222998931307968E-2</v>
      </c>
      <c r="O99" s="302">
        <f t="shared" si="51"/>
        <v>0.60936871719428454</v>
      </c>
    </row>
    <row r="100" spans="1:15" s="236" customFormat="1" x14ac:dyDescent="0.2">
      <c r="A100" s="237" t="str">
        <f>name!E$10</f>
        <v>Sales and customer service occupations</v>
      </c>
      <c r="B100" s="302">
        <v>0.91176783906462699</v>
      </c>
      <c r="C100" s="302">
        <v>0.27013992508102413</v>
      </c>
      <c r="D100" s="302">
        <v>0.14675754519449011</v>
      </c>
      <c r="E100" s="302">
        <f t="shared" si="49"/>
        <v>1.328665309340141</v>
      </c>
      <c r="F100" s="303"/>
      <c r="G100" s="302">
        <v>0.85468329109829988</v>
      </c>
      <c r="H100" s="302">
        <v>0.35072214413885433</v>
      </c>
      <c r="I100" s="302">
        <v>7.3758496887944031E-2</v>
      </c>
      <c r="J100" s="302">
        <f t="shared" si="52"/>
        <v>1.2791639321250983</v>
      </c>
      <c r="K100" s="303"/>
      <c r="L100" s="302">
        <v>0.78113731551900822</v>
      </c>
      <c r="M100" s="302">
        <v>0.30920084978956058</v>
      </c>
      <c r="N100" s="302">
        <v>5.4373605295691817E-2</v>
      </c>
      <c r="O100" s="302">
        <f t="shared" si="51"/>
        <v>1.1447117706042607</v>
      </c>
    </row>
    <row r="101" spans="1:15" s="236" customFormat="1" x14ac:dyDescent="0.2">
      <c r="A101" s="237" t="str">
        <f>name!E$11</f>
        <v>Process, plant and machine operatives</v>
      </c>
      <c r="B101" s="302">
        <v>4.8803816624463581</v>
      </c>
      <c r="C101" s="302">
        <v>0.36941137664068086</v>
      </c>
      <c r="D101" s="302">
        <v>0.27824220491467655</v>
      </c>
      <c r="E101" s="302">
        <f t="shared" si="49"/>
        <v>5.5280352440017158</v>
      </c>
      <c r="F101" s="303"/>
      <c r="G101" s="302">
        <v>3.8651223233915895</v>
      </c>
      <c r="H101" s="302">
        <v>0.52441366880730111</v>
      </c>
      <c r="I101" s="302">
        <v>0.23522587160186947</v>
      </c>
      <c r="J101" s="302">
        <f t="shared" si="52"/>
        <v>4.6247618638007602</v>
      </c>
      <c r="K101" s="303"/>
      <c r="L101" s="302">
        <v>3.4041213707755333</v>
      </c>
      <c r="M101" s="302">
        <v>0.62170300660760103</v>
      </c>
      <c r="N101" s="302">
        <v>0.2335892521049506</v>
      </c>
      <c r="O101" s="302">
        <f t="shared" si="51"/>
        <v>4.2594136294880851</v>
      </c>
    </row>
    <row r="102" spans="1:15" s="236" customFormat="1" x14ac:dyDescent="0.2">
      <c r="A102" s="237" t="str">
        <f>name!E$12</f>
        <v>Elementary occupations</v>
      </c>
      <c r="B102" s="302">
        <v>1.8827305476121228</v>
      </c>
      <c r="C102" s="302">
        <v>0.61966873178020832</v>
      </c>
      <c r="D102" s="302">
        <v>0.26129036260388933</v>
      </c>
      <c r="E102" s="302">
        <f t="shared" si="49"/>
        <v>2.7636896419962205</v>
      </c>
      <c r="F102" s="303"/>
      <c r="G102" s="302">
        <v>1.4806371558045179</v>
      </c>
      <c r="H102" s="302">
        <v>0.64042094300527308</v>
      </c>
      <c r="I102" s="302">
        <v>9.8715132156493329E-2</v>
      </c>
      <c r="J102" s="302">
        <f t="shared" si="52"/>
        <v>2.2197732309662843</v>
      </c>
      <c r="K102" s="303"/>
      <c r="L102" s="302">
        <v>0.92255848253043105</v>
      </c>
      <c r="M102" s="302">
        <v>0.44798611549436951</v>
      </c>
      <c r="N102" s="302">
        <v>0.10015486035392432</v>
      </c>
      <c r="O102" s="302">
        <f t="shared" si="51"/>
        <v>1.470699458378725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32.626875794079069</v>
      </c>
      <c r="C104" s="311">
        <f t="shared" ref="C104:E104" si="53">SUM(C94:C102)</f>
        <v>3.6034153037657601</v>
      </c>
      <c r="D104" s="311">
        <f t="shared" si="53"/>
        <v>4.4247089021550501</v>
      </c>
      <c r="E104" s="311">
        <f t="shared" si="53"/>
        <v>40.65499999999988</v>
      </c>
      <c r="F104" s="311"/>
      <c r="G104" s="311">
        <f t="shared" ref="G104:J104" si="54">SUM(G94:G102)</f>
        <v>31.325903425550898</v>
      </c>
      <c r="H104" s="311">
        <f t="shared" si="54"/>
        <v>4.3019289404745953</v>
      </c>
      <c r="I104" s="311">
        <f t="shared" si="54"/>
        <v>3.1351676339744743</v>
      </c>
      <c r="J104" s="311">
        <f t="shared" si="54"/>
        <v>38.762999999999963</v>
      </c>
      <c r="K104" s="311"/>
      <c r="L104" s="311">
        <f t="shared" ref="L104:O104" si="55">SUM(L94:L102)</f>
        <v>26.363219026807737</v>
      </c>
      <c r="M104" s="311">
        <f t="shared" si="55"/>
        <v>3.734409269565854</v>
      </c>
      <c r="N104" s="311">
        <f t="shared" si="55"/>
        <v>2.6413717036263931</v>
      </c>
      <c r="O104" s="311">
        <f t="shared" si="55"/>
        <v>32.738999999999983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0.22725283778858671</v>
      </c>
      <c r="C111" s="302">
        <v>5.9790088575566534E-3</v>
      </c>
      <c r="D111" s="302">
        <v>8.5509416783392453E-2</v>
      </c>
      <c r="E111" s="302">
        <f>SUM(B111:D111)</f>
        <v>0.31874126342953579</v>
      </c>
      <c r="F111" s="303"/>
      <c r="G111" s="302">
        <v>0.2167909471826984</v>
      </c>
      <c r="H111" s="302">
        <v>8.0171466144059907E-3</v>
      </c>
      <c r="I111" s="302">
        <v>0.14178477352939348</v>
      </c>
      <c r="J111" s="302">
        <f>SUM(G111:I111)</f>
        <v>0.36659286732649787</v>
      </c>
      <c r="K111" s="303"/>
      <c r="L111" s="302">
        <v>0.20899557626083159</v>
      </c>
      <c r="M111" s="302">
        <v>7.5622218245408159E-3</v>
      </c>
      <c r="N111" s="302">
        <v>0.17216516126198769</v>
      </c>
      <c r="O111" s="302">
        <f>SUM(L111:N111)</f>
        <v>0.38872295934736012</v>
      </c>
    </row>
    <row r="112" spans="1:15" s="236" customFormat="1" x14ac:dyDescent="0.2">
      <c r="A112" s="237" t="str">
        <f>name!E$5</f>
        <v>Professional occupations</v>
      </c>
      <c r="B112" s="302">
        <v>0.51686233145169647</v>
      </c>
      <c r="C112" s="302">
        <v>8.3923015816438438E-3</v>
      </c>
      <c r="D112" s="302">
        <v>8.9916933268911425E-2</v>
      </c>
      <c r="E112" s="302">
        <f t="shared" ref="E112:E119" si="56">SUM(B112:D112)</f>
        <v>0.61517156630225167</v>
      </c>
      <c r="F112" s="303"/>
      <c r="G112" s="302">
        <v>0.55433054368723855</v>
      </c>
      <c r="H112" s="302">
        <v>9.5388535857794925E-3</v>
      </c>
      <c r="I112" s="302">
        <v>0.17125906148060754</v>
      </c>
      <c r="J112" s="302">
        <f t="shared" ref="J112:J114" si="57">SUM(G112:I112)</f>
        <v>0.73512845875362554</v>
      </c>
      <c r="K112" s="303"/>
      <c r="L112" s="302">
        <v>0.56859196725372663</v>
      </c>
      <c r="M112" s="302">
        <v>9.5261326560044067E-3</v>
      </c>
      <c r="N112" s="302">
        <v>0.11573111356786009</v>
      </c>
      <c r="O112" s="302">
        <f t="shared" ref="O112:O119" si="58">SUM(L112:N112)</f>
        <v>0.6938492134775911</v>
      </c>
    </row>
    <row r="113" spans="1:15" s="236" customFormat="1" x14ac:dyDescent="0.2">
      <c r="A113" s="237" t="str">
        <f>name!E$6</f>
        <v>Associate professional occupations</v>
      </c>
      <c r="B113" s="302">
        <v>0.3634444420477298</v>
      </c>
      <c r="C113" s="302">
        <v>1.1280862524434727E-2</v>
      </c>
      <c r="D113" s="302">
        <v>7.8570873119994042E-2</v>
      </c>
      <c r="E113" s="302">
        <f t="shared" si="56"/>
        <v>0.45329617769215858</v>
      </c>
      <c r="F113" s="303"/>
      <c r="G113" s="302">
        <v>0.37701635298140951</v>
      </c>
      <c r="H113" s="302">
        <v>1.1629660450466083E-2</v>
      </c>
      <c r="I113" s="302">
        <v>6.4010312131439775E-2</v>
      </c>
      <c r="J113" s="302">
        <f t="shared" si="57"/>
        <v>0.45265632556331536</v>
      </c>
      <c r="K113" s="303"/>
      <c r="L113" s="302">
        <v>0.29990245419837269</v>
      </c>
      <c r="M113" s="302">
        <v>1.0998408437571456E-2</v>
      </c>
      <c r="N113" s="302">
        <v>6.030156178054865E-2</v>
      </c>
      <c r="O113" s="302">
        <f t="shared" si="58"/>
        <v>0.37120242441649276</v>
      </c>
    </row>
    <row r="114" spans="1:15" s="236" customFormat="1" x14ac:dyDescent="0.2">
      <c r="A114" s="237" t="str">
        <f>name!E$7</f>
        <v>Administrative and secretarial occupations</v>
      </c>
      <c r="B114" s="302">
        <v>0.25496341345679713</v>
      </c>
      <c r="C114" s="302">
        <v>3.2758993399278583E-2</v>
      </c>
      <c r="D114" s="302">
        <v>3.3170678237502332E-2</v>
      </c>
      <c r="E114" s="302">
        <f t="shared" si="56"/>
        <v>0.32089308509357806</v>
      </c>
      <c r="F114" s="303"/>
      <c r="G114" s="302">
        <v>0.22782020695354618</v>
      </c>
      <c r="H114" s="302">
        <v>2.9323977588968462E-2</v>
      </c>
      <c r="I114" s="302">
        <v>3.4387892808029605E-2</v>
      </c>
      <c r="J114" s="302">
        <f t="shared" si="57"/>
        <v>0.29153207735054426</v>
      </c>
      <c r="K114" s="303"/>
      <c r="L114" s="302">
        <v>0.16232298749994639</v>
      </c>
      <c r="M114" s="302">
        <v>2.061701268281067E-2</v>
      </c>
      <c r="N114" s="302">
        <v>3.5856347257763779E-2</v>
      </c>
      <c r="O114" s="302">
        <f t="shared" si="58"/>
        <v>0.21879634744052084</v>
      </c>
    </row>
    <row r="115" spans="1:15" s="236" customFormat="1" x14ac:dyDescent="0.2">
      <c r="A115" s="237" t="str">
        <f>name!E$8</f>
        <v>Skilled trades occupations</v>
      </c>
      <c r="B115" s="302">
        <v>0.55842840572355124</v>
      </c>
      <c r="C115" s="302">
        <v>9.2096617867737651E-3</v>
      </c>
      <c r="D115" s="302">
        <v>0.11221910060079926</v>
      </c>
      <c r="E115" s="302">
        <f t="shared" si="56"/>
        <v>0.67985716811112429</v>
      </c>
      <c r="F115" s="303"/>
      <c r="G115" s="302">
        <v>0.38006677486820112</v>
      </c>
      <c r="H115" s="302">
        <v>3.5553579415728638E-3</v>
      </c>
      <c r="I115" s="302">
        <v>0.13581726012548859</v>
      </c>
      <c r="J115" s="302">
        <f>SUM(G115:I115)</f>
        <v>0.51943939293526253</v>
      </c>
      <c r="K115" s="303"/>
      <c r="L115" s="302">
        <v>0.28386322989879115</v>
      </c>
      <c r="M115" s="302">
        <v>2.6471451230859529E-3</v>
      </c>
      <c r="N115" s="302">
        <v>0.12134036518852043</v>
      </c>
      <c r="O115" s="302">
        <f t="shared" si="58"/>
        <v>0.40785074021039752</v>
      </c>
    </row>
    <row r="116" spans="1:15" s="236" customFormat="1" x14ac:dyDescent="0.2">
      <c r="A116" s="237" t="str">
        <f>name!E$9</f>
        <v>Caring, leisure and other service occupations</v>
      </c>
      <c r="B116" s="302">
        <v>7.2548072905780789E-2</v>
      </c>
      <c r="C116" s="302">
        <v>6.5040703770820928E-3</v>
      </c>
      <c r="D116" s="302">
        <v>6.1179650389436194E-2</v>
      </c>
      <c r="E116" s="302">
        <f t="shared" si="56"/>
        <v>0.14023179367229907</v>
      </c>
      <c r="F116" s="303"/>
      <c r="G116" s="302">
        <v>6.1261807820172001E-2</v>
      </c>
      <c r="H116" s="302">
        <v>4.6060540439271441E-3</v>
      </c>
      <c r="I116" s="302">
        <v>6.7497367449565254E-3</v>
      </c>
      <c r="J116" s="302">
        <f t="shared" ref="J116:J119" si="59">SUM(G116:I116)</f>
        <v>7.2617598609055659E-2</v>
      </c>
      <c r="K116" s="303"/>
      <c r="L116" s="302">
        <v>6.5786008416576378E-2</v>
      </c>
      <c r="M116" s="302">
        <v>3.5405465986995009E-3</v>
      </c>
      <c r="N116" s="302">
        <v>9.8558495014085569E-3</v>
      </c>
      <c r="O116" s="302">
        <f t="shared" si="58"/>
        <v>7.9182404516684429E-2</v>
      </c>
    </row>
    <row r="117" spans="1:15" s="236" customFormat="1" x14ac:dyDescent="0.2">
      <c r="A117" s="237" t="str">
        <f>name!E$10</f>
        <v>Sales and customer service occupations</v>
      </c>
      <c r="B117" s="302">
        <v>0.25981691829460418</v>
      </c>
      <c r="C117" s="302">
        <v>5.6123001109850516E-2</v>
      </c>
      <c r="D117" s="302">
        <v>4.6351757031762419E-2</v>
      </c>
      <c r="E117" s="302">
        <f t="shared" si="56"/>
        <v>0.36229167643621712</v>
      </c>
      <c r="F117" s="303"/>
      <c r="G117" s="302">
        <v>0.2199251552619553</v>
      </c>
      <c r="H117" s="302">
        <v>5.1119075155478796E-2</v>
      </c>
      <c r="I117" s="302">
        <v>6.1552983600123019E-2</v>
      </c>
      <c r="J117" s="302">
        <f t="shared" si="59"/>
        <v>0.3325972140175571</v>
      </c>
      <c r="K117" s="303"/>
      <c r="L117" s="302">
        <v>0.23397207537773038</v>
      </c>
      <c r="M117" s="302">
        <v>5.338053511602641E-2</v>
      </c>
      <c r="N117" s="302">
        <v>5.7409179567133699E-2</v>
      </c>
      <c r="O117" s="302">
        <f t="shared" si="58"/>
        <v>0.34476179006089047</v>
      </c>
    </row>
    <row r="118" spans="1:15" s="236" customFormat="1" x14ac:dyDescent="0.2">
      <c r="A118" s="237" t="str">
        <f>name!E$11</f>
        <v>Process, plant and machine operatives</v>
      </c>
      <c r="B118" s="302">
        <v>6.9638658634412071E-2</v>
      </c>
      <c r="C118" s="302">
        <v>4.4018707365453182E-3</v>
      </c>
      <c r="D118" s="302">
        <v>3.0995566344246262E-2</v>
      </c>
      <c r="E118" s="302">
        <f t="shared" si="56"/>
        <v>0.10503609571520364</v>
      </c>
      <c r="F118" s="303"/>
      <c r="G118" s="302">
        <v>4.7639697082119445E-2</v>
      </c>
      <c r="H118" s="302">
        <v>2.7478261131540123E-3</v>
      </c>
      <c r="I118" s="302">
        <v>8.0627806075485017E-2</v>
      </c>
      <c r="J118" s="302">
        <f t="shared" si="59"/>
        <v>0.13101532927075848</v>
      </c>
      <c r="K118" s="303"/>
      <c r="L118" s="302">
        <v>4.8481838229725821E-2</v>
      </c>
      <c r="M118" s="302">
        <v>3.8453756893702343E-3</v>
      </c>
      <c r="N118" s="302">
        <v>7.1080054940861406E-2</v>
      </c>
      <c r="O118" s="302">
        <f t="shared" si="58"/>
        <v>0.12340726885995745</v>
      </c>
    </row>
    <row r="119" spans="1:15" s="236" customFormat="1" x14ac:dyDescent="0.2">
      <c r="A119" s="237" t="str">
        <f>name!E$12</f>
        <v>Elementary occupations</v>
      </c>
      <c r="B119" s="302">
        <v>5.4364111320421855E-2</v>
      </c>
      <c r="C119" s="302">
        <v>1.1412434014991877E-2</v>
      </c>
      <c r="D119" s="302">
        <v>6.4704628212215218E-2</v>
      </c>
      <c r="E119" s="302">
        <f t="shared" si="56"/>
        <v>0.13048117354762895</v>
      </c>
      <c r="F119" s="303"/>
      <c r="G119" s="302">
        <v>3.8863185325715956E-2</v>
      </c>
      <c r="H119" s="302">
        <v>7.8074110703988909E-3</v>
      </c>
      <c r="I119" s="302">
        <v>2.4750139777264223E-2</v>
      </c>
      <c r="J119" s="302">
        <f t="shared" si="59"/>
        <v>7.1420736173379074E-2</v>
      </c>
      <c r="K119" s="303"/>
      <c r="L119" s="302">
        <v>2.3900015693990608E-2</v>
      </c>
      <c r="M119" s="302">
        <v>3.5304372680249464E-3</v>
      </c>
      <c r="N119" s="302">
        <v>1.4796398708089098E-2</v>
      </c>
      <c r="O119" s="302">
        <f t="shared" si="58"/>
        <v>4.2226851670104655E-2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2.3773191916235805</v>
      </c>
      <c r="C121" s="311">
        <f t="shared" ref="C121:E121" si="60">SUM(C111:C119)</f>
        <v>0.14606220438815737</v>
      </c>
      <c r="D121" s="311">
        <f t="shared" si="60"/>
        <v>0.60261860398825973</v>
      </c>
      <c r="E121" s="311">
        <f t="shared" si="60"/>
        <v>3.1259999999999968</v>
      </c>
      <c r="F121" s="311"/>
      <c r="G121" s="311">
        <f t="shared" ref="G121:J121" si="61">SUM(G111:G119)</f>
        <v>2.1237146711630563</v>
      </c>
      <c r="H121" s="311">
        <f t="shared" si="61"/>
        <v>0.12834536256415172</v>
      </c>
      <c r="I121" s="311">
        <f t="shared" si="61"/>
        <v>0.72093996627278778</v>
      </c>
      <c r="J121" s="311">
        <f t="shared" si="61"/>
        <v>2.9729999999999959</v>
      </c>
      <c r="K121" s="311"/>
      <c r="L121" s="311">
        <f t="shared" ref="L121:O121" si="62">SUM(L111:L119)</f>
        <v>1.8958161528296915</v>
      </c>
      <c r="M121" s="311">
        <f t="shared" si="62"/>
        <v>0.1156478153961344</v>
      </c>
      <c r="N121" s="311">
        <f t="shared" si="62"/>
        <v>0.65853603177417352</v>
      </c>
      <c r="O121" s="311">
        <f t="shared" si="62"/>
        <v>2.669999999999999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0.53485041079557949</v>
      </c>
      <c r="C128" s="302">
        <v>2.1181590059876812E-2</v>
      </c>
      <c r="D128" s="302">
        <v>1.3686908257918171E-2</v>
      </c>
      <c r="E128" s="302">
        <f>SUM(B128:D128)</f>
        <v>0.56971890911337453</v>
      </c>
      <c r="F128" s="303"/>
      <c r="G128" s="302">
        <v>0.57404204371760137</v>
      </c>
      <c r="H128" s="302">
        <v>3.5212674433914605E-2</v>
      </c>
      <c r="I128" s="302">
        <v>4.8423722205193642E-2</v>
      </c>
      <c r="J128" s="302">
        <f>SUM(G128:I128)</f>
        <v>0.65767844035670964</v>
      </c>
      <c r="K128" s="303"/>
      <c r="L128" s="302">
        <v>0.67443923254019189</v>
      </c>
      <c r="M128" s="302">
        <v>4.9995616793615819E-2</v>
      </c>
      <c r="N128" s="302">
        <v>5.6596998025815047E-2</v>
      </c>
      <c r="O128" s="302">
        <f>SUM(L128:N128)</f>
        <v>0.78103184735962283</v>
      </c>
    </row>
    <row r="129" spans="1:15" s="236" customFormat="1" x14ac:dyDescent="0.2">
      <c r="A129" s="237" t="str">
        <f>name!E$5</f>
        <v>Professional occupations</v>
      </c>
      <c r="B129" s="302">
        <v>0.54306540974703432</v>
      </c>
      <c r="C129" s="302">
        <v>4.8174254392910572E-2</v>
      </c>
      <c r="D129" s="302">
        <v>1.3488545749512422E-2</v>
      </c>
      <c r="E129" s="302">
        <f t="shared" ref="E129:E136" si="63">SUM(B129:D129)</f>
        <v>0.6047282098894573</v>
      </c>
      <c r="F129" s="303"/>
      <c r="G129" s="302">
        <v>0.65354081602731462</v>
      </c>
      <c r="H129" s="302">
        <v>6.4348105670122169E-2</v>
      </c>
      <c r="I129" s="302">
        <v>2.4320015223081772E-2</v>
      </c>
      <c r="J129" s="302">
        <f t="shared" ref="J129:J131" si="64">SUM(G129:I129)</f>
        <v>0.74220893692051859</v>
      </c>
      <c r="K129" s="303"/>
      <c r="L129" s="302">
        <v>0.85232856538666257</v>
      </c>
      <c r="M129" s="302">
        <v>8.8401247550256232E-2</v>
      </c>
      <c r="N129" s="302">
        <v>2.4363083599135613E-2</v>
      </c>
      <c r="O129" s="302">
        <f t="shared" ref="O129:O136" si="65">SUM(L129:N129)</f>
        <v>0.96509289653605446</v>
      </c>
    </row>
    <row r="130" spans="1:15" s="236" customFormat="1" x14ac:dyDescent="0.2">
      <c r="A130" s="237" t="str">
        <f>name!E$6</f>
        <v>Associate professional occupations</v>
      </c>
      <c r="B130" s="302">
        <v>0.62834660353724681</v>
      </c>
      <c r="C130" s="302">
        <v>4.5264161673101218E-2</v>
      </c>
      <c r="D130" s="302">
        <v>1.8137517951773638E-2</v>
      </c>
      <c r="E130" s="302">
        <f t="shared" si="63"/>
        <v>0.69174828316212167</v>
      </c>
      <c r="F130" s="303"/>
      <c r="G130" s="302">
        <v>0.69801802101621391</v>
      </c>
      <c r="H130" s="302">
        <v>4.6125907670064734E-2</v>
      </c>
      <c r="I130" s="302">
        <v>1.4668082966439327E-2</v>
      </c>
      <c r="J130" s="302">
        <f t="shared" si="64"/>
        <v>0.75881201165271794</v>
      </c>
      <c r="K130" s="303"/>
      <c r="L130" s="302">
        <v>0.95399854039584941</v>
      </c>
      <c r="M130" s="302">
        <v>5.3380417341412766E-2</v>
      </c>
      <c r="N130" s="302">
        <v>1.6318905279942283E-2</v>
      </c>
      <c r="O130" s="302">
        <f t="shared" si="65"/>
        <v>1.0236978630172044</v>
      </c>
    </row>
    <row r="131" spans="1:15" s="236" customFormat="1" x14ac:dyDescent="0.2">
      <c r="A131" s="237" t="str">
        <f>name!E$7</f>
        <v>Administrative and secretarial occupations</v>
      </c>
      <c r="B131" s="302">
        <v>0.32096316177165762</v>
      </c>
      <c r="C131" s="302">
        <v>9.3864297416790782E-2</v>
      </c>
      <c r="D131" s="302">
        <v>6.9465663171560423E-3</v>
      </c>
      <c r="E131" s="302">
        <f t="shared" si="63"/>
        <v>0.4217740255056045</v>
      </c>
      <c r="F131" s="303"/>
      <c r="G131" s="302">
        <v>0.28113642493266366</v>
      </c>
      <c r="H131" s="302">
        <v>8.9617048051206016E-2</v>
      </c>
      <c r="I131" s="302">
        <v>3.5168491608512688E-3</v>
      </c>
      <c r="J131" s="302">
        <f t="shared" si="64"/>
        <v>0.37427032214472095</v>
      </c>
      <c r="K131" s="303"/>
      <c r="L131" s="302">
        <v>0.23030035291040432</v>
      </c>
      <c r="M131" s="302">
        <v>8.1473641182586168E-2</v>
      </c>
      <c r="N131" s="302">
        <v>6.6006354874007626E-3</v>
      </c>
      <c r="O131" s="302">
        <f t="shared" si="65"/>
        <v>0.31837462958039126</v>
      </c>
    </row>
    <row r="132" spans="1:15" s="236" customFormat="1" x14ac:dyDescent="0.2">
      <c r="A132" s="237" t="str">
        <f>name!E$8</f>
        <v>Skilled trades occupations</v>
      </c>
      <c r="B132" s="302">
        <v>0.38091606748738821</v>
      </c>
      <c r="C132" s="302">
        <v>4.0532937963829577E-2</v>
      </c>
      <c r="D132" s="302">
        <v>2.6212090948028528E-2</v>
      </c>
      <c r="E132" s="302">
        <f t="shared" si="63"/>
        <v>0.44766109639924628</v>
      </c>
      <c r="F132" s="303"/>
      <c r="G132" s="302">
        <v>0.33210828139551674</v>
      </c>
      <c r="H132" s="302">
        <v>3.3969424347675845E-2</v>
      </c>
      <c r="I132" s="302">
        <v>6.0978686872916424E-2</v>
      </c>
      <c r="J132" s="302">
        <f>SUM(G132:I132)</f>
        <v>0.427056392616109</v>
      </c>
      <c r="K132" s="303"/>
      <c r="L132" s="302">
        <v>0.3569442534087498</v>
      </c>
      <c r="M132" s="302">
        <v>5.5649165912654237E-2</v>
      </c>
      <c r="N132" s="302">
        <v>5.5404101080481341E-2</v>
      </c>
      <c r="O132" s="302">
        <f t="shared" si="65"/>
        <v>0.46799752040188536</v>
      </c>
    </row>
    <row r="133" spans="1:15" s="236" customFormat="1" x14ac:dyDescent="0.2">
      <c r="A133" s="237" t="str">
        <f>name!E$9</f>
        <v>Caring, leisure and other service occupations</v>
      </c>
      <c r="B133" s="302">
        <v>0.11197514755223964</v>
      </c>
      <c r="C133" s="302">
        <v>1.9486437083665372E-2</v>
      </c>
      <c r="D133" s="302">
        <v>1.3634347469788402E-2</v>
      </c>
      <c r="E133" s="302">
        <f t="shared" si="63"/>
        <v>0.14509593210569341</v>
      </c>
      <c r="F133" s="303"/>
      <c r="G133" s="302">
        <v>0.10332588645110889</v>
      </c>
      <c r="H133" s="302">
        <v>2.1085035300958333E-2</v>
      </c>
      <c r="I133" s="302">
        <v>2.940888857023333E-3</v>
      </c>
      <c r="J133" s="302">
        <f t="shared" ref="J133:J136" si="66">SUM(G133:I133)</f>
        <v>0.12735181060909057</v>
      </c>
      <c r="K133" s="303"/>
      <c r="L133" s="302">
        <v>0.14830940984661137</v>
      </c>
      <c r="M133" s="302">
        <v>2.6145382201119421E-2</v>
      </c>
      <c r="N133" s="302">
        <v>4.0430442438990676E-3</v>
      </c>
      <c r="O133" s="302">
        <f t="shared" si="65"/>
        <v>0.17849783629162985</v>
      </c>
    </row>
    <row r="134" spans="1:15" s="236" customFormat="1" x14ac:dyDescent="0.2">
      <c r="A134" s="237" t="str">
        <f>name!E$10</f>
        <v>Sales and customer service occupations</v>
      </c>
      <c r="B134" s="302">
        <v>0.11423691256701284</v>
      </c>
      <c r="C134" s="302">
        <v>5.0833896410408273E-2</v>
      </c>
      <c r="D134" s="302">
        <v>5.9377364789658521E-3</v>
      </c>
      <c r="E134" s="302">
        <f t="shared" si="63"/>
        <v>0.17100854545638694</v>
      </c>
      <c r="F134" s="303"/>
      <c r="G134" s="302">
        <v>0.1098025184935187</v>
      </c>
      <c r="H134" s="302">
        <v>6.0214112395285964E-2</v>
      </c>
      <c r="I134" s="302">
        <v>8.9425607308569986E-3</v>
      </c>
      <c r="J134" s="302">
        <f t="shared" si="66"/>
        <v>0.17895919161966167</v>
      </c>
      <c r="K134" s="303"/>
      <c r="L134" s="302">
        <v>0.13808880192959433</v>
      </c>
      <c r="M134" s="302">
        <v>7.5001659020222836E-2</v>
      </c>
      <c r="N134" s="302">
        <v>8.2675199528442125E-3</v>
      </c>
      <c r="O134" s="302">
        <f t="shared" si="65"/>
        <v>0.22135798090266137</v>
      </c>
    </row>
    <row r="135" spans="1:15" s="236" customFormat="1" x14ac:dyDescent="0.2">
      <c r="A135" s="237" t="str">
        <f>name!E$11</f>
        <v>Process, plant and machine operatives</v>
      </c>
      <c r="B135" s="302">
        <v>1.0071406606985953</v>
      </c>
      <c r="C135" s="302">
        <v>4.4718052825629656E-2</v>
      </c>
      <c r="D135" s="302">
        <v>4.8284722019899797E-3</v>
      </c>
      <c r="E135" s="302">
        <f t="shared" si="63"/>
        <v>1.056687185726215</v>
      </c>
      <c r="F135" s="303"/>
      <c r="G135" s="302">
        <v>0.78860956584929953</v>
      </c>
      <c r="H135" s="302">
        <v>4.5812341894005494E-2</v>
      </c>
      <c r="I135" s="302">
        <v>1.6832663697812406E-2</v>
      </c>
      <c r="J135" s="302">
        <f t="shared" si="66"/>
        <v>0.85125457144111749</v>
      </c>
      <c r="K135" s="303"/>
      <c r="L135" s="302">
        <v>0.99935119975696696</v>
      </c>
      <c r="M135" s="302">
        <v>5.9316998981291023E-2</v>
      </c>
      <c r="N135" s="302">
        <v>1.5596064679171651E-2</v>
      </c>
      <c r="O135" s="302">
        <f t="shared" si="65"/>
        <v>1.0742642634174298</v>
      </c>
    </row>
    <row r="136" spans="1:15" s="236" customFormat="1" x14ac:dyDescent="0.2">
      <c r="A136" s="237" t="str">
        <f>name!E$12</f>
        <v>Elementary occupations</v>
      </c>
      <c r="B136" s="302">
        <v>0.88315203467933068</v>
      </c>
      <c r="C136" s="302">
        <v>5.2090781016442989E-2</v>
      </c>
      <c r="D136" s="302">
        <v>1.9334996946129151E-2</v>
      </c>
      <c r="E136" s="302">
        <f t="shared" si="63"/>
        <v>0.95457781264190289</v>
      </c>
      <c r="F136" s="303"/>
      <c r="G136" s="302">
        <v>0.68489752749048083</v>
      </c>
      <c r="H136" s="302">
        <v>3.8148228996547975E-2</v>
      </c>
      <c r="I136" s="302">
        <v>1.036256615233053E-2</v>
      </c>
      <c r="J136" s="302">
        <f t="shared" si="66"/>
        <v>0.7334083226393594</v>
      </c>
      <c r="K136" s="303"/>
      <c r="L136" s="302">
        <v>0.66639348998380143</v>
      </c>
      <c r="M136" s="302">
        <v>3.4943563322022843E-2</v>
      </c>
      <c r="N136" s="302">
        <v>1.3348109187302495E-2</v>
      </c>
      <c r="O136" s="302">
        <f t="shared" si="65"/>
        <v>0.71468516249312675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4.5246464088360847</v>
      </c>
      <c r="C138" s="311">
        <f t="shared" ref="C138:E138" si="67">SUM(C128:C136)</f>
        <v>0.41614640884265525</v>
      </c>
      <c r="D138" s="311">
        <f t="shared" si="67"/>
        <v>0.12220718232126219</v>
      </c>
      <c r="E138" s="311">
        <f t="shared" si="67"/>
        <v>5.0630000000000024</v>
      </c>
      <c r="F138" s="311"/>
      <c r="G138" s="311">
        <f t="shared" ref="G138:J138" si="68">SUM(G128:G136)</f>
        <v>4.2254810853737181</v>
      </c>
      <c r="H138" s="311">
        <f t="shared" si="68"/>
        <v>0.43453287875978114</v>
      </c>
      <c r="I138" s="311">
        <f t="shared" si="68"/>
        <v>0.19098603586650573</v>
      </c>
      <c r="J138" s="311">
        <f t="shared" si="68"/>
        <v>4.8510000000000053</v>
      </c>
      <c r="K138" s="311"/>
      <c r="L138" s="311">
        <f t="shared" ref="L138:O138" si="69">SUM(L128:L136)</f>
        <v>5.0201538461588324</v>
      </c>
      <c r="M138" s="311">
        <f t="shared" si="69"/>
        <v>0.52430769230518126</v>
      </c>
      <c r="N138" s="311">
        <f t="shared" si="69"/>
        <v>0.2005384615359925</v>
      </c>
      <c r="O138" s="311">
        <f t="shared" si="69"/>
        <v>5.7450000000000063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5.4345910106306956</v>
      </c>
      <c r="C145" s="302">
        <v>0.40637765473944687</v>
      </c>
      <c r="D145" s="302">
        <v>1.3665627001147276</v>
      </c>
      <c r="E145" s="302">
        <f>SUM(B145:D145)</f>
        <v>7.2075313654848703</v>
      </c>
      <c r="F145" s="303"/>
      <c r="G145" s="302">
        <v>5.9020623790517455</v>
      </c>
      <c r="H145" s="302">
        <v>0.78822184520878891</v>
      </c>
      <c r="I145" s="302">
        <v>2.4589388328977209</v>
      </c>
      <c r="J145" s="302">
        <f>SUM(G145:I145)</f>
        <v>9.149223057158256</v>
      </c>
      <c r="K145" s="303"/>
      <c r="L145" s="302">
        <v>7.1086852616950473</v>
      </c>
      <c r="M145" s="302">
        <v>1.0032384500783493</v>
      </c>
      <c r="N145" s="302">
        <v>2.8504859222601611</v>
      </c>
      <c r="O145" s="302">
        <f>SUM(L145:N145)</f>
        <v>10.962409634033557</v>
      </c>
    </row>
    <row r="146" spans="1:15" s="236" customFormat="1" x14ac:dyDescent="0.2">
      <c r="A146" s="237" t="str">
        <f>name!E$5</f>
        <v>Professional occupations</v>
      </c>
      <c r="B146" s="302">
        <v>5.9514210716464468</v>
      </c>
      <c r="C146" s="302">
        <v>0.24385969553207712</v>
      </c>
      <c r="D146" s="302">
        <v>0.77909519342063693</v>
      </c>
      <c r="E146" s="302">
        <f t="shared" ref="E146:E153" si="70">SUM(B146:D146)</f>
        <v>6.9743759605991604</v>
      </c>
      <c r="F146" s="303"/>
      <c r="G146" s="302">
        <v>7.2635238536054132</v>
      </c>
      <c r="H146" s="302">
        <v>0.43352946722812435</v>
      </c>
      <c r="I146" s="302">
        <v>1.1384272377793176</v>
      </c>
      <c r="J146" s="302">
        <f t="shared" ref="J146:J148" si="71">SUM(G146:I146)</f>
        <v>8.835480558612856</v>
      </c>
      <c r="K146" s="303"/>
      <c r="L146" s="302">
        <v>10.298618041008835</v>
      </c>
      <c r="M146" s="302">
        <v>0.56162354692359773</v>
      </c>
      <c r="N146" s="302">
        <v>1.0137893039216812</v>
      </c>
      <c r="O146" s="302">
        <f t="shared" ref="O146:O153" si="72">SUM(L146:N146)</f>
        <v>11.874030891854114</v>
      </c>
    </row>
    <row r="147" spans="1:15" s="236" customFormat="1" x14ac:dyDescent="0.2">
      <c r="A147" s="237" t="str">
        <f>name!E$6</f>
        <v>Associate professional occupations</v>
      </c>
      <c r="B147" s="302">
        <v>3.7228746214946393</v>
      </c>
      <c r="C147" s="302">
        <v>0.32852525216108874</v>
      </c>
      <c r="D147" s="302">
        <v>0.30332594149867659</v>
      </c>
      <c r="E147" s="302">
        <f t="shared" si="70"/>
        <v>4.3547258151544046</v>
      </c>
      <c r="F147" s="303"/>
      <c r="G147" s="302">
        <v>4.3017818557857721</v>
      </c>
      <c r="H147" s="302">
        <v>0.51372273857813777</v>
      </c>
      <c r="I147" s="302">
        <v>0.44217333471856496</v>
      </c>
      <c r="J147" s="302">
        <f t="shared" si="71"/>
        <v>5.2576779290824751</v>
      </c>
      <c r="K147" s="303"/>
      <c r="L147" s="302">
        <v>4.9177327056702289</v>
      </c>
      <c r="M147" s="302">
        <v>0.55611932878339443</v>
      </c>
      <c r="N147" s="302">
        <v>0.4827322100687112</v>
      </c>
      <c r="O147" s="302">
        <f t="shared" si="72"/>
        <v>5.9565842445223343</v>
      </c>
    </row>
    <row r="148" spans="1:15" s="236" customFormat="1" x14ac:dyDescent="0.2">
      <c r="A148" s="237" t="str">
        <f>name!E$7</f>
        <v>Administrative and secretarial occupations</v>
      </c>
      <c r="B148" s="302">
        <v>3.1023386724034112</v>
      </c>
      <c r="C148" s="302">
        <v>2.2895631134381187</v>
      </c>
      <c r="D148" s="302">
        <v>0.1373172274618879</v>
      </c>
      <c r="E148" s="302">
        <f t="shared" si="70"/>
        <v>5.5292190133034174</v>
      </c>
      <c r="F148" s="303"/>
      <c r="G148" s="302">
        <v>3.1304407865823896</v>
      </c>
      <c r="H148" s="302">
        <v>2.3851989987786242</v>
      </c>
      <c r="I148" s="302">
        <v>0.42682124105684388</v>
      </c>
      <c r="J148" s="302">
        <f t="shared" si="71"/>
        <v>5.9424610264178579</v>
      </c>
      <c r="K148" s="303"/>
      <c r="L148" s="302">
        <v>2.9245451486737957</v>
      </c>
      <c r="M148" s="302">
        <v>2.8239137407228343</v>
      </c>
      <c r="N148" s="302">
        <v>0.34377363435184277</v>
      </c>
      <c r="O148" s="302">
        <f t="shared" si="72"/>
        <v>6.0922325237484731</v>
      </c>
    </row>
    <row r="149" spans="1:15" s="236" customFormat="1" x14ac:dyDescent="0.2">
      <c r="A149" s="237" t="str">
        <f>name!E$8</f>
        <v>Skilled trades occupations</v>
      </c>
      <c r="B149" s="302">
        <v>8.1197332566457163</v>
      </c>
      <c r="C149" s="302">
        <v>0.42510769150755245</v>
      </c>
      <c r="D149" s="302">
        <v>16.121727029169922</v>
      </c>
      <c r="E149" s="302">
        <f t="shared" si="70"/>
        <v>24.66656797732319</v>
      </c>
      <c r="F149" s="303"/>
      <c r="G149" s="302">
        <v>6.1059548561309658</v>
      </c>
      <c r="H149" s="302">
        <v>0.42436687076133039</v>
      </c>
      <c r="I149" s="302">
        <v>15.188330173052725</v>
      </c>
      <c r="J149" s="302">
        <f>SUM(G149:I149)</f>
        <v>21.718651899945023</v>
      </c>
      <c r="K149" s="303"/>
      <c r="L149" s="302">
        <v>4.6686700720797294</v>
      </c>
      <c r="M149" s="302">
        <v>0.75722877142527556</v>
      </c>
      <c r="N149" s="302">
        <v>17.565554762057371</v>
      </c>
      <c r="O149" s="302">
        <f t="shared" si="72"/>
        <v>22.991453605562377</v>
      </c>
    </row>
    <row r="150" spans="1:15" s="236" customFormat="1" x14ac:dyDescent="0.2">
      <c r="A150" s="237" t="str">
        <f>name!E$9</f>
        <v>Caring, leisure and other service occupations</v>
      </c>
      <c r="B150" s="302">
        <v>0.15457949183794711</v>
      </c>
      <c r="C150" s="302">
        <v>2.9124259306748522E-2</v>
      </c>
      <c r="D150" s="302">
        <v>8.2960985225191408E-3</v>
      </c>
      <c r="E150" s="302">
        <f t="shared" si="70"/>
        <v>0.19199984966721478</v>
      </c>
      <c r="F150" s="303"/>
      <c r="G150" s="302">
        <v>0.16040133998716902</v>
      </c>
      <c r="H150" s="302">
        <v>4.3156462874180616E-2</v>
      </c>
      <c r="I150" s="302">
        <v>1.9003389512149509E-2</v>
      </c>
      <c r="J150" s="302">
        <f t="shared" ref="J150:J153" si="73">SUM(G150:I150)</f>
        <v>0.22256119237349914</v>
      </c>
      <c r="K150" s="303"/>
      <c r="L150" s="302">
        <v>0.18883580557682347</v>
      </c>
      <c r="M150" s="302">
        <v>4.0470530254650555E-2</v>
      </c>
      <c r="N150" s="302">
        <v>3.679714747379443E-2</v>
      </c>
      <c r="O150" s="302">
        <f t="shared" si="72"/>
        <v>0.26610348330526845</v>
      </c>
    </row>
    <row r="151" spans="1:15" s="236" customFormat="1" x14ac:dyDescent="0.2">
      <c r="A151" s="237" t="str">
        <f>name!E$10</f>
        <v>Sales and customer service occupations</v>
      </c>
      <c r="B151" s="302">
        <v>0.84426128052132399</v>
      </c>
      <c r="C151" s="302">
        <v>0.28918572511406354</v>
      </c>
      <c r="D151" s="302">
        <v>0.14605414498756494</v>
      </c>
      <c r="E151" s="302">
        <f t="shared" si="70"/>
        <v>1.2795011506229526</v>
      </c>
      <c r="F151" s="303"/>
      <c r="G151" s="302">
        <v>0.81496618711344782</v>
      </c>
      <c r="H151" s="302">
        <v>0.3845584677092066</v>
      </c>
      <c r="I151" s="302">
        <v>0.1808431239391434</v>
      </c>
      <c r="J151" s="302">
        <f t="shared" si="73"/>
        <v>1.3803677787617978</v>
      </c>
      <c r="K151" s="303"/>
      <c r="L151" s="302">
        <v>1.0699476612813459</v>
      </c>
      <c r="M151" s="302">
        <v>0.5065625127403236</v>
      </c>
      <c r="N151" s="302">
        <v>0.22096212438400165</v>
      </c>
      <c r="O151" s="302">
        <f t="shared" si="72"/>
        <v>1.797472298405671</v>
      </c>
    </row>
    <row r="152" spans="1:15" s="236" customFormat="1" x14ac:dyDescent="0.2">
      <c r="A152" s="237" t="str">
        <f>name!E$11</f>
        <v>Process, plant and machine operatives</v>
      </c>
      <c r="B152" s="302">
        <v>4.7068296170263402</v>
      </c>
      <c r="C152" s="302">
        <v>0.11855832141328027</v>
      </c>
      <c r="D152" s="302">
        <v>1.368741926443785</v>
      </c>
      <c r="E152" s="302">
        <f t="shared" si="70"/>
        <v>6.1941298648834051</v>
      </c>
      <c r="F152" s="303"/>
      <c r="G152" s="302">
        <v>3.5115248949221471</v>
      </c>
      <c r="H152" s="302">
        <v>0.20435945018154905</v>
      </c>
      <c r="I152" s="302">
        <v>1.742265901748034</v>
      </c>
      <c r="J152" s="302">
        <f t="shared" si="73"/>
        <v>5.45815024685173</v>
      </c>
      <c r="K152" s="303"/>
      <c r="L152" s="302">
        <v>4.3559572448742117</v>
      </c>
      <c r="M152" s="302">
        <v>0.28194940703657517</v>
      </c>
      <c r="N152" s="302">
        <v>2.8073803046571171</v>
      </c>
      <c r="O152" s="302">
        <f t="shared" si="72"/>
        <v>7.4452869565679034</v>
      </c>
    </row>
    <row r="153" spans="1:15" s="236" customFormat="1" x14ac:dyDescent="0.2">
      <c r="A153" s="237" t="str">
        <f>name!E$12</f>
        <v>Elementary occupations</v>
      </c>
      <c r="B153" s="302">
        <v>2.5430640360415646</v>
      </c>
      <c r="C153" s="302">
        <v>0.44371850649921851</v>
      </c>
      <c r="D153" s="302">
        <v>1.5921664604205457</v>
      </c>
      <c r="E153" s="302">
        <f t="shared" si="70"/>
        <v>4.5789490029613287</v>
      </c>
      <c r="F153" s="303"/>
      <c r="G153" s="302">
        <v>1.8553509023846586</v>
      </c>
      <c r="H153" s="302">
        <v>0.52636003796912023</v>
      </c>
      <c r="I153" s="302">
        <v>1.7247153704427489</v>
      </c>
      <c r="J153" s="302">
        <f t="shared" si="73"/>
        <v>4.106426310796528</v>
      </c>
      <c r="K153" s="303"/>
      <c r="L153" s="302">
        <v>1.6208896934891448</v>
      </c>
      <c r="M153" s="302">
        <v>0.40016772345945056</v>
      </c>
      <c r="N153" s="302">
        <v>2.7393689450516332</v>
      </c>
      <c r="O153" s="302">
        <f t="shared" si="72"/>
        <v>4.7604263620002287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34.579693058248083</v>
      </c>
      <c r="C155" s="311">
        <f t="shared" ref="C155:E155" si="74">SUM(C145:C153)</f>
        <v>4.5740202197115938</v>
      </c>
      <c r="D155" s="311">
        <f t="shared" si="74"/>
        <v>21.823286722040269</v>
      </c>
      <c r="E155" s="311">
        <f t="shared" si="74"/>
        <v>60.976999999999947</v>
      </c>
      <c r="F155" s="311"/>
      <c r="G155" s="311">
        <f t="shared" ref="G155:J155" si="75">SUM(G145:G153)</f>
        <v>33.046007055563706</v>
      </c>
      <c r="H155" s="311">
        <f t="shared" si="75"/>
        <v>5.7034743392890626</v>
      </c>
      <c r="I155" s="311">
        <f t="shared" si="75"/>
        <v>23.321518605147251</v>
      </c>
      <c r="J155" s="311">
        <f t="shared" si="75"/>
        <v>62.071000000000019</v>
      </c>
      <c r="K155" s="311"/>
      <c r="L155" s="311">
        <f t="shared" ref="L155:O155" si="76">SUM(L145:L153)</f>
        <v>37.153881634349162</v>
      </c>
      <c r="M155" s="311">
        <f t="shared" si="76"/>
        <v>6.9312740114244509</v>
      </c>
      <c r="N155" s="311">
        <f t="shared" si="76"/>
        <v>28.060844354226312</v>
      </c>
      <c r="O155" s="311">
        <f t="shared" si="76"/>
        <v>72.14599999999993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12.411942192432765</v>
      </c>
      <c r="C162" s="302">
        <v>0.947088553418864</v>
      </c>
      <c r="D162" s="302">
        <v>3.0611859027837327</v>
      </c>
      <c r="E162" s="302">
        <f>SUM(B162:D162)</f>
        <v>16.42021664863536</v>
      </c>
      <c r="F162" s="303"/>
      <c r="G162" s="302">
        <v>13.051817598903183</v>
      </c>
      <c r="H162" s="302">
        <v>1.5427230057881594</v>
      </c>
      <c r="I162" s="302">
        <v>2.4715878774584352</v>
      </c>
      <c r="J162" s="302">
        <f>SUM(G162:I162)</f>
        <v>17.066128482149779</v>
      </c>
      <c r="K162" s="303"/>
      <c r="L162" s="302">
        <v>15.493018603688162</v>
      </c>
      <c r="M162" s="302">
        <v>1.7697973099546396</v>
      </c>
      <c r="N162" s="302">
        <v>2.8062299748258273</v>
      </c>
      <c r="O162" s="302">
        <f>SUM(L162:N162)</f>
        <v>20.069045888468629</v>
      </c>
    </row>
    <row r="163" spans="1:15" s="236" customFormat="1" x14ac:dyDescent="0.2">
      <c r="A163" s="237" t="str">
        <f>name!E$5</f>
        <v>Professional occupations</v>
      </c>
      <c r="B163" s="302">
        <v>7.9721123100603171</v>
      </c>
      <c r="C163" s="302">
        <v>1.2073130259668376</v>
      </c>
      <c r="D163" s="302">
        <v>0.84596451137908868</v>
      </c>
      <c r="E163" s="302">
        <f t="shared" ref="E163:E170" si="77">SUM(B163:D163)</f>
        <v>10.025389847406244</v>
      </c>
      <c r="F163" s="303"/>
      <c r="G163" s="302">
        <v>9.6054577057647084</v>
      </c>
      <c r="H163" s="302">
        <v>1.6708240990761296</v>
      </c>
      <c r="I163" s="302">
        <v>0.65207734742886825</v>
      </c>
      <c r="J163" s="302">
        <f t="shared" ref="J163:J165" si="78">SUM(G163:I163)</f>
        <v>11.928359152269707</v>
      </c>
      <c r="K163" s="303"/>
      <c r="L163" s="302">
        <v>12.78209211309405</v>
      </c>
      <c r="M163" s="302">
        <v>2.027540503070842</v>
      </c>
      <c r="N163" s="302">
        <v>0.5339291637787601</v>
      </c>
      <c r="O163" s="302">
        <f t="shared" ref="O163:O170" si="79">SUM(L163:N163)</f>
        <v>15.343561779943652</v>
      </c>
    </row>
    <row r="164" spans="1:15" s="236" customFormat="1" x14ac:dyDescent="0.2">
      <c r="A164" s="237" t="str">
        <f>name!E$6</f>
        <v>Associate professional occupations</v>
      </c>
      <c r="B164" s="302">
        <v>7.872659914252397</v>
      </c>
      <c r="C164" s="302">
        <v>1.8497284885676806</v>
      </c>
      <c r="D164" s="302">
        <v>0.74974184642833364</v>
      </c>
      <c r="E164" s="302">
        <f t="shared" si="77"/>
        <v>10.472130249248412</v>
      </c>
      <c r="F164" s="303"/>
      <c r="G164" s="302">
        <v>8.5912197571620492</v>
      </c>
      <c r="H164" s="302">
        <v>2.1588969982858552</v>
      </c>
      <c r="I164" s="302">
        <v>0.55010246523265305</v>
      </c>
      <c r="J164" s="302">
        <f t="shared" si="78"/>
        <v>11.300219220680559</v>
      </c>
      <c r="K164" s="303"/>
      <c r="L164" s="302">
        <v>9.5790542423504856</v>
      </c>
      <c r="M164" s="302">
        <v>2.0962175367917188</v>
      </c>
      <c r="N164" s="302">
        <v>0.50918810789763225</v>
      </c>
      <c r="O164" s="302">
        <f t="shared" si="79"/>
        <v>12.184459887039836</v>
      </c>
    </row>
    <row r="165" spans="1:15" s="236" customFormat="1" x14ac:dyDescent="0.2">
      <c r="A165" s="237" t="str">
        <f>name!E$7</f>
        <v>Administrative and secretarial occupations</v>
      </c>
      <c r="B165" s="302">
        <v>7.6308342649978282</v>
      </c>
      <c r="C165" s="302">
        <v>3.373687214926123</v>
      </c>
      <c r="D165" s="302">
        <v>0.36300049490877501</v>
      </c>
      <c r="E165" s="302">
        <f t="shared" si="77"/>
        <v>11.367521974832727</v>
      </c>
      <c r="F165" s="303"/>
      <c r="G165" s="302">
        <v>7.5259019812479231</v>
      </c>
      <c r="H165" s="302">
        <v>3.7308577147252739</v>
      </c>
      <c r="I165" s="302">
        <v>0.31687366679872164</v>
      </c>
      <c r="J165" s="302">
        <f t="shared" si="78"/>
        <v>11.57363336277192</v>
      </c>
      <c r="K165" s="303"/>
      <c r="L165" s="302">
        <v>7.4649037017661142</v>
      </c>
      <c r="M165" s="302">
        <v>3.3807523364340177</v>
      </c>
      <c r="N165" s="302">
        <v>0.31721429210564578</v>
      </c>
      <c r="O165" s="302">
        <f t="shared" si="79"/>
        <v>11.162870330305779</v>
      </c>
    </row>
    <row r="166" spans="1:15" s="236" customFormat="1" x14ac:dyDescent="0.2">
      <c r="A166" s="237" t="str">
        <f>name!E$8</f>
        <v>Skilled trades occupations</v>
      </c>
      <c r="B166" s="302">
        <v>8.9961014798256205</v>
      </c>
      <c r="C166" s="302">
        <v>1.3341077029197819</v>
      </c>
      <c r="D166" s="302">
        <v>2.150607297818476</v>
      </c>
      <c r="E166" s="302">
        <f t="shared" si="77"/>
        <v>12.480816480563879</v>
      </c>
      <c r="F166" s="303"/>
      <c r="G166" s="302">
        <v>6.7199104546233661</v>
      </c>
      <c r="H166" s="302">
        <v>1.0964396333660196</v>
      </c>
      <c r="I166" s="302">
        <v>1.4381083271994872</v>
      </c>
      <c r="J166" s="302">
        <f>SUM(G166:I166)</f>
        <v>9.2544584151888731</v>
      </c>
      <c r="K166" s="303"/>
      <c r="L166" s="302">
        <v>6.8379766802522752</v>
      </c>
      <c r="M166" s="302">
        <v>1.1993664018181196</v>
      </c>
      <c r="N166" s="302">
        <v>1.6506840650321188</v>
      </c>
      <c r="O166" s="302">
        <f t="shared" si="79"/>
        <v>9.6880271471025132</v>
      </c>
    </row>
    <row r="167" spans="1:15" s="236" customFormat="1" x14ac:dyDescent="0.2">
      <c r="A167" s="237" t="str">
        <f>name!E$9</f>
        <v>Caring, leisure and other service occupations</v>
      </c>
      <c r="B167" s="302">
        <v>0.83465904433844862</v>
      </c>
      <c r="C167" s="302">
        <v>0.2991513826516749</v>
      </c>
      <c r="D167" s="302">
        <v>0.10214385237099369</v>
      </c>
      <c r="E167" s="302">
        <f t="shared" si="77"/>
        <v>1.2359542793611171</v>
      </c>
      <c r="F167" s="303"/>
      <c r="G167" s="302">
        <v>0.77419507242422103</v>
      </c>
      <c r="H167" s="302">
        <v>0.25809538981866081</v>
      </c>
      <c r="I167" s="302">
        <v>0.11399985441879106</v>
      </c>
      <c r="J167" s="302">
        <f t="shared" ref="J167:J170" si="80">SUM(G167:I167)</f>
        <v>1.1462903166616729</v>
      </c>
      <c r="K167" s="303"/>
      <c r="L167" s="302">
        <v>1.1817201346810184</v>
      </c>
      <c r="M167" s="302">
        <v>0.21521612403027252</v>
      </c>
      <c r="N167" s="302">
        <v>0.15318214647411424</v>
      </c>
      <c r="O167" s="302">
        <f t="shared" si="79"/>
        <v>1.5501184051854053</v>
      </c>
    </row>
    <row r="168" spans="1:15" s="236" customFormat="1" x14ac:dyDescent="0.2">
      <c r="A168" s="237" t="str">
        <f>name!E$10</f>
        <v>Sales and customer service occupations</v>
      </c>
      <c r="B168" s="302">
        <v>10.972169682210142</v>
      </c>
      <c r="C168" s="302">
        <v>29.878614182065331</v>
      </c>
      <c r="D168" s="302">
        <v>2.1016856566213589</v>
      </c>
      <c r="E168" s="302">
        <f t="shared" si="77"/>
        <v>42.952469520896827</v>
      </c>
      <c r="F168" s="303"/>
      <c r="G168" s="302">
        <v>9.0031488533239372</v>
      </c>
      <c r="H168" s="302">
        <v>26.480499619492004</v>
      </c>
      <c r="I168" s="302">
        <v>1.138995837588594</v>
      </c>
      <c r="J168" s="302">
        <f t="shared" si="80"/>
        <v>36.622644310404539</v>
      </c>
      <c r="K168" s="303"/>
      <c r="L168" s="302">
        <v>7.453842802762261</v>
      </c>
      <c r="M168" s="302">
        <v>24.207284151520216</v>
      </c>
      <c r="N168" s="302">
        <v>0.90324807847033073</v>
      </c>
      <c r="O168" s="302">
        <f t="shared" si="79"/>
        <v>32.564375032752807</v>
      </c>
    </row>
    <row r="169" spans="1:15" s="236" customFormat="1" x14ac:dyDescent="0.2">
      <c r="A169" s="237" t="str">
        <f>name!E$11</f>
        <v>Process, plant and machine operatives</v>
      </c>
      <c r="B169" s="302">
        <v>7.258779854561177</v>
      </c>
      <c r="C169" s="302">
        <v>1.3277924454829904</v>
      </c>
      <c r="D169" s="302">
        <v>0.52126199164684417</v>
      </c>
      <c r="E169" s="302">
        <f t="shared" si="77"/>
        <v>9.1078342916910113</v>
      </c>
      <c r="F169" s="303"/>
      <c r="G169" s="302">
        <v>5.489701071835821</v>
      </c>
      <c r="H169" s="302">
        <v>1.301520044190777</v>
      </c>
      <c r="I169" s="302">
        <v>0.47924996688749716</v>
      </c>
      <c r="J169" s="302">
        <f t="shared" si="80"/>
        <v>7.2704710829140957</v>
      </c>
      <c r="K169" s="303"/>
      <c r="L169" s="302">
        <v>6.041961688651476</v>
      </c>
      <c r="M169" s="302">
        <v>1.9025618120615218</v>
      </c>
      <c r="N169" s="302">
        <v>0.83145340826735248</v>
      </c>
      <c r="O169" s="302">
        <f t="shared" si="79"/>
        <v>8.7759769089803505</v>
      </c>
    </row>
    <row r="170" spans="1:15" s="236" customFormat="1" x14ac:dyDescent="0.2">
      <c r="A170" s="237" t="str">
        <f>name!E$12</f>
        <v>Elementary occupations</v>
      </c>
      <c r="B170" s="302">
        <v>6.6152097943215935</v>
      </c>
      <c r="C170" s="302">
        <v>6.6109246737720095</v>
      </c>
      <c r="D170" s="302">
        <v>0.23753223927089709</v>
      </c>
      <c r="E170" s="302">
        <f t="shared" si="77"/>
        <v>13.463666707364499</v>
      </c>
      <c r="F170" s="303"/>
      <c r="G170" s="302">
        <v>4.8641381836002395</v>
      </c>
      <c r="H170" s="302">
        <v>5.1480014240526204</v>
      </c>
      <c r="I170" s="302">
        <v>0.13365604930611466</v>
      </c>
      <c r="J170" s="302">
        <f t="shared" si="80"/>
        <v>10.145795656958974</v>
      </c>
      <c r="K170" s="303"/>
      <c r="L170" s="302">
        <v>4.3302288866930194</v>
      </c>
      <c r="M170" s="302">
        <v>3.845592493997362</v>
      </c>
      <c r="N170" s="302">
        <v>0.17474323953050538</v>
      </c>
      <c r="O170" s="302">
        <f t="shared" si="79"/>
        <v>8.3505646202208865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70.564468537000295</v>
      </c>
      <c r="C172" s="311">
        <f t="shared" ref="C172:E172" si="81">SUM(C162:C170)</f>
        <v>46.828407669771295</v>
      </c>
      <c r="D172" s="311">
        <f t="shared" si="81"/>
        <v>10.133123793228499</v>
      </c>
      <c r="E172" s="311">
        <f t="shared" si="81"/>
        <v>127.52600000000007</v>
      </c>
      <c r="F172" s="311"/>
      <c r="G172" s="311">
        <f t="shared" ref="G172:J172" si="82">SUM(G162:G170)</f>
        <v>65.625490678885456</v>
      </c>
      <c r="H172" s="311">
        <f t="shared" si="82"/>
        <v>43.387857928795498</v>
      </c>
      <c r="I172" s="311">
        <f t="shared" si="82"/>
        <v>7.2946513923191638</v>
      </c>
      <c r="J172" s="311">
        <f t="shared" si="82"/>
        <v>116.30800000000011</v>
      </c>
      <c r="K172" s="311"/>
      <c r="L172" s="311">
        <f t="shared" ref="L172:O172" si="83">SUM(L162:L170)</f>
        <v>71.164798853938862</v>
      </c>
      <c r="M172" s="311">
        <f t="shared" si="83"/>
        <v>40.644328669678714</v>
      </c>
      <c r="N172" s="311">
        <f t="shared" si="83"/>
        <v>7.8798724763822854</v>
      </c>
      <c r="O172" s="311">
        <f t="shared" si="83"/>
        <v>119.68899999999985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2.4115307516035918</v>
      </c>
      <c r="C179" s="302">
        <v>0.15834404551729242</v>
      </c>
      <c r="D179" s="302">
        <v>0.54118362933928144</v>
      </c>
      <c r="E179" s="302">
        <f>SUM(B179:D179)</f>
        <v>3.1110584264601657</v>
      </c>
      <c r="F179" s="303"/>
      <c r="G179" s="302">
        <v>2.8271118781640436</v>
      </c>
      <c r="H179" s="302">
        <v>0.25928918623855612</v>
      </c>
      <c r="I179" s="302">
        <v>0.9748658480208644</v>
      </c>
      <c r="J179" s="302">
        <f>SUM(G179:I179)</f>
        <v>4.0612669124234637</v>
      </c>
      <c r="K179" s="303"/>
      <c r="L179" s="302">
        <v>3.1516013098896631</v>
      </c>
      <c r="M179" s="302">
        <v>0.32847886503113588</v>
      </c>
      <c r="N179" s="302">
        <v>0.99363399912998451</v>
      </c>
      <c r="O179" s="302">
        <f>SUM(L179:N179)</f>
        <v>4.4737141740507838</v>
      </c>
    </row>
    <row r="180" spans="1:15" s="236" customFormat="1" x14ac:dyDescent="0.2">
      <c r="A180" s="237" t="str">
        <f>name!E$5</f>
        <v>Professional occupations</v>
      </c>
      <c r="B180" s="302">
        <v>1.9596634056427698</v>
      </c>
      <c r="C180" s="302">
        <v>0.16273242096470383</v>
      </c>
      <c r="D180" s="302">
        <v>0.18500769794410576</v>
      </c>
      <c r="E180" s="302">
        <f t="shared" ref="E180:E187" si="84">SUM(B180:D180)</f>
        <v>2.3074035245515794</v>
      </c>
      <c r="F180" s="303"/>
      <c r="G180" s="302">
        <v>2.6564663831194104</v>
      </c>
      <c r="H180" s="302">
        <v>0.29846777838114663</v>
      </c>
      <c r="I180" s="302">
        <v>0.29290095744903466</v>
      </c>
      <c r="J180" s="302">
        <f t="shared" ref="J180:J182" si="85">SUM(G180:I180)</f>
        <v>3.2478351189495918</v>
      </c>
      <c r="K180" s="303"/>
      <c r="L180" s="302">
        <v>3.4735569930900585</v>
      </c>
      <c r="M180" s="302">
        <v>0.51046739074212655</v>
      </c>
      <c r="N180" s="302">
        <v>0.24808497482146658</v>
      </c>
      <c r="O180" s="302">
        <f t="shared" ref="O180:O187" si="86">SUM(L180:N180)</f>
        <v>4.2321093586536511</v>
      </c>
    </row>
    <row r="181" spans="1:15" s="236" customFormat="1" x14ac:dyDescent="0.2">
      <c r="A181" s="237" t="str">
        <f>name!E$6</f>
        <v>Associate professional occupations</v>
      </c>
      <c r="B181" s="302">
        <v>1.8871921293230678</v>
      </c>
      <c r="C181" s="302">
        <v>0.20356051034789768</v>
      </c>
      <c r="D181" s="302">
        <v>0.10671295377690496</v>
      </c>
      <c r="E181" s="302">
        <f t="shared" si="84"/>
        <v>2.1974655934478702</v>
      </c>
      <c r="F181" s="303"/>
      <c r="G181" s="302">
        <v>2.2927277686611651</v>
      </c>
      <c r="H181" s="302">
        <v>0.30053403121905603</v>
      </c>
      <c r="I181" s="302">
        <v>0.20440547666764367</v>
      </c>
      <c r="J181" s="302">
        <f t="shared" si="85"/>
        <v>2.7976672765478647</v>
      </c>
      <c r="K181" s="303"/>
      <c r="L181" s="302">
        <v>2.4524284470935909</v>
      </c>
      <c r="M181" s="302">
        <v>0.3821265522663248</v>
      </c>
      <c r="N181" s="302">
        <v>0.1730743498811243</v>
      </c>
      <c r="O181" s="302">
        <f t="shared" si="86"/>
        <v>3.0076293492410398</v>
      </c>
    </row>
    <row r="182" spans="1:15" s="236" customFormat="1" x14ac:dyDescent="0.2">
      <c r="A182" s="237" t="str">
        <f>name!E$7</f>
        <v>Administrative and secretarial occupations</v>
      </c>
      <c r="B182" s="302">
        <v>2.7033219445125152</v>
      </c>
      <c r="C182" s="302">
        <v>0.94045690216623179</v>
      </c>
      <c r="D182" s="302">
        <v>7.4564462292690453E-2</v>
      </c>
      <c r="E182" s="302">
        <f t="shared" si="84"/>
        <v>3.7183433089714373</v>
      </c>
      <c r="F182" s="303"/>
      <c r="G182" s="302">
        <v>3.0182995343358772</v>
      </c>
      <c r="H182" s="302">
        <v>0.94533739615982737</v>
      </c>
      <c r="I182" s="302">
        <v>0.16922734223846511</v>
      </c>
      <c r="J182" s="302">
        <f t="shared" si="85"/>
        <v>4.13286427273417</v>
      </c>
      <c r="K182" s="303"/>
      <c r="L182" s="302">
        <v>2.912421829069296</v>
      </c>
      <c r="M182" s="302">
        <v>0.78619415238789958</v>
      </c>
      <c r="N182" s="302">
        <v>0.12965507719124861</v>
      </c>
      <c r="O182" s="302">
        <f t="shared" si="86"/>
        <v>3.8282710586484443</v>
      </c>
    </row>
    <row r="183" spans="1:15" s="236" customFormat="1" x14ac:dyDescent="0.2">
      <c r="A183" s="237" t="str">
        <f>name!E$8</f>
        <v>Skilled trades occupations</v>
      </c>
      <c r="B183" s="302">
        <v>1.4060524783141144</v>
      </c>
      <c r="C183" s="302">
        <v>0.26042705702851265</v>
      </c>
      <c r="D183" s="302">
        <v>0.58884654835280559</v>
      </c>
      <c r="E183" s="302">
        <f t="shared" si="84"/>
        <v>2.2553260836954325</v>
      </c>
      <c r="F183" s="303"/>
      <c r="G183" s="302">
        <v>1.1294554382854207</v>
      </c>
      <c r="H183" s="302">
        <v>0.22348297098474718</v>
      </c>
      <c r="I183" s="302">
        <v>0.49992465131201536</v>
      </c>
      <c r="J183" s="302">
        <f>SUM(G183:I183)</f>
        <v>1.8528630605821834</v>
      </c>
      <c r="K183" s="303"/>
      <c r="L183" s="302">
        <v>1.0248039986833268</v>
      </c>
      <c r="M183" s="302">
        <v>0.32930272546116268</v>
      </c>
      <c r="N183" s="302">
        <v>0.4978203801060761</v>
      </c>
      <c r="O183" s="302">
        <f t="shared" si="86"/>
        <v>1.8519271042505656</v>
      </c>
    </row>
    <row r="184" spans="1:15" s="236" customFormat="1" x14ac:dyDescent="0.2">
      <c r="A184" s="237" t="str">
        <f>name!E$9</f>
        <v>Caring, leisure and other service occupations</v>
      </c>
      <c r="B184" s="302">
        <v>1.3300501325960865</v>
      </c>
      <c r="C184" s="302">
        <v>0.82305866803797556</v>
      </c>
      <c r="D184" s="302">
        <v>0.16957089243693788</v>
      </c>
      <c r="E184" s="302">
        <f t="shared" si="84"/>
        <v>2.3226796930710001</v>
      </c>
      <c r="F184" s="303"/>
      <c r="G184" s="302">
        <v>1.3365889949892249</v>
      </c>
      <c r="H184" s="302">
        <v>0.79375131284071709</v>
      </c>
      <c r="I184" s="302">
        <v>0.31843012939702864</v>
      </c>
      <c r="J184" s="302">
        <f t="shared" ref="J184:J187" si="87">SUM(G184:I184)</f>
        <v>2.4487704372269707</v>
      </c>
      <c r="K184" s="303"/>
      <c r="L184" s="302">
        <v>1.5157897576231572</v>
      </c>
      <c r="M184" s="302">
        <v>0.8733092150562265</v>
      </c>
      <c r="N184" s="302">
        <v>0.36729678386512554</v>
      </c>
      <c r="O184" s="302">
        <f t="shared" si="86"/>
        <v>2.7563957565445092</v>
      </c>
    </row>
    <row r="185" spans="1:15" s="236" customFormat="1" x14ac:dyDescent="0.2">
      <c r="A185" s="237" t="str">
        <f>name!E$10</f>
        <v>Sales and customer service occupations</v>
      </c>
      <c r="B185" s="302">
        <v>0.89022709619748941</v>
      </c>
      <c r="C185" s="302">
        <v>0.2943677634353587</v>
      </c>
      <c r="D185" s="302">
        <v>9.815773931295517E-2</v>
      </c>
      <c r="E185" s="302">
        <f t="shared" si="84"/>
        <v>1.2827525989458033</v>
      </c>
      <c r="F185" s="303"/>
      <c r="G185" s="302">
        <v>0.94868323563147838</v>
      </c>
      <c r="H185" s="302">
        <v>0.33078188590565227</v>
      </c>
      <c r="I185" s="302">
        <v>0.12716567394808678</v>
      </c>
      <c r="J185" s="302">
        <f t="shared" si="87"/>
        <v>1.4066307954852175</v>
      </c>
      <c r="K185" s="303"/>
      <c r="L185" s="302">
        <v>1.1075659223900529</v>
      </c>
      <c r="M185" s="302">
        <v>0.51736592501063461</v>
      </c>
      <c r="N185" s="302">
        <v>0.11449409143398338</v>
      </c>
      <c r="O185" s="302">
        <f t="shared" si="86"/>
        <v>1.7394259388346709</v>
      </c>
    </row>
    <row r="186" spans="1:15" s="236" customFormat="1" x14ac:dyDescent="0.2">
      <c r="A186" s="237" t="str">
        <f>name!E$11</f>
        <v>Process, plant and machine operatives</v>
      </c>
      <c r="B186" s="302">
        <v>8.9519800829665996</v>
      </c>
      <c r="C186" s="302">
        <v>1.3920998212172833</v>
      </c>
      <c r="D186" s="302">
        <v>3.6796126754467116</v>
      </c>
      <c r="E186" s="302">
        <f t="shared" si="84"/>
        <v>14.023692579630595</v>
      </c>
      <c r="F186" s="303"/>
      <c r="G186" s="302">
        <v>7.5287034934559847</v>
      </c>
      <c r="H186" s="302">
        <v>1.5302877872195473</v>
      </c>
      <c r="I186" s="302">
        <v>4.8572808722838969</v>
      </c>
      <c r="J186" s="302">
        <f t="shared" si="87"/>
        <v>13.916272152959429</v>
      </c>
      <c r="K186" s="303"/>
      <c r="L186" s="302">
        <v>8.0169894888194477</v>
      </c>
      <c r="M186" s="302">
        <v>1.8762711205186422</v>
      </c>
      <c r="N186" s="302">
        <v>5.8483028115240865</v>
      </c>
      <c r="O186" s="302">
        <f t="shared" si="86"/>
        <v>15.741563420862175</v>
      </c>
    </row>
    <row r="187" spans="1:15" s="236" customFormat="1" x14ac:dyDescent="0.2">
      <c r="A187" s="237" t="str">
        <f>name!E$12</f>
        <v>Elementary occupations</v>
      </c>
      <c r="B187" s="302">
        <v>5.119923860495101</v>
      </c>
      <c r="C187" s="302">
        <v>1.0989622665640311</v>
      </c>
      <c r="D187" s="302">
        <v>0.17139206416696981</v>
      </c>
      <c r="E187" s="302">
        <f t="shared" si="84"/>
        <v>6.390278191226102</v>
      </c>
      <c r="F187" s="303"/>
      <c r="G187" s="302">
        <v>4.1115925902718695</v>
      </c>
      <c r="H187" s="302">
        <v>0.94387638983669053</v>
      </c>
      <c r="I187" s="302">
        <v>0.20736099298259889</v>
      </c>
      <c r="J187" s="302">
        <f t="shared" si="87"/>
        <v>5.2628299730911587</v>
      </c>
      <c r="K187" s="303"/>
      <c r="L187" s="302">
        <v>3.4137940077972733</v>
      </c>
      <c r="M187" s="302">
        <v>0.83722943613602796</v>
      </c>
      <c r="N187" s="302">
        <v>0.22794039498081015</v>
      </c>
      <c r="O187" s="302">
        <f t="shared" si="86"/>
        <v>4.4789638389141109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26.659941881651335</v>
      </c>
      <c r="C189" s="311">
        <f t="shared" ref="C189:E189" si="88">SUM(C179:C187)</f>
        <v>5.3340094552792863</v>
      </c>
      <c r="D189" s="311">
        <f t="shared" si="88"/>
        <v>5.6150486630693619</v>
      </c>
      <c r="E189" s="311">
        <f t="shared" si="88"/>
        <v>37.60899999999998</v>
      </c>
      <c r="F189" s="311"/>
      <c r="G189" s="311">
        <f t="shared" ref="G189:J189" si="89">SUM(G179:G187)</f>
        <v>25.849629316914474</v>
      </c>
      <c r="H189" s="311">
        <f t="shared" si="89"/>
        <v>5.6258087387859401</v>
      </c>
      <c r="I189" s="311">
        <f t="shared" si="89"/>
        <v>7.651561944299635</v>
      </c>
      <c r="J189" s="311">
        <f t="shared" si="89"/>
        <v>39.127000000000052</v>
      </c>
      <c r="K189" s="311"/>
      <c r="L189" s="311">
        <f t="shared" ref="L189:O189" si="90">SUM(L179:L187)</f>
        <v>27.068951754455867</v>
      </c>
      <c r="M189" s="311">
        <f t="shared" si="90"/>
        <v>6.4407453826101815</v>
      </c>
      <c r="N189" s="311">
        <f t="shared" si="90"/>
        <v>8.6003028629339067</v>
      </c>
      <c r="O189" s="311">
        <f t="shared" si="90"/>
        <v>42.109999999999957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2.6063203630207212</v>
      </c>
      <c r="C196" s="302">
        <v>0.36268174653308682</v>
      </c>
      <c r="D196" s="302">
        <v>1.3232534046294182</v>
      </c>
      <c r="E196" s="302">
        <f>SUM(B196:D196)</f>
        <v>4.2922555141832266</v>
      </c>
      <c r="F196" s="303"/>
      <c r="G196" s="302">
        <v>2.8091243347736543</v>
      </c>
      <c r="H196" s="302">
        <v>0.70823258445409376</v>
      </c>
      <c r="I196" s="302">
        <v>1.9236046168525365</v>
      </c>
      <c r="J196" s="302">
        <f>SUM(G196:I196)</f>
        <v>5.4409615360802848</v>
      </c>
      <c r="K196" s="303"/>
      <c r="L196" s="302">
        <v>3.8156370293029123</v>
      </c>
      <c r="M196" s="302">
        <v>1.1201951108104857</v>
      </c>
      <c r="N196" s="302">
        <v>2.5862804461519291</v>
      </c>
      <c r="O196" s="302">
        <f>SUM(L196:N196)</f>
        <v>7.5221125862653269</v>
      </c>
    </row>
    <row r="197" spans="1:15" s="236" customFormat="1" x14ac:dyDescent="0.2">
      <c r="A197" s="237" t="str">
        <f>name!E$5</f>
        <v>Professional occupations</v>
      </c>
      <c r="B197" s="302">
        <v>0.9162125544808265</v>
      </c>
      <c r="C197" s="302">
        <v>0.1859190694567113</v>
      </c>
      <c r="D197" s="302">
        <v>0.10779721028412757</v>
      </c>
      <c r="E197" s="302">
        <f t="shared" ref="E197:E204" si="91">SUM(B197:D197)</f>
        <v>1.2099288342216654</v>
      </c>
      <c r="F197" s="303"/>
      <c r="G197" s="302">
        <v>1.1936757493904728</v>
      </c>
      <c r="H197" s="302">
        <v>0.37404130264820751</v>
      </c>
      <c r="I197" s="302">
        <v>0.15076285332427716</v>
      </c>
      <c r="J197" s="302">
        <f t="shared" ref="J197:J199" si="92">SUM(G197:I197)</f>
        <v>1.7184799053629574</v>
      </c>
      <c r="K197" s="303"/>
      <c r="L197" s="302">
        <v>1.5605051935288263</v>
      </c>
      <c r="M197" s="302">
        <v>0.51563919550276605</v>
      </c>
      <c r="N197" s="302">
        <v>0.10573787818045523</v>
      </c>
      <c r="O197" s="302">
        <f t="shared" ref="O197:O204" si="93">SUM(L197:N197)</f>
        <v>2.1818822672120479</v>
      </c>
    </row>
    <row r="198" spans="1:15" s="236" customFormat="1" x14ac:dyDescent="0.2">
      <c r="A198" s="237" t="str">
        <f>name!E$6</f>
        <v>Associate professional occupations</v>
      </c>
      <c r="B198" s="302">
        <v>0.88420017389466399</v>
      </c>
      <c r="C198" s="302">
        <v>0.54098722151112388</v>
      </c>
      <c r="D198" s="302">
        <v>5.6871680951818437E-2</v>
      </c>
      <c r="E198" s="302">
        <f t="shared" si="91"/>
        <v>1.4820590763576063</v>
      </c>
      <c r="F198" s="303"/>
      <c r="G198" s="302">
        <v>1.0485789409124164</v>
      </c>
      <c r="H198" s="302">
        <v>0.80836748287238314</v>
      </c>
      <c r="I198" s="302">
        <v>7.8304305585422548E-2</v>
      </c>
      <c r="J198" s="302">
        <f t="shared" si="92"/>
        <v>1.9352507293702219</v>
      </c>
      <c r="K198" s="303"/>
      <c r="L198" s="302">
        <v>1.2459557460123161</v>
      </c>
      <c r="M198" s="302">
        <v>1.0709027095730805</v>
      </c>
      <c r="N198" s="302">
        <v>6.046019503538539E-2</v>
      </c>
      <c r="O198" s="302">
        <f t="shared" si="93"/>
        <v>2.3773186506207824</v>
      </c>
    </row>
    <row r="199" spans="1:15" s="236" customFormat="1" x14ac:dyDescent="0.2">
      <c r="A199" s="237" t="str">
        <f>name!E$7</f>
        <v>Administrative and secretarial occupations</v>
      </c>
      <c r="B199" s="302">
        <v>1.7590755138400322</v>
      </c>
      <c r="C199" s="302">
        <v>0.66289850311128795</v>
      </c>
      <c r="D199" s="302">
        <v>1.4555701215073248E-2</v>
      </c>
      <c r="E199" s="302">
        <f t="shared" si="91"/>
        <v>2.4365297181663932</v>
      </c>
      <c r="F199" s="303"/>
      <c r="G199" s="302">
        <v>1.7287332326381366</v>
      </c>
      <c r="H199" s="302">
        <v>0.96065352316030228</v>
      </c>
      <c r="I199" s="302">
        <v>2.8112969022879141E-2</v>
      </c>
      <c r="J199" s="302">
        <f t="shared" si="92"/>
        <v>2.7174997248213177</v>
      </c>
      <c r="K199" s="303"/>
      <c r="L199" s="302">
        <v>2.0725760689871184</v>
      </c>
      <c r="M199" s="302">
        <v>1.0385808380507675</v>
      </c>
      <c r="N199" s="302">
        <v>2.1459078588554597E-2</v>
      </c>
      <c r="O199" s="302">
        <f t="shared" si="93"/>
        <v>3.1326159856264404</v>
      </c>
    </row>
    <row r="200" spans="1:15" s="236" customFormat="1" x14ac:dyDescent="0.2">
      <c r="A200" s="237" t="str">
        <f>name!E$8</f>
        <v>Skilled trades occupations</v>
      </c>
      <c r="B200" s="302">
        <v>6.5528429951218907</v>
      </c>
      <c r="C200" s="302">
        <v>2.2088764770583835</v>
      </c>
      <c r="D200" s="302">
        <v>0.49415314277897393</v>
      </c>
      <c r="E200" s="302">
        <f t="shared" si="91"/>
        <v>9.2558726149592481</v>
      </c>
      <c r="F200" s="303"/>
      <c r="G200" s="302">
        <v>4.5360160883639704</v>
      </c>
      <c r="H200" s="302">
        <v>2.1419249425585134</v>
      </c>
      <c r="I200" s="302">
        <v>0.84284503529006338</v>
      </c>
      <c r="J200" s="302">
        <f>SUM(G200:I200)</f>
        <v>7.5207860662125476</v>
      </c>
      <c r="K200" s="303"/>
      <c r="L200" s="302">
        <v>4.2789007819499885</v>
      </c>
      <c r="M200" s="302">
        <v>2.1841218339055022</v>
      </c>
      <c r="N200" s="302">
        <v>0.87052294841557576</v>
      </c>
      <c r="O200" s="302">
        <f t="shared" si="93"/>
        <v>7.3335455642710663</v>
      </c>
    </row>
    <row r="201" spans="1:15" s="236" customFormat="1" x14ac:dyDescent="0.2">
      <c r="A201" s="237" t="str">
        <f>name!E$9</f>
        <v>Caring, leisure and other service occupations</v>
      </c>
      <c r="B201" s="302">
        <v>1.028780361663387</v>
      </c>
      <c r="C201" s="302">
        <v>1.174557731210182</v>
      </c>
      <c r="D201" s="302">
        <v>6.3460322962804683E-2</v>
      </c>
      <c r="E201" s="302">
        <f t="shared" si="91"/>
        <v>2.2667984158363734</v>
      </c>
      <c r="F201" s="303"/>
      <c r="G201" s="302">
        <v>0.958260761165866</v>
      </c>
      <c r="H201" s="302">
        <v>1.3530870603024825</v>
      </c>
      <c r="I201" s="302">
        <v>0.16639804500078786</v>
      </c>
      <c r="J201" s="302">
        <f t="shared" ref="J201:J204" si="94">SUM(G201:I201)</f>
        <v>2.4777458664691365</v>
      </c>
      <c r="K201" s="303"/>
      <c r="L201" s="302">
        <v>1.1317855032297959</v>
      </c>
      <c r="M201" s="302">
        <v>1.4874328854168875</v>
      </c>
      <c r="N201" s="302">
        <v>0.25765168832951357</v>
      </c>
      <c r="O201" s="302">
        <f t="shared" si="93"/>
        <v>2.8768700769761968</v>
      </c>
    </row>
    <row r="202" spans="1:15" s="236" customFormat="1" x14ac:dyDescent="0.2">
      <c r="A202" s="237" t="str">
        <f>name!E$10</f>
        <v>Sales and customer service occupations</v>
      </c>
      <c r="B202" s="302">
        <v>0.77823058949183865</v>
      </c>
      <c r="C202" s="302">
        <v>2.3525374081795771</v>
      </c>
      <c r="D202" s="302">
        <v>0.46678899309369476</v>
      </c>
      <c r="E202" s="302">
        <f t="shared" si="91"/>
        <v>3.5975569907651104</v>
      </c>
      <c r="F202" s="303"/>
      <c r="G202" s="302">
        <v>0.72594129924917794</v>
      </c>
      <c r="H202" s="302">
        <v>2.978555658302211</v>
      </c>
      <c r="I202" s="302">
        <v>0.54276205170170011</v>
      </c>
      <c r="J202" s="302">
        <f t="shared" si="94"/>
        <v>4.2472590092530895</v>
      </c>
      <c r="K202" s="303"/>
      <c r="L202" s="302">
        <v>0.88874448165477016</v>
      </c>
      <c r="M202" s="302">
        <v>3.8358919314704929</v>
      </c>
      <c r="N202" s="302">
        <v>0.44919039421502266</v>
      </c>
      <c r="O202" s="302">
        <f t="shared" si="93"/>
        <v>5.1738268073402862</v>
      </c>
    </row>
    <row r="203" spans="1:15" s="236" customFormat="1" x14ac:dyDescent="0.2">
      <c r="A203" s="237" t="str">
        <f>name!E$11</f>
        <v>Process, plant and machine operatives</v>
      </c>
      <c r="B203" s="302">
        <v>0.6695646763612908</v>
      </c>
      <c r="C203" s="302">
        <v>0.77154359765391267</v>
      </c>
      <c r="D203" s="302">
        <v>7.325140355602125E-2</v>
      </c>
      <c r="E203" s="302">
        <f t="shared" si="91"/>
        <v>1.5143596775712247</v>
      </c>
      <c r="F203" s="303"/>
      <c r="G203" s="302">
        <v>0.49595738691511077</v>
      </c>
      <c r="H203" s="302">
        <v>1.0335257625256304</v>
      </c>
      <c r="I203" s="302">
        <v>0.10204434832323285</v>
      </c>
      <c r="J203" s="302">
        <f t="shared" si="94"/>
        <v>1.6315274977639742</v>
      </c>
      <c r="K203" s="303"/>
      <c r="L203" s="302">
        <v>0.6483031233940767</v>
      </c>
      <c r="M203" s="302">
        <v>1.622421116695222</v>
      </c>
      <c r="N203" s="302">
        <v>0.13065655778776078</v>
      </c>
      <c r="O203" s="302">
        <f t="shared" si="93"/>
        <v>2.4013807978770596</v>
      </c>
    </row>
    <row r="204" spans="1:15" s="236" customFormat="1" x14ac:dyDescent="0.2">
      <c r="A204" s="237" t="str">
        <f>name!E$12</f>
        <v>Elementary occupations</v>
      </c>
      <c r="B204" s="302">
        <v>6.7506988374547285</v>
      </c>
      <c r="C204" s="302">
        <v>22.199651041801832</v>
      </c>
      <c r="D204" s="302">
        <v>0.11228927868257647</v>
      </c>
      <c r="E204" s="302">
        <f t="shared" si="91"/>
        <v>29.062639157939138</v>
      </c>
      <c r="F204" s="303"/>
      <c r="G204" s="302">
        <v>5.9155478700474626</v>
      </c>
      <c r="H204" s="302">
        <v>23.827962211749572</v>
      </c>
      <c r="I204" s="302">
        <v>0.17297958286939419</v>
      </c>
      <c r="J204" s="302">
        <f t="shared" si="94"/>
        <v>29.916489664666429</v>
      </c>
      <c r="K204" s="303"/>
      <c r="L204" s="302">
        <v>6.7961932112525014</v>
      </c>
      <c r="M204" s="302">
        <v>25.830064875206237</v>
      </c>
      <c r="N204" s="302">
        <v>0.21818917735198079</v>
      </c>
      <c r="O204" s="302">
        <f t="shared" si="93"/>
        <v>32.844447263810721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21.945926065329378</v>
      </c>
      <c r="C206" s="311">
        <f t="shared" ref="C206:E206" si="95">SUM(C196:C204)</f>
        <v>30.459652796516096</v>
      </c>
      <c r="D206" s="311">
        <f t="shared" si="95"/>
        <v>2.7124211381545087</v>
      </c>
      <c r="E206" s="311">
        <f t="shared" si="95"/>
        <v>55.117999999999981</v>
      </c>
      <c r="F206" s="311"/>
      <c r="G206" s="311">
        <f t="shared" ref="G206:J206" si="96">SUM(G196:G204)</f>
        <v>19.411835663456266</v>
      </c>
      <c r="H206" s="311">
        <f t="shared" si="96"/>
        <v>34.186350528573399</v>
      </c>
      <c r="I206" s="311">
        <f t="shared" si="96"/>
        <v>4.007813807970293</v>
      </c>
      <c r="J206" s="311">
        <f t="shared" si="96"/>
        <v>57.605999999999952</v>
      </c>
      <c r="K206" s="311"/>
      <c r="L206" s="311">
        <f t="shared" ref="L206:O206" si="97">SUM(L196:L204)</f>
        <v>22.438601139312308</v>
      </c>
      <c r="M206" s="311">
        <f t="shared" si="97"/>
        <v>38.705250496631436</v>
      </c>
      <c r="N206" s="311">
        <f t="shared" si="97"/>
        <v>4.7001483640561785</v>
      </c>
      <c r="O206" s="311">
        <f t="shared" si="97"/>
        <v>65.843999999999937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0.7016726316871188</v>
      </c>
      <c r="C213" s="302">
        <v>0.18708127865326923</v>
      </c>
      <c r="D213" s="302">
        <v>0.24250585760090346</v>
      </c>
      <c r="E213" s="302">
        <f>SUM(B213:D213)</f>
        <v>1.1312597679412915</v>
      </c>
      <c r="F213" s="303"/>
      <c r="G213" s="302">
        <v>0.66344199723251962</v>
      </c>
      <c r="H213" s="302">
        <v>0.165287704312053</v>
      </c>
      <c r="I213" s="302">
        <v>0.21138450763333533</v>
      </c>
      <c r="J213" s="302">
        <f>SUM(G213:I213)</f>
        <v>1.0401142091779079</v>
      </c>
      <c r="K213" s="303"/>
      <c r="L213" s="302">
        <v>0.6922557255142221</v>
      </c>
      <c r="M213" s="302">
        <v>0.20021495269263659</v>
      </c>
      <c r="N213" s="302">
        <v>0.22473819515438023</v>
      </c>
      <c r="O213" s="302">
        <f>SUM(L213:N213)</f>
        <v>1.1172088733612389</v>
      </c>
    </row>
    <row r="214" spans="1:15" s="236" customFormat="1" x14ac:dyDescent="0.2">
      <c r="A214" s="237" t="str">
        <f>name!E$5</f>
        <v>Professional occupations</v>
      </c>
      <c r="B214" s="302">
        <v>0.83040572610179164</v>
      </c>
      <c r="C214" s="302">
        <v>0.18334660916240791</v>
      </c>
      <c r="D214" s="302">
        <v>0.41227447606200235</v>
      </c>
      <c r="E214" s="302">
        <f t="shared" ref="E214:E221" si="98">SUM(B214:D214)</f>
        <v>1.4260268113262018</v>
      </c>
      <c r="F214" s="303"/>
      <c r="G214" s="302">
        <v>0.95495245017861796</v>
      </c>
      <c r="H214" s="302">
        <v>0.17551279100902661</v>
      </c>
      <c r="I214" s="302">
        <v>0.32706100061345106</v>
      </c>
      <c r="J214" s="302">
        <f t="shared" ref="J214:J216" si="99">SUM(G214:I214)</f>
        <v>1.4575262418010957</v>
      </c>
      <c r="K214" s="303"/>
      <c r="L214" s="302">
        <v>1.0146472618107434</v>
      </c>
      <c r="M214" s="302">
        <v>0.22429923386560119</v>
      </c>
      <c r="N214" s="302">
        <v>0.27042997780683564</v>
      </c>
      <c r="O214" s="302">
        <f t="shared" ref="O214:O221" si="100">SUM(L214:N214)</f>
        <v>1.5093764734831803</v>
      </c>
    </row>
    <row r="215" spans="1:15" s="236" customFormat="1" x14ac:dyDescent="0.2">
      <c r="A215" s="237" t="str">
        <f>name!E$6</f>
        <v>Associate professional occupations</v>
      </c>
      <c r="B215" s="302">
        <v>0.71073611577173668</v>
      </c>
      <c r="C215" s="302">
        <v>0.24564019271268797</v>
      </c>
      <c r="D215" s="302">
        <v>0.8944487771252283</v>
      </c>
      <c r="E215" s="302">
        <f t="shared" si="98"/>
        <v>1.8508250856096531</v>
      </c>
      <c r="F215" s="303"/>
      <c r="G215" s="302">
        <v>0.76060992468709054</v>
      </c>
      <c r="H215" s="302">
        <v>0.19253542328912465</v>
      </c>
      <c r="I215" s="302">
        <v>0.55548956321166365</v>
      </c>
      <c r="J215" s="302">
        <f t="shared" si="99"/>
        <v>1.5086349111878787</v>
      </c>
      <c r="K215" s="303"/>
      <c r="L215" s="302">
        <v>0.72511097039268047</v>
      </c>
      <c r="M215" s="302">
        <v>0.19087302475731036</v>
      </c>
      <c r="N215" s="302">
        <v>0.52745323616456286</v>
      </c>
      <c r="O215" s="302">
        <f t="shared" si="100"/>
        <v>1.4434372313145536</v>
      </c>
    </row>
    <row r="216" spans="1:15" s="236" customFormat="1" x14ac:dyDescent="0.2">
      <c r="A216" s="237" t="str">
        <f>name!E$7</f>
        <v>Administrative and secretarial occupations</v>
      </c>
      <c r="B216" s="302">
        <v>0.30253256956508401</v>
      </c>
      <c r="C216" s="302">
        <v>0.30056531916351598</v>
      </c>
      <c r="D216" s="302">
        <v>6.2994890628769076E-2</v>
      </c>
      <c r="E216" s="302">
        <f t="shared" si="98"/>
        <v>0.6660927793573691</v>
      </c>
      <c r="F216" s="303"/>
      <c r="G216" s="302">
        <v>0.27081173247708018</v>
      </c>
      <c r="H216" s="302">
        <v>0.17896411406587284</v>
      </c>
      <c r="I216" s="302">
        <v>3.1343670224616059E-2</v>
      </c>
      <c r="J216" s="302">
        <f t="shared" si="99"/>
        <v>0.48111951676756903</v>
      </c>
      <c r="K216" s="303"/>
      <c r="L216" s="302">
        <v>0.16300865655518817</v>
      </c>
      <c r="M216" s="302">
        <v>0.11564573003595729</v>
      </c>
      <c r="N216" s="302">
        <v>2.5183511719415071E-2</v>
      </c>
      <c r="O216" s="302">
        <f t="shared" si="100"/>
        <v>0.30383789831056057</v>
      </c>
    </row>
    <row r="217" spans="1:15" s="236" customFormat="1" x14ac:dyDescent="0.2">
      <c r="A217" s="237" t="str">
        <f>name!E$8</f>
        <v>Skilled trades occupations</v>
      </c>
      <c r="B217" s="302">
        <v>0.33513865317916119</v>
      </c>
      <c r="C217" s="302">
        <v>9.0825736172893412E-2</v>
      </c>
      <c r="D217" s="302">
        <v>0.16410587824132619</v>
      </c>
      <c r="E217" s="302">
        <f t="shared" si="98"/>
        <v>0.59007026759338077</v>
      </c>
      <c r="F217" s="303"/>
      <c r="G217" s="302">
        <v>0.24218436481743755</v>
      </c>
      <c r="H217" s="302">
        <v>5.1065928958042878E-2</v>
      </c>
      <c r="I217" s="302">
        <v>0.11488349335908979</v>
      </c>
      <c r="J217" s="302">
        <f>SUM(G217:I217)</f>
        <v>0.40813378713457016</v>
      </c>
      <c r="K217" s="303"/>
      <c r="L217" s="302">
        <v>0.16405144493136872</v>
      </c>
      <c r="M217" s="302">
        <v>7.0433666252230187E-2</v>
      </c>
      <c r="N217" s="302">
        <v>0.12073188762828624</v>
      </c>
      <c r="O217" s="302">
        <f t="shared" si="100"/>
        <v>0.35521699881188518</v>
      </c>
    </row>
    <row r="218" spans="1:15" s="236" customFormat="1" x14ac:dyDescent="0.2">
      <c r="A218" s="237" t="str">
        <f>name!E$9</f>
        <v>Caring, leisure and other service occupations</v>
      </c>
      <c r="B218" s="302">
        <v>9.9837602083269944E-2</v>
      </c>
      <c r="C218" s="302">
        <v>0.1242487832174141</v>
      </c>
      <c r="D218" s="302">
        <v>3.3337524060260068E-2</v>
      </c>
      <c r="E218" s="302">
        <f t="shared" si="98"/>
        <v>0.25742390936094411</v>
      </c>
      <c r="F218" s="303"/>
      <c r="G218" s="302">
        <v>7.177012995248748E-2</v>
      </c>
      <c r="H218" s="302">
        <v>6.5309060225629614E-2</v>
      </c>
      <c r="I218" s="302">
        <v>1.845490809478555E-2</v>
      </c>
      <c r="J218" s="302">
        <f t="shared" ref="J218:J221" si="101">SUM(G218:I218)</f>
        <v>0.15553409827290265</v>
      </c>
      <c r="K218" s="303"/>
      <c r="L218" s="302">
        <v>6.9345170778755724E-2</v>
      </c>
      <c r="M218" s="302">
        <v>5.8895077764634075E-2</v>
      </c>
      <c r="N218" s="302">
        <v>2.3499518986366135E-2</v>
      </c>
      <c r="O218" s="302">
        <f t="shared" si="100"/>
        <v>0.15173976752975593</v>
      </c>
    </row>
    <row r="219" spans="1:15" s="236" customFormat="1" x14ac:dyDescent="0.2">
      <c r="A219" s="237" t="str">
        <f>name!E$10</f>
        <v>Sales and customer service occupations</v>
      </c>
      <c r="B219" s="302">
        <v>0.19837745599532292</v>
      </c>
      <c r="C219" s="302">
        <v>0.12294575649763888</v>
      </c>
      <c r="D219" s="302">
        <v>5.3321264240548095E-2</v>
      </c>
      <c r="E219" s="302">
        <f t="shared" si="98"/>
        <v>0.37464447673350992</v>
      </c>
      <c r="F219" s="303"/>
      <c r="G219" s="302">
        <v>0.17356528461233636</v>
      </c>
      <c r="H219" s="302">
        <v>7.6698585077847575E-2</v>
      </c>
      <c r="I219" s="302">
        <v>2.7856964851413497E-2</v>
      </c>
      <c r="J219" s="302">
        <f t="shared" si="101"/>
        <v>0.27812083454159742</v>
      </c>
      <c r="K219" s="303"/>
      <c r="L219" s="302">
        <v>0.17607651817446515</v>
      </c>
      <c r="M219" s="302">
        <v>8.2547489194332788E-2</v>
      </c>
      <c r="N219" s="302">
        <v>2.331809603744648E-2</v>
      </c>
      <c r="O219" s="302">
        <f t="shared" si="100"/>
        <v>0.28194210340624443</v>
      </c>
    </row>
    <row r="220" spans="1:15" s="236" customFormat="1" x14ac:dyDescent="0.2">
      <c r="A220" s="237" t="str">
        <f>name!E$11</f>
        <v>Process, plant and machine operatives</v>
      </c>
      <c r="B220" s="302">
        <v>8.8487969212163398E-2</v>
      </c>
      <c r="C220" s="302">
        <v>5.3793969343221566E-2</v>
      </c>
      <c r="D220" s="302">
        <v>2.7591361504983883E-2</v>
      </c>
      <c r="E220" s="302">
        <f t="shared" si="98"/>
        <v>0.16987330006036883</v>
      </c>
      <c r="F220" s="303"/>
      <c r="G220" s="302">
        <v>6.0265623592732985E-2</v>
      </c>
      <c r="H220" s="302">
        <v>4.2646583273311667E-2</v>
      </c>
      <c r="I220" s="302">
        <v>2.4948867841533513E-2</v>
      </c>
      <c r="J220" s="302">
        <f t="shared" si="101"/>
        <v>0.12786107470757818</v>
      </c>
      <c r="K220" s="303"/>
      <c r="L220" s="302">
        <v>5.0306043523200457E-2</v>
      </c>
      <c r="M220" s="302">
        <v>5.4274565721931359E-2</v>
      </c>
      <c r="N220" s="302">
        <v>2.8475274081482316E-2</v>
      </c>
      <c r="O220" s="302">
        <f t="shared" si="100"/>
        <v>0.13305588332661414</v>
      </c>
    </row>
    <row r="221" spans="1:15" s="236" customFormat="1" x14ac:dyDescent="0.2">
      <c r="A221" s="237" t="str">
        <f>name!E$12</f>
        <v>Elementary occupations</v>
      </c>
      <c r="B221" s="302">
        <v>0.28058759504094555</v>
      </c>
      <c r="C221" s="302">
        <v>0.51795200490378934</v>
      </c>
      <c r="D221" s="302">
        <v>4.7244002072548155E-2</v>
      </c>
      <c r="E221" s="302">
        <f t="shared" si="98"/>
        <v>0.84578360201728309</v>
      </c>
      <c r="F221" s="303"/>
      <c r="G221" s="302">
        <v>0.17423137653402418</v>
      </c>
      <c r="H221" s="302">
        <v>0.25734369118930417</v>
      </c>
      <c r="I221" s="302">
        <v>2.138025868557019E-2</v>
      </c>
      <c r="J221" s="302">
        <f t="shared" si="101"/>
        <v>0.45295532640889852</v>
      </c>
      <c r="K221" s="303"/>
      <c r="L221" s="302">
        <v>0.14670751837407869</v>
      </c>
      <c r="M221" s="302">
        <v>0.21929408724605073</v>
      </c>
      <c r="N221" s="302">
        <v>2.3183164835838117E-2</v>
      </c>
      <c r="O221" s="302">
        <f t="shared" si="100"/>
        <v>0.3891847704559675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3.5477763186365938</v>
      </c>
      <c r="C223" s="311">
        <f t="shared" ref="C223:E223" si="102">SUM(C213:C221)</f>
        <v>1.8263996498268387</v>
      </c>
      <c r="D223" s="311">
        <f t="shared" si="102"/>
        <v>1.9378240315365698</v>
      </c>
      <c r="E223" s="311">
        <f t="shared" si="102"/>
        <v>7.3120000000000012</v>
      </c>
      <c r="F223" s="311"/>
      <c r="G223" s="311">
        <f t="shared" ref="G223:J223" si="103">SUM(G213:G221)</f>
        <v>3.3718328840843261</v>
      </c>
      <c r="H223" s="311">
        <f t="shared" si="103"/>
        <v>1.205363881400213</v>
      </c>
      <c r="I223" s="311">
        <f t="shared" si="103"/>
        <v>1.3328032345154588</v>
      </c>
      <c r="J223" s="311">
        <f t="shared" si="103"/>
        <v>5.9099999999999975</v>
      </c>
      <c r="K223" s="311"/>
      <c r="L223" s="311">
        <f t="shared" ref="L223:O223" si="104">SUM(L213:L221)</f>
        <v>3.2015093100547034</v>
      </c>
      <c r="M223" s="311">
        <f t="shared" si="104"/>
        <v>1.2164778275306847</v>
      </c>
      <c r="N223" s="311">
        <f t="shared" si="104"/>
        <v>1.2670128624146126</v>
      </c>
      <c r="O223" s="311">
        <f t="shared" si="104"/>
        <v>5.6850000000000014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1.8961802499512248</v>
      </c>
      <c r="C230" s="302">
        <v>0.13524997771244121</v>
      </c>
      <c r="D230" s="302">
        <v>0.1608716521320776</v>
      </c>
      <c r="E230" s="302">
        <f>SUM(B230:D230)</f>
        <v>2.1923018797957434</v>
      </c>
      <c r="F230" s="303"/>
      <c r="G230" s="302">
        <v>1.6985597342626555</v>
      </c>
      <c r="H230" s="302">
        <v>0.26647354702979842</v>
      </c>
      <c r="I230" s="302">
        <v>0.17161594687069712</v>
      </c>
      <c r="J230" s="302">
        <f>SUM(G230:I230)</f>
        <v>2.1366492281631508</v>
      </c>
      <c r="K230" s="303"/>
      <c r="L230" s="302">
        <v>1.785613218069644</v>
      </c>
      <c r="M230" s="302">
        <v>0.29002467050153125</v>
      </c>
      <c r="N230" s="302">
        <v>0.18506967905141702</v>
      </c>
      <c r="O230" s="302">
        <f>SUM(L230:N230)</f>
        <v>2.2607075676225925</v>
      </c>
    </row>
    <row r="231" spans="1:15" s="236" customFormat="1" x14ac:dyDescent="0.2">
      <c r="A231" s="237" t="str">
        <f>name!E$5</f>
        <v>Professional occupations</v>
      </c>
      <c r="B231" s="302">
        <v>5.7273577927965702</v>
      </c>
      <c r="C231" s="302">
        <v>0.23633066488409707</v>
      </c>
      <c r="D231" s="302">
        <v>0.39512175164000718</v>
      </c>
      <c r="E231" s="302">
        <f t="shared" ref="E231:E238" si="105">SUM(B231:D231)</f>
        <v>6.3588102093206746</v>
      </c>
      <c r="F231" s="303"/>
      <c r="G231" s="302">
        <v>5.3943835884503617</v>
      </c>
      <c r="H231" s="302">
        <v>0.39676043017248042</v>
      </c>
      <c r="I231" s="302">
        <v>0.38958787844094689</v>
      </c>
      <c r="J231" s="302">
        <f t="shared" ref="J231:J233" si="106">SUM(G231:I231)</f>
        <v>6.1807318970637892</v>
      </c>
      <c r="K231" s="303"/>
      <c r="L231" s="302">
        <v>6.2539971195050619</v>
      </c>
      <c r="M231" s="302">
        <v>0.50125896174928186</v>
      </c>
      <c r="N231" s="302">
        <v>0.35039322111798205</v>
      </c>
      <c r="O231" s="302">
        <f t="shared" ref="O231:O238" si="107">SUM(L231:N231)</f>
        <v>7.1056493023723259</v>
      </c>
    </row>
    <row r="232" spans="1:15" s="236" customFormat="1" x14ac:dyDescent="0.2">
      <c r="A232" s="237" t="str">
        <f>name!E$6</f>
        <v>Associate professional occupations</v>
      </c>
      <c r="B232" s="302">
        <v>1.9591012204856659</v>
      </c>
      <c r="C232" s="302">
        <v>0.15435541389690571</v>
      </c>
      <c r="D232" s="302">
        <v>0.19187572884714929</v>
      </c>
      <c r="E232" s="302">
        <f t="shared" si="105"/>
        <v>2.3053323632297209</v>
      </c>
      <c r="F232" s="303"/>
      <c r="G232" s="302">
        <v>1.790714528299497</v>
      </c>
      <c r="H232" s="302">
        <v>0.2284420985958259</v>
      </c>
      <c r="I232" s="302">
        <v>0.15256120048490587</v>
      </c>
      <c r="J232" s="302">
        <f t="shared" si="106"/>
        <v>2.1717178273802289</v>
      </c>
      <c r="K232" s="303"/>
      <c r="L232" s="302">
        <v>1.823687071633844</v>
      </c>
      <c r="M232" s="302">
        <v>0.21031711338338152</v>
      </c>
      <c r="N232" s="302">
        <v>0.18645255775316499</v>
      </c>
      <c r="O232" s="302">
        <f t="shared" si="107"/>
        <v>2.2204567427703905</v>
      </c>
    </row>
    <row r="233" spans="1:15" s="236" customFormat="1" x14ac:dyDescent="0.2">
      <c r="A233" s="237" t="str">
        <f>name!E$7</f>
        <v>Administrative and secretarial occupations</v>
      </c>
      <c r="B233" s="302">
        <v>0.63984189866277563</v>
      </c>
      <c r="C233" s="302">
        <v>0.23522289247482245</v>
      </c>
      <c r="D233" s="302">
        <v>3.8837097898195325E-2</v>
      </c>
      <c r="E233" s="302">
        <f t="shared" si="105"/>
        <v>0.91390188903579339</v>
      </c>
      <c r="F233" s="303"/>
      <c r="G233" s="302">
        <v>0.55241157604472235</v>
      </c>
      <c r="H233" s="302">
        <v>0.22181931582026815</v>
      </c>
      <c r="I233" s="302">
        <v>1.6282150935490722E-2</v>
      </c>
      <c r="J233" s="302">
        <f t="shared" si="106"/>
        <v>0.79051304280048118</v>
      </c>
      <c r="K233" s="303"/>
      <c r="L233" s="302">
        <v>0.42284897948196443</v>
      </c>
      <c r="M233" s="302">
        <v>0.1581891117184947</v>
      </c>
      <c r="N233" s="302">
        <v>1.5654486712581749E-2</v>
      </c>
      <c r="O233" s="302">
        <f t="shared" si="107"/>
        <v>0.59669257791304087</v>
      </c>
    </row>
    <row r="234" spans="1:15" s="236" customFormat="1" x14ac:dyDescent="0.2">
      <c r="A234" s="237" t="str">
        <f>name!E$8</f>
        <v>Skilled trades occupations</v>
      </c>
      <c r="B234" s="302">
        <v>0.77161062420048121</v>
      </c>
      <c r="C234" s="302">
        <v>4.2112173185733896E-2</v>
      </c>
      <c r="D234" s="302">
        <v>0.10987406643650879</v>
      </c>
      <c r="E234" s="302">
        <f t="shared" si="105"/>
        <v>0.92359686382272388</v>
      </c>
      <c r="F234" s="303"/>
      <c r="G234" s="302">
        <v>0.52836903910436106</v>
      </c>
      <c r="H234" s="302">
        <v>4.965617115624809E-2</v>
      </c>
      <c r="I234" s="302">
        <v>9.7902889902490062E-2</v>
      </c>
      <c r="J234" s="302">
        <f>SUM(G234:I234)</f>
        <v>0.67592810016309923</v>
      </c>
      <c r="K234" s="303"/>
      <c r="L234" s="302">
        <v>0.40331362372632168</v>
      </c>
      <c r="M234" s="302">
        <v>5.5622038156650289E-2</v>
      </c>
      <c r="N234" s="302">
        <v>0.16596872199135357</v>
      </c>
      <c r="O234" s="302">
        <f t="shared" si="107"/>
        <v>0.62490438387432556</v>
      </c>
    </row>
    <row r="235" spans="1:15" s="236" customFormat="1" x14ac:dyDescent="0.2">
      <c r="A235" s="237" t="str">
        <f>name!E$9</f>
        <v>Caring, leisure and other service occupations</v>
      </c>
      <c r="B235" s="302">
        <v>0.23943886493861882</v>
      </c>
      <c r="C235" s="302">
        <v>3.0463559328118374E-2</v>
      </c>
      <c r="D235" s="302">
        <v>2.8595917080571541E-2</v>
      </c>
      <c r="E235" s="302">
        <f t="shared" si="105"/>
        <v>0.29849834134730874</v>
      </c>
      <c r="F235" s="303"/>
      <c r="G235" s="302">
        <v>0.19070120578778887</v>
      </c>
      <c r="H235" s="302">
        <v>3.8457288880532382E-2</v>
      </c>
      <c r="I235" s="302">
        <v>1.3140612015482124E-2</v>
      </c>
      <c r="J235" s="302">
        <f t="shared" ref="J235:J238" si="108">SUM(G235:I235)</f>
        <v>0.24229910668380336</v>
      </c>
      <c r="K235" s="303"/>
      <c r="L235" s="302">
        <v>0.25207749304315902</v>
      </c>
      <c r="M235" s="302">
        <v>4.0715533796992248E-2</v>
      </c>
      <c r="N235" s="302">
        <v>2.1861835313736894E-2</v>
      </c>
      <c r="O235" s="302">
        <f t="shared" si="107"/>
        <v>0.31465486215388816</v>
      </c>
    </row>
    <row r="236" spans="1:15" s="236" customFormat="1" x14ac:dyDescent="0.2">
      <c r="A236" s="237" t="str">
        <f>name!E$10</f>
        <v>Sales and customer service occupations</v>
      </c>
      <c r="B236" s="302">
        <v>0.39557312707083253</v>
      </c>
      <c r="C236" s="302">
        <v>9.881151845310808E-2</v>
      </c>
      <c r="D236" s="302">
        <v>2.7765782174334071E-2</v>
      </c>
      <c r="E236" s="302">
        <f t="shared" si="105"/>
        <v>0.52215042769827469</v>
      </c>
      <c r="F236" s="303"/>
      <c r="G236" s="302">
        <v>0.34663150546185606</v>
      </c>
      <c r="H236" s="302">
        <v>0.11951791287606559</v>
      </c>
      <c r="I236" s="302">
        <v>1.551414047143059E-2</v>
      </c>
      <c r="J236" s="302">
        <f t="shared" si="108"/>
        <v>0.48166355880935224</v>
      </c>
      <c r="K236" s="303"/>
      <c r="L236" s="302">
        <v>0.41118356964780101</v>
      </c>
      <c r="M236" s="302">
        <v>0.1472133115267833</v>
      </c>
      <c r="N236" s="302">
        <v>1.7413264688867707E-2</v>
      </c>
      <c r="O236" s="302">
        <f t="shared" si="107"/>
        <v>0.57581014586345203</v>
      </c>
    </row>
    <row r="237" spans="1:15" s="236" customFormat="1" x14ac:dyDescent="0.2">
      <c r="A237" s="237" t="str">
        <f>name!E$11</f>
        <v>Process, plant and machine operatives</v>
      </c>
      <c r="B237" s="302">
        <v>7.1713977713290147E-2</v>
      </c>
      <c r="C237" s="302">
        <v>2.6808791085228649E-2</v>
      </c>
      <c r="D237" s="302">
        <v>2.9278646324900549E-2</v>
      </c>
      <c r="E237" s="302">
        <f t="shared" si="105"/>
        <v>0.12780141512341933</v>
      </c>
      <c r="F237" s="303"/>
      <c r="G237" s="302">
        <v>4.033511510959549E-2</v>
      </c>
      <c r="H237" s="302">
        <v>5.0992854363856435E-2</v>
      </c>
      <c r="I237" s="302">
        <v>3.1619176757553165E-2</v>
      </c>
      <c r="J237" s="302">
        <f t="shared" si="108"/>
        <v>0.12294714623100508</v>
      </c>
      <c r="K237" s="303"/>
      <c r="L237" s="302">
        <v>4.4078250762406797E-2</v>
      </c>
      <c r="M237" s="302">
        <v>5.8420189154708507E-2</v>
      </c>
      <c r="N237" s="302">
        <v>4.8213266021767405E-2</v>
      </c>
      <c r="O237" s="302">
        <f t="shared" si="107"/>
        <v>0.1507117059388827</v>
      </c>
    </row>
    <row r="238" spans="1:15" s="236" customFormat="1" x14ac:dyDescent="0.2">
      <c r="A238" s="237" t="str">
        <f>name!E$12</f>
        <v>Elementary occupations</v>
      </c>
      <c r="B238" s="302">
        <v>0.17151295358376892</v>
      </c>
      <c r="C238" s="302">
        <v>3.630384395815052E-2</v>
      </c>
      <c r="D238" s="302">
        <v>3.1789813084404719E-2</v>
      </c>
      <c r="E238" s="302">
        <f t="shared" si="105"/>
        <v>0.23960661062632416</v>
      </c>
      <c r="F238" s="303"/>
      <c r="G238" s="302">
        <v>6.5491956966924461E-2</v>
      </c>
      <c r="H238" s="302">
        <v>5.5010782633333997E-2</v>
      </c>
      <c r="I238" s="302">
        <v>2.1047353104842591E-2</v>
      </c>
      <c r="J238" s="302">
        <f t="shared" si="108"/>
        <v>0.14155009270510105</v>
      </c>
      <c r="K238" s="303"/>
      <c r="L238" s="302">
        <v>6.0881277305105175E-2</v>
      </c>
      <c r="M238" s="302">
        <v>4.6359450316391826E-2</v>
      </c>
      <c r="N238" s="302">
        <v>2.7171983869619134E-2</v>
      </c>
      <c r="O238" s="302">
        <f t="shared" si="107"/>
        <v>0.13441271149111614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11.872330709403226</v>
      </c>
      <c r="C240" s="311">
        <f t="shared" ref="C240:E240" si="109">SUM(C230:C238)</f>
        <v>0.99565883497860597</v>
      </c>
      <c r="D240" s="311">
        <f t="shared" si="109"/>
        <v>1.0140104556181491</v>
      </c>
      <c r="E240" s="311">
        <f t="shared" si="109"/>
        <v>13.881999999999984</v>
      </c>
      <c r="F240" s="311"/>
      <c r="G240" s="311">
        <f t="shared" ref="G240:J240" si="110">SUM(G230:G238)</f>
        <v>10.607598249487763</v>
      </c>
      <c r="H240" s="311">
        <f t="shared" si="110"/>
        <v>1.427130401528409</v>
      </c>
      <c r="I240" s="311">
        <f t="shared" si="110"/>
        <v>0.90927134898383921</v>
      </c>
      <c r="J240" s="311">
        <f t="shared" si="110"/>
        <v>12.944000000000015</v>
      </c>
      <c r="K240" s="311"/>
      <c r="L240" s="311">
        <f t="shared" ref="L240:O240" si="111">SUM(L230:L238)</f>
        <v>11.457680603175305</v>
      </c>
      <c r="M240" s="311">
        <f t="shared" si="111"/>
        <v>1.5081203803042154</v>
      </c>
      <c r="N240" s="311">
        <f t="shared" si="111"/>
        <v>1.0181990165204906</v>
      </c>
      <c r="O240" s="311">
        <f t="shared" si="111"/>
        <v>13.984000000000012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3.0562964311380347</v>
      </c>
      <c r="C247" s="302">
        <v>0.32732560974643354</v>
      </c>
      <c r="D247" s="302">
        <v>0.46048151912515217</v>
      </c>
      <c r="E247" s="302">
        <f>SUM(B247:D247)</f>
        <v>3.8441035600096205</v>
      </c>
      <c r="F247" s="303"/>
      <c r="G247" s="302">
        <v>3.3720141017775012</v>
      </c>
      <c r="H247" s="302">
        <v>0.41278823850216245</v>
      </c>
      <c r="I247" s="302">
        <v>0.3896229498654829</v>
      </c>
      <c r="J247" s="302">
        <f>SUM(G247:I247)</f>
        <v>4.1744252901451464</v>
      </c>
      <c r="K247" s="303"/>
      <c r="L247" s="302">
        <v>3.1398084815889984</v>
      </c>
      <c r="M247" s="302">
        <v>0.47243267327756694</v>
      </c>
      <c r="N247" s="302">
        <v>0.41196198967362124</v>
      </c>
      <c r="O247" s="302">
        <f>SUM(L247:N247)</f>
        <v>4.0242031445401869</v>
      </c>
    </row>
    <row r="248" spans="1:15" s="236" customFormat="1" x14ac:dyDescent="0.2">
      <c r="A248" s="237" t="str">
        <f>name!E$5</f>
        <v>Professional occupations</v>
      </c>
      <c r="B248" s="302">
        <v>3.6216188329019814</v>
      </c>
      <c r="C248" s="302">
        <v>0.24728757339947141</v>
      </c>
      <c r="D248" s="302">
        <v>1.1050427059983845</v>
      </c>
      <c r="E248" s="302">
        <f t="shared" ref="E248:E255" si="112">SUM(B248:D248)</f>
        <v>4.9739491122998372</v>
      </c>
      <c r="F248" s="303"/>
      <c r="G248" s="302">
        <v>4.981273592479905</v>
      </c>
      <c r="H248" s="302">
        <v>0.31867713690396066</v>
      </c>
      <c r="I248" s="302">
        <v>0.48249832590487107</v>
      </c>
      <c r="J248" s="302">
        <f t="shared" ref="J248:J250" si="113">SUM(G248:I248)</f>
        <v>5.782449055288736</v>
      </c>
      <c r="K248" s="303"/>
      <c r="L248" s="302">
        <v>5.6209395993042888</v>
      </c>
      <c r="M248" s="302">
        <v>0.35068589110138881</v>
      </c>
      <c r="N248" s="302">
        <v>0.46998698802414896</v>
      </c>
      <c r="O248" s="302">
        <f t="shared" ref="O248:O255" si="114">SUM(L248:N248)</f>
        <v>6.4416124784298265</v>
      </c>
    </row>
    <row r="249" spans="1:15" s="236" customFormat="1" x14ac:dyDescent="0.2">
      <c r="A249" s="237" t="str">
        <f>name!E$6</f>
        <v>Associate professional occupations</v>
      </c>
      <c r="B249" s="302">
        <v>4.1591599551672678</v>
      </c>
      <c r="C249" s="302">
        <v>0.55619193316758542</v>
      </c>
      <c r="D249" s="302">
        <v>0.97462041661335741</v>
      </c>
      <c r="E249" s="302">
        <f t="shared" si="112"/>
        <v>5.6899723049482098</v>
      </c>
      <c r="F249" s="303"/>
      <c r="G249" s="302">
        <v>5.0835842718487498</v>
      </c>
      <c r="H249" s="302">
        <v>0.54810572412738379</v>
      </c>
      <c r="I249" s="302">
        <v>0.74476382524788154</v>
      </c>
      <c r="J249" s="302">
        <f t="shared" si="113"/>
        <v>6.3764538212240147</v>
      </c>
      <c r="K249" s="303"/>
      <c r="L249" s="302">
        <v>4.4300938211583816</v>
      </c>
      <c r="M249" s="302">
        <v>0.55991546897780509</v>
      </c>
      <c r="N249" s="302">
        <v>0.7527860956426119</v>
      </c>
      <c r="O249" s="302">
        <f t="shared" si="114"/>
        <v>5.7427953857787983</v>
      </c>
    </row>
    <row r="250" spans="1:15" s="236" customFormat="1" x14ac:dyDescent="0.2">
      <c r="A250" s="237" t="str">
        <f>name!E$7</f>
        <v>Administrative and secretarial occupations</v>
      </c>
      <c r="B250" s="302">
        <v>3.4600246761534805</v>
      </c>
      <c r="C250" s="302">
        <v>1.9299291938039971</v>
      </c>
      <c r="D250" s="302">
        <v>0.2410379481237851</v>
      </c>
      <c r="E250" s="302">
        <f t="shared" si="112"/>
        <v>5.630991818081263</v>
      </c>
      <c r="F250" s="303"/>
      <c r="G250" s="302">
        <v>3.5936465161739597</v>
      </c>
      <c r="H250" s="302">
        <v>1.3928314915773412</v>
      </c>
      <c r="I250" s="302">
        <v>0.24675969457430255</v>
      </c>
      <c r="J250" s="302">
        <f t="shared" si="113"/>
        <v>5.2332377023256038</v>
      </c>
      <c r="K250" s="303"/>
      <c r="L250" s="302">
        <v>2.2076309893534956</v>
      </c>
      <c r="M250" s="302">
        <v>0.95604498012305184</v>
      </c>
      <c r="N250" s="302">
        <v>0.16219307947196132</v>
      </c>
      <c r="O250" s="302">
        <f t="shared" si="114"/>
        <v>3.3258690489485088</v>
      </c>
    </row>
    <row r="251" spans="1:15" s="236" customFormat="1" x14ac:dyDescent="0.2">
      <c r="A251" s="237" t="str">
        <f>name!E$8</f>
        <v>Skilled trades occupations</v>
      </c>
      <c r="B251" s="302">
        <v>0.22309038950168936</v>
      </c>
      <c r="C251" s="302">
        <v>5.3886855952819841E-2</v>
      </c>
      <c r="D251" s="302">
        <v>0.28700632207098903</v>
      </c>
      <c r="E251" s="302">
        <f t="shared" si="112"/>
        <v>0.56398356752549827</v>
      </c>
      <c r="F251" s="303"/>
      <c r="G251" s="302">
        <v>0.20232661707430263</v>
      </c>
      <c r="H251" s="302">
        <v>4.2876452131888877E-2</v>
      </c>
      <c r="I251" s="302">
        <v>0.107355173200315</v>
      </c>
      <c r="J251" s="302">
        <f>SUM(G251:I251)</f>
        <v>0.35255824240650652</v>
      </c>
      <c r="K251" s="303"/>
      <c r="L251" s="302">
        <v>0.18526258486781183</v>
      </c>
      <c r="M251" s="302">
        <v>4.1238006976603701E-2</v>
      </c>
      <c r="N251" s="302">
        <v>0.1092886508554612</v>
      </c>
      <c r="O251" s="302">
        <f t="shared" si="114"/>
        <v>0.33578924269987676</v>
      </c>
    </row>
    <row r="252" spans="1:15" s="236" customFormat="1" x14ac:dyDescent="0.2">
      <c r="A252" s="237" t="str">
        <f>name!E$9</f>
        <v>Caring, leisure and other service occupations</v>
      </c>
      <c r="B252" s="302">
        <v>0.12020509443913514</v>
      </c>
      <c r="C252" s="302">
        <v>1.6961929052188077E-2</v>
      </c>
      <c r="D252" s="302">
        <v>5.2427951654922637E-2</v>
      </c>
      <c r="E252" s="302">
        <f t="shared" si="112"/>
        <v>0.18959497514624588</v>
      </c>
      <c r="F252" s="303"/>
      <c r="G252" s="302">
        <v>0.15934070813896745</v>
      </c>
      <c r="H252" s="302">
        <v>1.5907516484863989E-2</v>
      </c>
      <c r="I252" s="302">
        <v>0.12632103453484972</v>
      </c>
      <c r="J252" s="302">
        <f t="shared" ref="J252:J255" si="115">SUM(G252:I252)</f>
        <v>0.30156925915868116</v>
      </c>
      <c r="K252" s="303"/>
      <c r="L252" s="302">
        <v>0.17881289737579892</v>
      </c>
      <c r="M252" s="302">
        <v>1.2718086444377746E-2</v>
      </c>
      <c r="N252" s="302">
        <v>0.15749522301308347</v>
      </c>
      <c r="O252" s="302">
        <f t="shared" si="114"/>
        <v>0.34902620683326013</v>
      </c>
    </row>
    <row r="253" spans="1:15" s="236" customFormat="1" x14ac:dyDescent="0.2">
      <c r="A253" s="237" t="str">
        <f>name!E$10</f>
        <v>Sales and customer service occupations</v>
      </c>
      <c r="B253" s="302">
        <v>0.92039423346228155</v>
      </c>
      <c r="C253" s="302">
        <v>0.52231224102746865</v>
      </c>
      <c r="D253" s="302">
        <v>0.25056181841075159</v>
      </c>
      <c r="E253" s="302">
        <f t="shared" si="112"/>
        <v>1.6932682929005018</v>
      </c>
      <c r="F253" s="303"/>
      <c r="G253" s="302">
        <v>1.0066001669598998</v>
      </c>
      <c r="H253" s="302">
        <v>0.43202927738339503</v>
      </c>
      <c r="I253" s="302">
        <v>0.1978962085679723</v>
      </c>
      <c r="J253" s="302">
        <f t="shared" si="115"/>
        <v>1.6365256529112671</v>
      </c>
      <c r="K253" s="303"/>
      <c r="L253" s="302">
        <v>0.94832446134760162</v>
      </c>
      <c r="M253" s="302">
        <v>0.48360210490392563</v>
      </c>
      <c r="N253" s="302">
        <v>0.14349904564568344</v>
      </c>
      <c r="O253" s="302">
        <f t="shared" si="114"/>
        <v>1.5754256118972108</v>
      </c>
    </row>
    <row r="254" spans="1:15" s="236" customFormat="1" x14ac:dyDescent="0.2">
      <c r="A254" s="237" t="str">
        <f>name!E$11</f>
        <v>Process, plant and machine operatives</v>
      </c>
      <c r="B254" s="302">
        <v>9.3850888616142297E-2</v>
      </c>
      <c r="C254" s="302">
        <v>1.8223263321676553E-2</v>
      </c>
      <c r="D254" s="302">
        <v>0.10930088311427651</v>
      </c>
      <c r="E254" s="302">
        <f t="shared" si="112"/>
        <v>0.22137503505209535</v>
      </c>
      <c r="F254" s="303"/>
      <c r="G254" s="302">
        <v>7.9584210791268165E-2</v>
      </c>
      <c r="H254" s="302">
        <v>1.5013504470212951E-2</v>
      </c>
      <c r="I254" s="302">
        <v>6.7112111913736866E-2</v>
      </c>
      <c r="J254" s="302">
        <f t="shared" si="115"/>
        <v>0.16170982717521798</v>
      </c>
      <c r="K254" s="303"/>
      <c r="L254" s="302">
        <v>8.781912393395E-2</v>
      </c>
      <c r="M254" s="302">
        <v>2.6796892631871506E-2</v>
      </c>
      <c r="N254" s="302">
        <v>9.7899077090694592E-2</v>
      </c>
      <c r="O254" s="302">
        <f t="shared" si="114"/>
        <v>0.21251509365651611</v>
      </c>
    </row>
    <row r="255" spans="1:15" s="236" customFormat="1" x14ac:dyDescent="0.2">
      <c r="A255" s="237" t="str">
        <f>name!E$12</f>
        <v>Elementary occupations</v>
      </c>
      <c r="B255" s="302">
        <v>0.20618555455444609</v>
      </c>
      <c r="C255" s="302">
        <v>6.1650186458204276E-2</v>
      </c>
      <c r="D255" s="302">
        <v>8.3925593024095801E-2</v>
      </c>
      <c r="E255" s="302">
        <f t="shared" si="112"/>
        <v>0.3517613340367462</v>
      </c>
      <c r="F255" s="303"/>
      <c r="G255" s="302">
        <v>0.17635635713207229</v>
      </c>
      <c r="H255" s="302">
        <v>5.1005227923953282E-2</v>
      </c>
      <c r="I255" s="302">
        <v>4.7709564308784987E-2</v>
      </c>
      <c r="J255" s="302">
        <f t="shared" si="115"/>
        <v>0.27507114936481059</v>
      </c>
      <c r="K255" s="303"/>
      <c r="L255" s="302">
        <v>0.15700479888772342</v>
      </c>
      <c r="M255" s="302">
        <v>3.4121649374355828E-2</v>
      </c>
      <c r="N255" s="302">
        <v>5.1637338953729559E-2</v>
      </c>
      <c r="O255" s="302">
        <f t="shared" si="114"/>
        <v>0.24276378721580882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15.86082605593446</v>
      </c>
      <c r="C257" s="311">
        <f t="shared" ref="C257:E257" si="116">SUM(C247:C255)</f>
        <v>3.7337687859298447</v>
      </c>
      <c r="D257" s="311">
        <f t="shared" si="116"/>
        <v>3.5644051581357146</v>
      </c>
      <c r="E257" s="311">
        <f t="shared" si="116"/>
        <v>23.159000000000017</v>
      </c>
      <c r="F257" s="311"/>
      <c r="G257" s="311">
        <f t="shared" ref="G257:J257" si="117">SUM(G247:G255)</f>
        <v>18.654726542376622</v>
      </c>
      <c r="H257" s="311">
        <f t="shared" si="117"/>
        <v>3.2292345695051625</v>
      </c>
      <c r="I257" s="311">
        <f t="shared" si="117"/>
        <v>2.4100388881181964</v>
      </c>
      <c r="J257" s="311">
        <f t="shared" si="117"/>
        <v>24.293999999999983</v>
      </c>
      <c r="K257" s="311"/>
      <c r="L257" s="311">
        <f t="shared" ref="L257:O257" si="118">SUM(L247:L255)</f>
        <v>16.95569675781805</v>
      </c>
      <c r="M257" s="311">
        <f t="shared" si="118"/>
        <v>2.9375557538109476</v>
      </c>
      <c r="N257" s="311">
        <f t="shared" si="118"/>
        <v>2.3567474883709956</v>
      </c>
      <c r="O257" s="311">
        <f t="shared" si="118"/>
        <v>22.249999999999989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1.3055211569615668</v>
      </c>
      <c r="C264" s="302">
        <v>0.27096713734855155</v>
      </c>
      <c r="D264" s="302">
        <v>0.7028770102742159</v>
      </c>
      <c r="E264" s="302">
        <f>SUM(B264:D264)</f>
        <v>2.2793653045843341</v>
      </c>
      <c r="F264" s="303"/>
      <c r="G264" s="302">
        <v>1.6092637707762394</v>
      </c>
      <c r="H264" s="302">
        <v>0.44159826861429147</v>
      </c>
      <c r="I264" s="302">
        <v>0.60394412777208983</v>
      </c>
      <c r="J264" s="302">
        <f>SUM(G264:I264)</f>
        <v>2.6548061671626204</v>
      </c>
      <c r="K264" s="303"/>
      <c r="L264" s="302">
        <v>2.0747550062972406</v>
      </c>
      <c r="M264" s="302">
        <v>0.54523566037590254</v>
      </c>
      <c r="N264" s="302">
        <v>0.73445061999404271</v>
      </c>
      <c r="O264" s="302">
        <f>SUM(L264:N264)</f>
        <v>3.3544412866671856</v>
      </c>
    </row>
    <row r="265" spans="1:15" s="236" customFormat="1" x14ac:dyDescent="0.2">
      <c r="A265" s="237" t="str">
        <f>name!E$5</f>
        <v>Professional occupations</v>
      </c>
      <c r="B265" s="302">
        <v>1.184944412200867</v>
      </c>
      <c r="C265" s="302">
        <v>0.21252545232404332</v>
      </c>
      <c r="D265" s="302">
        <v>0.18471519243048823</v>
      </c>
      <c r="E265" s="302">
        <f t="shared" ref="E265:E272" si="119">SUM(B265:D265)</f>
        <v>1.5821850569553986</v>
      </c>
      <c r="F265" s="303"/>
      <c r="G265" s="302">
        <v>1.6627878556388276</v>
      </c>
      <c r="H265" s="302">
        <v>0.3336768731076718</v>
      </c>
      <c r="I265" s="302">
        <v>0.1577220269782717</v>
      </c>
      <c r="J265" s="302">
        <f t="shared" ref="J265:J267" si="120">SUM(G265:I265)</f>
        <v>2.1541867557247709</v>
      </c>
      <c r="K265" s="303"/>
      <c r="L265" s="302">
        <v>2.2132373904896196</v>
      </c>
      <c r="M265" s="302">
        <v>0.44205458958263788</v>
      </c>
      <c r="N265" s="302">
        <v>0.12658367477033841</v>
      </c>
      <c r="O265" s="302">
        <f t="shared" ref="O265:O272" si="121">SUM(L265:N265)</f>
        <v>2.781875654842596</v>
      </c>
    </row>
    <row r="266" spans="1:15" s="236" customFormat="1" x14ac:dyDescent="0.2">
      <c r="A266" s="237" t="str">
        <f>name!E$6</f>
        <v>Associate professional occupations</v>
      </c>
      <c r="B266" s="302">
        <v>1.1380050107427055</v>
      </c>
      <c r="C266" s="302">
        <v>0.28918204024223587</v>
      </c>
      <c r="D266" s="302">
        <v>0.16113906585430671</v>
      </c>
      <c r="E266" s="302">
        <f t="shared" si="119"/>
        <v>1.588326116839248</v>
      </c>
      <c r="F266" s="303"/>
      <c r="G266" s="302">
        <v>1.4301934609555416</v>
      </c>
      <c r="H266" s="302">
        <v>0.38195122978282314</v>
      </c>
      <c r="I266" s="302">
        <v>0.11342507957259004</v>
      </c>
      <c r="J266" s="302">
        <f t="shared" si="120"/>
        <v>1.9255697703109547</v>
      </c>
      <c r="K266" s="303"/>
      <c r="L266" s="302">
        <v>1.7018602321736109</v>
      </c>
      <c r="M266" s="302">
        <v>0.38918837972254516</v>
      </c>
      <c r="N266" s="302">
        <v>0.10484937986489187</v>
      </c>
      <c r="O266" s="302">
        <f t="shared" si="121"/>
        <v>2.1958979917610479</v>
      </c>
    </row>
    <row r="267" spans="1:15" s="236" customFormat="1" x14ac:dyDescent="0.2">
      <c r="A267" s="237" t="str">
        <f>name!E$7</f>
        <v>Administrative and secretarial occupations</v>
      </c>
      <c r="B267" s="302">
        <v>0.99976916003800731</v>
      </c>
      <c r="C267" s="302">
        <v>1.0794564544471135</v>
      </c>
      <c r="D267" s="302">
        <v>0.14886576929166914</v>
      </c>
      <c r="E267" s="302">
        <f t="shared" si="119"/>
        <v>2.2280913837767899</v>
      </c>
      <c r="F267" s="303"/>
      <c r="G267" s="302">
        <v>1.0028746815219824</v>
      </c>
      <c r="H267" s="302">
        <v>0.90725924230110078</v>
      </c>
      <c r="I267" s="302">
        <v>0.10678058404448508</v>
      </c>
      <c r="J267" s="302">
        <f t="shared" si="120"/>
        <v>2.0169145078675683</v>
      </c>
      <c r="K267" s="303"/>
      <c r="L267" s="302">
        <v>0.84648077930191579</v>
      </c>
      <c r="M267" s="302">
        <v>0.7934767316033271</v>
      </c>
      <c r="N267" s="302">
        <v>0.13310463837486758</v>
      </c>
      <c r="O267" s="302">
        <f t="shared" si="121"/>
        <v>1.7730621492801104</v>
      </c>
    </row>
    <row r="268" spans="1:15" s="236" customFormat="1" x14ac:dyDescent="0.2">
      <c r="A268" s="237" t="str">
        <f>name!E$8</f>
        <v>Skilled trades occupations</v>
      </c>
      <c r="B268" s="302">
        <v>0.44701934775306246</v>
      </c>
      <c r="C268" s="302">
        <v>7.1652034611469573E-2</v>
      </c>
      <c r="D268" s="302">
        <v>0.32351429927662201</v>
      </c>
      <c r="E268" s="302">
        <f t="shared" si="119"/>
        <v>0.84218568164115404</v>
      </c>
      <c r="F268" s="303"/>
      <c r="G268" s="302">
        <v>0.42604174039769577</v>
      </c>
      <c r="H268" s="302">
        <v>6.1934939839901448E-2</v>
      </c>
      <c r="I268" s="302">
        <v>0.2344611743901785</v>
      </c>
      <c r="J268" s="302">
        <f>SUM(G268:I268)</f>
        <v>0.72243785462777566</v>
      </c>
      <c r="K268" s="303"/>
      <c r="L268" s="302">
        <v>0.55365104456097902</v>
      </c>
      <c r="M268" s="302">
        <v>9.7383758618585864E-2</v>
      </c>
      <c r="N268" s="302">
        <v>0.34784367850899389</v>
      </c>
      <c r="O268" s="302">
        <f t="shared" si="121"/>
        <v>0.99887848168855875</v>
      </c>
    </row>
    <row r="269" spans="1:15" s="236" customFormat="1" x14ac:dyDescent="0.2">
      <c r="A269" s="237" t="str">
        <f>name!E$9</f>
        <v>Caring, leisure and other service occupations</v>
      </c>
      <c r="B269" s="302">
        <v>0.20013390074094192</v>
      </c>
      <c r="C269" s="302">
        <v>0.10254120355102414</v>
      </c>
      <c r="D269" s="302">
        <v>6.3760730269279073E-2</v>
      </c>
      <c r="E269" s="302">
        <f t="shared" si="119"/>
        <v>0.36643583456124518</v>
      </c>
      <c r="F269" s="303"/>
      <c r="G269" s="302">
        <v>0.20220141503941938</v>
      </c>
      <c r="H269" s="302">
        <v>0.10328049033595949</v>
      </c>
      <c r="I269" s="302">
        <v>5.2179923162666834E-2</v>
      </c>
      <c r="J269" s="302">
        <f t="shared" ref="J269:J272" si="122">SUM(G269:I269)</f>
        <v>0.35766182853804573</v>
      </c>
      <c r="K269" s="303"/>
      <c r="L269" s="302">
        <v>0.27501546189320852</v>
      </c>
      <c r="M269" s="302">
        <v>0.10778681380374798</v>
      </c>
      <c r="N269" s="302">
        <v>0.10612370715337922</v>
      </c>
      <c r="O269" s="302">
        <f t="shared" si="121"/>
        <v>0.48892598285033573</v>
      </c>
    </row>
    <row r="270" spans="1:15" s="236" customFormat="1" x14ac:dyDescent="0.2">
      <c r="A270" s="237" t="str">
        <f>name!E$10</f>
        <v>Sales and customer service occupations</v>
      </c>
      <c r="B270" s="302">
        <v>0.86862495358728697</v>
      </c>
      <c r="C270" s="302">
        <v>0.42183099403746044</v>
      </c>
      <c r="D270" s="302">
        <v>0.19824120695339473</v>
      </c>
      <c r="E270" s="302">
        <f t="shared" si="119"/>
        <v>1.4886971545781422</v>
      </c>
      <c r="F270" s="303"/>
      <c r="G270" s="302">
        <v>0.77269459292385312</v>
      </c>
      <c r="H270" s="302">
        <v>0.37433809941045554</v>
      </c>
      <c r="I270" s="302">
        <v>0.11231503361396029</v>
      </c>
      <c r="J270" s="302">
        <f t="shared" si="122"/>
        <v>1.2593477259482688</v>
      </c>
      <c r="K270" s="303"/>
      <c r="L270" s="302">
        <v>0.89422946125082947</v>
      </c>
      <c r="M270" s="302">
        <v>0.43294851749880053</v>
      </c>
      <c r="N270" s="302">
        <v>0.10716332636562181</v>
      </c>
      <c r="O270" s="302">
        <f t="shared" si="121"/>
        <v>1.4343413051152518</v>
      </c>
    </row>
    <row r="271" spans="1:15" s="236" customFormat="1" x14ac:dyDescent="0.2">
      <c r="A271" s="237" t="str">
        <f>name!E$11</f>
        <v>Process, plant and machine operatives</v>
      </c>
      <c r="B271" s="302">
        <v>0.10708995342239058</v>
      </c>
      <c r="C271" s="302">
        <v>2.2640550299645561E-2</v>
      </c>
      <c r="D271" s="302">
        <v>1.2140834935020033E-2</v>
      </c>
      <c r="E271" s="302">
        <f t="shared" si="119"/>
        <v>0.14187133865705617</v>
      </c>
      <c r="F271" s="303"/>
      <c r="G271" s="302">
        <v>9.6991475255728585E-2</v>
      </c>
      <c r="H271" s="302">
        <v>2.4525493788695243E-2</v>
      </c>
      <c r="I271" s="302">
        <v>1.1645626213075654E-2</v>
      </c>
      <c r="J271" s="302">
        <f t="shared" si="122"/>
        <v>0.13316259525749949</v>
      </c>
      <c r="K271" s="303"/>
      <c r="L271" s="302">
        <v>0.10347431418178786</v>
      </c>
      <c r="M271" s="302">
        <v>2.899067890107275E-2</v>
      </c>
      <c r="N271" s="302">
        <v>1.8737105975326407E-2</v>
      </c>
      <c r="O271" s="302">
        <f t="shared" si="121"/>
        <v>0.15120209905818702</v>
      </c>
    </row>
    <row r="272" spans="1:15" s="236" customFormat="1" x14ac:dyDescent="0.2">
      <c r="A272" s="237" t="str">
        <f>name!E$12</f>
        <v>Elementary occupations</v>
      </c>
      <c r="B272" s="302">
        <v>0.14437210896803926</v>
      </c>
      <c r="C272" s="302">
        <v>0.26411334559884309</v>
      </c>
      <c r="D272" s="302">
        <v>5.4356673839766965E-2</v>
      </c>
      <c r="E272" s="302">
        <f t="shared" si="119"/>
        <v>0.46284212840664929</v>
      </c>
      <c r="F272" s="303"/>
      <c r="G272" s="302">
        <v>0.13156077952841705</v>
      </c>
      <c r="H272" s="302">
        <v>0.1946169729078398</v>
      </c>
      <c r="I272" s="302">
        <v>3.8735042126227533E-2</v>
      </c>
      <c r="J272" s="302">
        <f t="shared" si="122"/>
        <v>0.36491279456248438</v>
      </c>
      <c r="K272" s="303"/>
      <c r="L272" s="302">
        <v>0.13436660758090077</v>
      </c>
      <c r="M272" s="302">
        <v>0.12958257567014964</v>
      </c>
      <c r="N272" s="302">
        <v>7.2425865485679225E-2</v>
      </c>
      <c r="O272" s="302">
        <f t="shared" si="121"/>
        <v>0.33637504873672963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6.3954800044148685</v>
      </c>
      <c r="C274" s="311">
        <f t="shared" ref="C274:E274" si="123">SUM(C264:C272)</f>
        <v>2.7349092124603867</v>
      </c>
      <c r="D274" s="311">
        <f t="shared" si="123"/>
        <v>1.8496107831247626</v>
      </c>
      <c r="E274" s="311">
        <f t="shared" si="123"/>
        <v>10.980000000000018</v>
      </c>
      <c r="F274" s="311"/>
      <c r="G274" s="311">
        <f t="shared" ref="G274:J274" si="124">SUM(G264:G272)</f>
        <v>7.3346097720377044</v>
      </c>
      <c r="H274" s="311">
        <f t="shared" si="124"/>
        <v>2.8231816100887395</v>
      </c>
      <c r="I274" s="311">
        <f t="shared" si="124"/>
        <v>1.4312086178735455</v>
      </c>
      <c r="J274" s="311">
        <f t="shared" si="124"/>
        <v>11.588999999999986</v>
      </c>
      <c r="K274" s="311"/>
      <c r="L274" s="311">
        <f t="shared" ref="L274:O274" si="125">SUM(L264:L272)</f>
        <v>8.7970702977300945</v>
      </c>
      <c r="M274" s="311">
        <f t="shared" si="125"/>
        <v>2.9666477057767695</v>
      </c>
      <c r="N274" s="311">
        <f t="shared" si="125"/>
        <v>1.7512819964931408</v>
      </c>
      <c r="O274" s="311">
        <f t="shared" si="125"/>
        <v>13.515000000000004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4.136632685964714</v>
      </c>
      <c r="C281" s="302">
        <v>0.96003362044565455</v>
      </c>
      <c r="D281" s="302">
        <v>1.4490234307649532</v>
      </c>
      <c r="E281" s="302">
        <f>SUM(B281:D281)</f>
        <v>6.5456897371753211</v>
      </c>
      <c r="F281" s="303"/>
      <c r="G281" s="302">
        <v>4.8548365625193952</v>
      </c>
      <c r="H281" s="302">
        <v>1.4461083325203066</v>
      </c>
      <c r="I281" s="302">
        <v>1.251691112839971</v>
      </c>
      <c r="J281" s="302">
        <f>SUM(G281:I281)</f>
        <v>7.5526360078796735</v>
      </c>
      <c r="K281" s="303"/>
      <c r="L281" s="302">
        <v>5.3059949098842099</v>
      </c>
      <c r="M281" s="302">
        <v>1.9857373436523114</v>
      </c>
      <c r="N281" s="302">
        <v>1.6598611042650813</v>
      </c>
      <c r="O281" s="302">
        <f>SUM(L281:N281)</f>
        <v>8.9515933578016025</v>
      </c>
    </row>
    <row r="282" spans="1:15" s="236" customFormat="1" x14ac:dyDescent="0.2">
      <c r="A282" s="237" t="str">
        <f>name!E$5</f>
        <v>Professional occupations</v>
      </c>
      <c r="B282" s="302">
        <v>11.997781123666336</v>
      </c>
      <c r="C282" s="302">
        <v>1.868585884398215</v>
      </c>
      <c r="D282" s="302">
        <v>4.42752943968914</v>
      </c>
      <c r="E282" s="302">
        <f t="shared" ref="E282:E289" si="126">SUM(B282:D282)</f>
        <v>18.293896447753689</v>
      </c>
      <c r="F282" s="303"/>
      <c r="G282" s="302">
        <v>16.286597050723657</v>
      </c>
      <c r="H282" s="302">
        <v>2.7064278479400254</v>
      </c>
      <c r="I282" s="302">
        <v>3.5428682273875309</v>
      </c>
      <c r="J282" s="302">
        <f t="shared" ref="J282:J284" si="127">SUM(G282:I282)</f>
        <v>22.535893126051214</v>
      </c>
      <c r="K282" s="303"/>
      <c r="L282" s="302">
        <v>20.333769842850661</v>
      </c>
      <c r="M282" s="302">
        <v>3.8587558994208395</v>
      </c>
      <c r="N282" s="302">
        <v>3.8565902297210561</v>
      </c>
      <c r="O282" s="302">
        <f t="shared" ref="O282:O289" si="128">SUM(L282:N282)</f>
        <v>28.049115971992556</v>
      </c>
    </row>
    <row r="283" spans="1:15" s="236" customFormat="1" x14ac:dyDescent="0.2">
      <c r="A283" s="237" t="str">
        <f>name!E$6</f>
        <v>Associate professional occupations</v>
      </c>
      <c r="B283" s="302">
        <v>5.8984092712898883</v>
      </c>
      <c r="C283" s="302">
        <v>1.4320490866279356</v>
      </c>
      <c r="D283" s="302">
        <v>1.6779412884456559</v>
      </c>
      <c r="E283" s="302">
        <f t="shared" si="126"/>
        <v>9.008399646363479</v>
      </c>
      <c r="F283" s="303"/>
      <c r="G283" s="302">
        <v>7.1480598771080945</v>
      </c>
      <c r="H283" s="302">
        <v>1.7815585405287471</v>
      </c>
      <c r="I283" s="302">
        <v>1.2081329861795529</v>
      </c>
      <c r="J283" s="302">
        <f t="shared" si="127"/>
        <v>10.137751403816395</v>
      </c>
      <c r="K283" s="303"/>
      <c r="L283" s="302">
        <v>7.5955952682059564</v>
      </c>
      <c r="M283" s="302">
        <v>2.1310236806821194</v>
      </c>
      <c r="N283" s="302">
        <v>1.4222076370673</v>
      </c>
      <c r="O283" s="302">
        <f t="shared" si="128"/>
        <v>11.148826585955376</v>
      </c>
    </row>
    <row r="284" spans="1:15" s="236" customFormat="1" x14ac:dyDescent="0.2">
      <c r="A284" s="237" t="str">
        <f>name!E$7</f>
        <v>Administrative and secretarial occupations</v>
      </c>
      <c r="B284" s="302">
        <v>3.9744575849277841</v>
      </c>
      <c r="C284" s="302">
        <v>3.601619971924594</v>
      </c>
      <c r="D284" s="302">
        <v>0.87443767022623453</v>
      </c>
      <c r="E284" s="302">
        <f t="shared" si="126"/>
        <v>8.450515227078613</v>
      </c>
      <c r="F284" s="303"/>
      <c r="G284" s="302">
        <v>3.5834961624598782</v>
      </c>
      <c r="H284" s="302">
        <v>3.4686962876308178</v>
      </c>
      <c r="I284" s="302">
        <v>0.50989155077766091</v>
      </c>
      <c r="J284" s="302">
        <f t="shared" si="127"/>
        <v>7.5620840008683565</v>
      </c>
      <c r="K284" s="303"/>
      <c r="L284" s="302">
        <v>2.3250083274655826</v>
      </c>
      <c r="M284" s="302">
        <v>3.103397544401779</v>
      </c>
      <c r="N284" s="302">
        <v>0.53664666764568947</v>
      </c>
      <c r="O284" s="302">
        <f t="shared" si="128"/>
        <v>5.9650525395130511</v>
      </c>
    </row>
    <row r="285" spans="1:15" s="236" customFormat="1" x14ac:dyDescent="0.2">
      <c r="A285" s="237" t="str">
        <f>name!E$8</f>
        <v>Skilled trades occupations</v>
      </c>
      <c r="B285" s="302">
        <v>0.97914347261186685</v>
      </c>
      <c r="C285" s="302">
        <v>0.27069347259584525</v>
      </c>
      <c r="D285" s="302">
        <v>0.32073120973274133</v>
      </c>
      <c r="E285" s="302">
        <f t="shared" si="126"/>
        <v>1.5705681549404533</v>
      </c>
      <c r="F285" s="303"/>
      <c r="G285" s="302">
        <v>0.86793190406915199</v>
      </c>
      <c r="H285" s="302">
        <v>0.17225305252913664</v>
      </c>
      <c r="I285" s="302">
        <v>0.22672762089655643</v>
      </c>
      <c r="J285" s="302">
        <f>SUM(G285:I285)</f>
        <v>1.2669125774948451</v>
      </c>
      <c r="K285" s="303"/>
      <c r="L285" s="302">
        <v>0.80986478004366658</v>
      </c>
      <c r="M285" s="302">
        <v>0.26500803285981861</v>
      </c>
      <c r="N285" s="302">
        <v>0.35226189963351739</v>
      </c>
      <c r="O285" s="302">
        <f t="shared" si="128"/>
        <v>1.4271347125370026</v>
      </c>
    </row>
    <row r="286" spans="1:15" s="236" customFormat="1" x14ac:dyDescent="0.2">
      <c r="A286" s="237" t="str">
        <f>name!E$9</f>
        <v>Caring, leisure and other service occupations</v>
      </c>
      <c r="B286" s="302">
        <v>0.59890954586682266</v>
      </c>
      <c r="C286" s="302">
        <v>0.21843747958629778</v>
      </c>
      <c r="D286" s="302">
        <v>0.41181071821957127</v>
      </c>
      <c r="E286" s="302">
        <f t="shared" si="126"/>
        <v>1.2291577436726917</v>
      </c>
      <c r="F286" s="303"/>
      <c r="G286" s="302">
        <v>0.70770711646980844</v>
      </c>
      <c r="H286" s="302">
        <v>0.3409401565707843</v>
      </c>
      <c r="I286" s="302">
        <v>0.3211938386301903</v>
      </c>
      <c r="J286" s="302">
        <f t="shared" ref="J286:J289" si="129">SUM(G286:I286)</f>
        <v>1.3698411116707829</v>
      </c>
      <c r="K286" s="303"/>
      <c r="L286" s="302">
        <v>0.90241848862332019</v>
      </c>
      <c r="M286" s="302">
        <v>0.43334588181095063</v>
      </c>
      <c r="N286" s="302">
        <v>0.55500081320401662</v>
      </c>
      <c r="O286" s="302">
        <f t="shared" si="128"/>
        <v>1.8907651836382873</v>
      </c>
    </row>
    <row r="287" spans="1:15" s="236" customFormat="1" x14ac:dyDescent="0.2">
      <c r="A287" s="237" t="str">
        <f>name!E$10</f>
        <v>Sales and customer service occupations</v>
      </c>
      <c r="B287" s="302">
        <v>0.92486241315820916</v>
      </c>
      <c r="C287" s="302">
        <v>0.6469150868700454</v>
      </c>
      <c r="D287" s="302">
        <v>0.37596767190784436</v>
      </c>
      <c r="E287" s="302">
        <f t="shared" si="126"/>
        <v>1.947745171936099</v>
      </c>
      <c r="F287" s="303"/>
      <c r="G287" s="302">
        <v>0.83505950814516428</v>
      </c>
      <c r="H287" s="302">
        <v>0.6323168864696026</v>
      </c>
      <c r="I287" s="302">
        <v>0.1764831615557988</v>
      </c>
      <c r="J287" s="302">
        <f t="shared" si="129"/>
        <v>1.6438595561705656</v>
      </c>
      <c r="K287" s="303"/>
      <c r="L287" s="302">
        <v>0.9314897353701741</v>
      </c>
      <c r="M287" s="302">
        <v>0.80118264308818443</v>
      </c>
      <c r="N287" s="302">
        <v>0.19417168284960354</v>
      </c>
      <c r="O287" s="302">
        <f t="shared" si="128"/>
        <v>1.926844061307962</v>
      </c>
    </row>
    <row r="288" spans="1:15" s="236" customFormat="1" x14ac:dyDescent="0.2">
      <c r="A288" s="237" t="str">
        <f>name!E$11</f>
        <v>Process, plant and machine operatives</v>
      </c>
      <c r="B288" s="302">
        <v>0.35859006429309742</v>
      </c>
      <c r="C288" s="302">
        <v>0.22000347303195367</v>
      </c>
      <c r="D288" s="302">
        <v>9.2537259541647182E-2</v>
      </c>
      <c r="E288" s="302">
        <f t="shared" si="126"/>
        <v>0.67113079686669819</v>
      </c>
      <c r="F288" s="303"/>
      <c r="G288" s="302">
        <v>0.29816619040310377</v>
      </c>
      <c r="H288" s="302">
        <v>0.19793943841310122</v>
      </c>
      <c r="I288" s="302">
        <v>7.7847361585260524E-2</v>
      </c>
      <c r="J288" s="302">
        <f t="shared" si="129"/>
        <v>0.57395299040146552</v>
      </c>
      <c r="K288" s="303"/>
      <c r="L288" s="302">
        <v>0.30123752984287128</v>
      </c>
      <c r="M288" s="302">
        <v>0.29201661699701753</v>
      </c>
      <c r="N288" s="302">
        <v>0.11450911414896985</v>
      </c>
      <c r="O288" s="302">
        <f t="shared" si="128"/>
        <v>0.70776326098885867</v>
      </c>
    </row>
    <row r="289" spans="1:15" s="236" customFormat="1" x14ac:dyDescent="0.2">
      <c r="A289" s="237" t="str">
        <f>name!E$12</f>
        <v>Elementary occupations</v>
      </c>
      <c r="B289" s="302">
        <v>0.66998600436043421</v>
      </c>
      <c r="C289" s="302">
        <v>0.71315906997118139</v>
      </c>
      <c r="D289" s="302">
        <v>0.16975199988137185</v>
      </c>
      <c r="E289" s="302">
        <f t="shared" si="126"/>
        <v>1.5528970742129875</v>
      </c>
      <c r="F289" s="303"/>
      <c r="G289" s="302">
        <v>0.62233652745475332</v>
      </c>
      <c r="H289" s="302">
        <v>0.64081867053133224</v>
      </c>
      <c r="I289" s="302">
        <v>0.10191402766065752</v>
      </c>
      <c r="J289" s="302">
        <f t="shared" si="129"/>
        <v>1.3650692256467432</v>
      </c>
      <c r="K289" s="303"/>
      <c r="L289" s="302">
        <v>0.59171443244416677</v>
      </c>
      <c r="M289" s="302">
        <v>0.52543172169063246</v>
      </c>
      <c r="N289" s="302">
        <v>0.11975817213051951</v>
      </c>
      <c r="O289" s="302">
        <f t="shared" si="128"/>
        <v>1.2369043262653185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29.53877216613915</v>
      </c>
      <c r="C291" s="311">
        <f t="shared" ref="C291:E291" si="130">SUM(C281:C289)</f>
        <v>9.931497145451722</v>
      </c>
      <c r="D291" s="311">
        <f t="shared" si="130"/>
        <v>9.7997306884091593</v>
      </c>
      <c r="E291" s="311">
        <f t="shared" si="130"/>
        <v>49.270000000000032</v>
      </c>
      <c r="F291" s="311"/>
      <c r="G291" s="311">
        <f t="shared" ref="G291:J291" si="131">SUM(G281:G289)</f>
        <v>35.204190899353001</v>
      </c>
      <c r="H291" s="311">
        <f t="shared" si="131"/>
        <v>11.387059213133856</v>
      </c>
      <c r="I291" s="311">
        <f t="shared" si="131"/>
        <v>7.4167498875131797</v>
      </c>
      <c r="J291" s="311">
        <f t="shared" si="131"/>
        <v>54.008000000000038</v>
      </c>
      <c r="K291" s="311"/>
      <c r="L291" s="311">
        <f t="shared" ref="L291:O291" si="132">SUM(L281:L289)</f>
        <v>39.0970933147306</v>
      </c>
      <c r="M291" s="311">
        <f t="shared" si="132"/>
        <v>13.39589936460365</v>
      </c>
      <c r="N291" s="311">
        <f t="shared" si="132"/>
        <v>8.8110073206657518</v>
      </c>
      <c r="O291" s="311">
        <f t="shared" si="132"/>
        <v>61.304000000000016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4.9733515374176571</v>
      </c>
      <c r="C298" s="302">
        <v>0.66607650579130862</v>
      </c>
      <c r="D298" s="302">
        <v>1.7396213596433281</v>
      </c>
      <c r="E298" s="302">
        <f>SUM(B298:D298)</f>
        <v>7.3790494028522939</v>
      </c>
      <c r="F298" s="303"/>
      <c r="G298" s="302">
        <v>4.4959910202705169</v>
      </c>
      <c r="H298" s="302">
        <v>1.0788193617951087</v>
      </c>
      <c r="I298" s="302">
        <v>1.311518642743756</v>
      </c>
      <c r="J298" s="302">
        <f>SUM(G298:I298)</f>
        <v>6.8863290248093811</v>
      </c>
      <c r="K298" s="303"/>
      <c r="L298" s="302">
        <v>5.4203307203428235</v>
      </c>
      <c r="M298" s="302">
        <v>1.3458728249782546</v>
      </c>
      <c r="N298" s="302">
        <v>1.4878904671792599</v>
      </c>
      <c r="O298" s="302">
        <f>SUM(L298:N298)</f>
        <v>8.2540940125003388</v>
      </c>
    </row>
    <row r="299" spans="1:15" s="236" customFormat="1" x14ac:dyDescent="0.2">
      <c r="A299" s="237" t="str">
        <f>name!E$5</f>
        <v>Professional occupations</v>
      </c>
      <c r="B299" s="302">
        <v>5.3222980939777935</v>
      </c>
      <c r="C299" s="302">
        <v>0.78272982565627802</v>
      </c>
      <c r="D299" s="302">
        <v>1.2644061926294972</v>
      </c>
      <c r="E299" s="302">
        <f t="shared" ref="E299:E306" si="133">SUM(B299:D299)</f>
        <v>7.3694341122635691</v>
      </c>
      <c r="F299" s="303"/>
      <c r="G299" s="302">
        <v>5.5412990950234908</v>
      </c>
      <c r="H299" s="302">
        <v>1.2998046223605775</v>
      </c>
      <c r="I299" s="302">
        <v>0.90293864491433484</v>
      </c>
      <c r="J299" s="302">
        <f t="shared" ref="J299:J301" si="134">SUM(G299:I299)</f>
        <v>7.7440423622984031</v>
      </c>
      <c r="K299" s="303"/>
      <c r="L299" s="302">
        <v>7.5182045302787746</v>
      </c>
      <c r="M299" s="302">
        <v>1.9985060754043442</v>
      </c>
      <c r="N299" s="302">
        <v>0.82440391468400365</v>
      </c>
      <c r="O299" s="302">
        <f t="shared" ref="O299:O306" si="135">SUM(L299:N299)</f>
        <v>10.341114520367123</v>
      </c>
    </row>
    <row r="300" spans="1:15" s="236" customFormat="1" x14ac:dyDescent="0.2">
      <c r="A300" s="237" t="str">
        <f>name!E$6</f>
        <v>Associate professional occupations</v>
      </c>
      <c r="B300" s="302">
        <v>6.4758829137207972</v>
      </c>
      <c r="C300" s="302">
        <v>1.173759115379994</v>
      </c>
      <c r="D300" s="302">
        <v>2.9391782525672081</v>
      </c>
      <c r="E300" s="302">
        <f t="shared" si="133"/>
        <v>10.588820281667999</v>
      </c>
      <c r="F300" s="303"/>
      <c r="G300" s="302">
        <v>6.3742574541044927</v>
      </c>
      <c r="H300" s="302">
        <v>1.5414381610244865</v>
      </c>
      <c r="I300" s="302">
        <v>2.1140982434449613</v>
      </c>
      <c r="J300" s="302">
        <f t="shared" si="134"/>
        <v>10.029793858573941</v>
      </c>
      <c r="K300" s="303"/>
      <c r="L300" s="302">
        <v>7.0499606351027069</v>
      </c>
      <c r="M300" s="302">
        <v>1.9184666199416989</v>
      </c>
      <c r="N300" s="302">
        <v>2.2534313938432988</v>
      </c>
      <c r="O300" s="302">
        <f t="shared" si="135"/>
        <v>11.221858648887704</v>
      </c>
    </row>
    <row r="301" spans="1:15" s="236" customFormat="1" x14ac:dyDescent="0.2">
      <c r="A301" s="237" t="str">
        <f>name!E$7</f>
        <v>Administrative and secretarial occupations</v>
      </c>
      <c r="B301" s="302">
        <v>4.1631664175238692</v>
      </c>
      <c r="C301" s="302">
        <v>2.4272276568338702</v>
      </c>
      <c r="D301" s="302">
        <v>0.82698160899011941</v>
      </c>
      <c r="E301" s="302">
        <f t="shared" si="133"/>
        <v>7.417375683347859</v>
      </c>
      <c r="F301" s="303"/>
      <c r="G301" s="302">
        <v>3.559915505260097</v>
      </c>
      <c r="H301" s="302">
        <v>2.4849189986123821</v>
      </c>
      <c r="I301" s="302">
        <v>0.52675706158429614</v>
      </c>
      <c r="J301" s="302">
        <f t="shared" si="134"/>
        <v>6.5715915654567754</v>
      </c>
      <c r="K301" s="303"/>
      <c r="L301" s="302">
        <v>3.3692986232101316</v>
      </c>
      <c r="M301" s="302">
        <v>2.9656299191087978</v>
      </c>
      <c r="N301" s="302">
        <v>0.68657662876668757</v>
      </c>
      <c r="O301" s="302">
        <f t="shared" si="135"/>
        <v>7.0215051710856162</v>
      </c>
    </row>
    <row r="302" spans="1:15" s="236" customFormat="1" x14ac:dyDescent="0.2">
      <c r="A302" s="237" t="str">
        <f>name!E$8</f>
        <v>Skilled trades occupations</v>
      </c>
      <c r="B302" s="302">
        <v>1.9721948215363003</v>
      </c>
      <c r="C302" s="302">
        <v>0.37700266168698021</v>
      </c>
      <c r="D302" s="302">
        <v>1.0480242420223809</v>
      </c>
      <c r="E302" s="302">
        <f t="shared" si="133"/>
        <v>3.3972217252456618</v>
      </c>
      <c r="F302" s="303"/>
      <c r="G302" s="302">
        <v>1.1695234246160131</v>
      </c>
      <c r="H302" s="302">
        <v>0.31350281934494817</v>
      </c>
      <c r="I302" s="302">
        <v>0.63608730400612079</v>
      </c>
      <c r="J302" s="302">
        <f>SUM(G302:I302)</f>
        <v>2.119113547967082</v>
      </c>
      <c r="K302" s="303"/>
      <c r="L302" s="302">
        <v>1.1358584462738168</v>
      </c>
      <c r="M302" s="302">
        <v>0.46750363928898808</v>
      </c>
      <c r="N302" s="302">
        <v>0.71540452307103908</v>
      </c>
      <c r="O302" s="302">
        <f t="shared" si="135"/>
        <v>2.3187666086338439</v>
      </c>
    </row>
    <row r="303" spans="1:15" s="236" customFormat="1" x14ac:dyDescent="0.2">
      <c r="A303" s="237" t="str">
        <f>name!E$9</f>
        <v>Caring, leisure and other service occupations</v>
      </c>
      <c r="B303" s="302">
        <v>2.1184057211953569</v>
      </c>
      <c r="C303" s="302">
        <v>1.7523466652421131</v>
      </c>
      <c r="D303" s="302">
        <v>1.0132094784068719</v>
      </c>
      <c r="E303" s="302">
        <f t="shared" si="133"/>
        <v>4.8839618648443421</v>
      </c>
      <c r="F303" s="303"/>
      <c r="G303" s="302">
        <v>1.8551906372327005</v>
      </c>
      <c r="H303" s="302">
        <v>1.9012236069073536</v>
      </c>
      <c r="I303" s="302">
        <v>0.78887962325990479</v>
      </c>
      <c r="J303" s="302">
        <f t="shared" ref="J303:J306" si="136">SUM(G303:I303)</f>
        <v>4.545293867399959</v>
      </c>
      <c r="K303" s="303"/>
      <c r="L303" s="302">
        <v>2.4074434873217951</v>
      </c>
      <c r="M303" s="302">
        <v>2.371880813721662</v>
      </c>
      <c r="N303" s="302">
        <v>1.1431663004980548</v>
      </c>
      <c r="O303" s="302">
        <f t="shared" si="135"/>
        <v>5.9224906015415124</v>
      </c>
    </row>
    <row r="304" spans="1:15" s="236" customFormat="1" x14ac:dyDescent="0.2">
      <c r="A304" s="237" t="str">
        <f>name!E$10</f>
        <v>Sales and customer service occupations</v>
      </c>
      <c r="B304" s="302">
        <v>2.3745851174187327</v>
      </c>
      <c r="C304" s="302">
        <v>1.0654939039384503</v>
      </c>
      <c r="D304" s="302">
        <v>0.58517149346769037</v>
      </c>
      <c r="E304" s="302">
        <f t="shared" si="133"/>
        <v>4.0252505148248732</v>
      </c>
      <c r="F304" s="303"/>
      <c r="G304" s="302">
        <v>1.9560488159725447</v>
      </c>
      <c r="H304" s="302">
        <v>1.2016545493462494</v>
      </c>
      <c r="I304" s="302">
        <v>0.29579789344217283</v>
      </c>
      <c r="J304" s="302">
        <f t="shared" si="136"/>
        <v>3.453501258760967</v>
      </c>
      <c r="K304" s="303"/>
      <c r="L304" s="302">
        <v>2.6163982929945329</v>
      </c>
      <c r="M304" s="302">
        <v>1.9367075589061584</v>
      </c>
      <c r="N304" s="302">
        <v>0.26932668123054349</v>
      </c>
      <c r="O304" s="302">
        <f t="shared" si="135"/>
        <v>4.8224325331312343</v>
      </c>
    </row>
    <row r="305" spans="1:15" s="236" customFormat="1" x14ac:dyDescent="0.2">
      <c r="A305" s="237" t="str">
        <f>name!E$11</f>
        <v>Process, plant and machine operatives</v>
      </c>
      <c r="B305" s="302">
        <v>1.8774438864018368</v>
      </c>
      <c r="C305" s="302">
        <v>0.82197717688864858</v>
      </c>
      <c r="D305" s="302">
        <v>0.17844709549485765</v>
      </c>
      <c r="E305" s="302">
        <f t="shared" si="133"/>
        <v>2.877868158785343</v>
      </c>
      <c r="F305" s="303"/>
      <c r="G305" s="302">
        <v>1.2149758979016825</v>
      </c>
      <c r="H305" s="302">
        <v>0.9831804361753832</v>
      </c>
      <c r="I305" s="302">
        <v>0.13106418850247828</v>
      </c>
      <c r="J305" s="302">
        <f t="shared" si="136"/>
        <v>2.3292205225795439</v>
      </c>
      <c r="K305" s="303"/>
      <c r="L305" s="302">
        <v>1.2497691501356472</v>
      </c>
      <c r="M305" s="302">
        <v>1.3144775847570436</v>
      </c>
      <c r="N305" s="302">
        <v>0.15775557105631161</v>
      </c>
      <c r="O305" s="302">
        <f t="shared" si="135"/>
        <v>2.7220023059490019</v>
      </c>
    </row>
    <row r="306" spans="1:15" s="236" customFormat="1" x14ac:dyDescent="0.2">
      <c r="A306" s="237" t="str">
        <f>name!E$12</f>
        <v>Elementary occupations</v>
      </c>
      <c r="B306" s="302">
        <v>7.6527895035785969</v>
      </c>
      <c r="C306" s="302">
        <v>11.808915325453139</v>
      </c>
      <c r="D306" s="302">
        <v>1.6443134271362532</v>
      </c>
      <c r="E306" s="302">
        <f t="shared" si="133"/>
        <v>21.106018256167989</v>
      </c>
      <c r="F306" s="303"/>
      <c r="G306" s="302">
        <v>6.1122728432925522</v>
      </c>
      <c r="H306" s="302">
        <v>11.253731993872984</v>
      </c>
      <c r="I306" s="302">
        <v>1.0991091549883671</v>
      </c>
      <c r="J306" s="302">
        <f t="shared" si="136"/>
        <v>18.465113992153903</v>
      </c>
      <c r="K306" s="303"/>
      <c r="L306" s="302">
        <v>7.3694613097447421</v>
      </c>
      <c r="M306" s="302">
        <v>10.496781952236717</v>
      </c>
      <c r="N306" s="302">
        <v>1.4574923359221192</v>
      </c>
      <c r="O306" s="302">
        <f t="shared" si="135"/>
        <v>19.323735597903578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36.93011801277094</v>
      </c>
      <c r="C308" s="311">
        <f t="shared" ref="C308:E308" si="137">SUM(C298:C306)</f>
        <v>20.875528836870782</v>
      </c>
      <c r="D308" s="311">
        <f t="shared" si="137"/>
        <v>11.239353150358209</v>
      </c>
      <c r="E308" s="311">
        <f t="shared" si="137"/>
        <v>69.044999999999931</v>
      </c>
      <c r="F308" s="311"/>
      <c r="G308" s="311">
        <f t="shared" ref="G308:J308" si="138">SUM(G298:G306)</f>
        <v>32.279474693674089</v>
      </c>
      <c r="H308" s="311">
        <f t="shared" si="138"/>
        <v>22.058274549439474</v>
      </c>
      <c r="I308" s="311">
        <f t="shared" si="138"/>
        <v>7.8062507568863913</v>
      </c>
      <c r="J308" s="311">
        <f t="shared" si="138"/>
        <v>62.143999999999963</v>
      </c>
      <c r="K308" s="311"/>
      <c r="L308" s="311">
        <f t="shared" ref="L308:O308" si="139">SUM(L298:L306)</f>
        <v>38.136725195404971</v>
      </c>
      <c r="M308" s="311">
        <f t="shared" si="139"/>
        <v>24.815826988343666</v>
      </c>
      <c r="N308" s="311">
        <f t="shared" si="139"/>
        <v>8.9954478162513176</v>
      </c>
      <c r="O308" s="311">
        <f t="shared" si="139"/>
        <v>71.947999999999951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1.9143231465585662</v>
      </c>
      <c r="C315" s="302">
        <v>0.51687639440736199</v>
      </c>
      <c r="D315" s="302">
        <v>0.19753550321362026</v>
      </c>
      <c r="E315" s="302">
        <f>SUM(B315:D315)</f>
        <v>2.6287350441795487</v>
      </c>
      <c r="F315" s="303"/>
      <c r="G315" s="302">
        <v>2.1996814919835019</v>
      </c>
      <c r="H315" s="302">
        <v>0.69221969225575164</v>
      </c>
      <c r="I315" s="302">
        <v>8.6688395290764012E-2</v>
      </c>
      <c r="J315" s="302">
        <f>SUM(G315:I315)</f>
        <v>2.9785895795300177</v>
      </c>
      <c r="K315" s="303"/>
      <c r="L315" s="302">
        <v>2.3214042249489375</v>
      </c>
      <c r="M315" s="302">
        <v>0.96634679218916064</v>
      </c>
      <c r="N315" s="302">
        <v>0.10527999799542694</v>
      </c>
      <c r="O315" s="302">
        <f>SUM(L315:N315)</f>
        <v>3.3930310151335252</v>
      </c>
    </row>
    <row r="316" spans="1:15" s="236" customFormat="1" x14ac:dyDescent="0.2">
      <c r="A316" s="237" t="str">
        <f>name!E$5</f>
        <v>Professional occupations</v>
      </c>
      <c r="B316" s="302">
        <v>3.6414906167545715</v>
      </c>
      <c r="C316" s="302">
        <v>1.4603471775142596</v>
      </c>
      <c r="D316" s="302">
        <v>0.50455223690681172</v>
      </c>
      <c r="E316" s="302">
        <f t="shared" ref="E316:E323" si="140">SUM(B316:D316)</f>
        <v>5.6063900311756427</v>
      </c>
      <c r="F316" s="303"/>
      <c r="G316" s="302">
        <v>4.846010752657115</v>
      </c>
      <c r="H316" s="302">
        <v>1.7873367173407972</v>
      </c>
      <c r="I316" s="302">
        <v>0.20886483666932981</v>
      </c>
      <c r="J316" s="302">
        <f t="shared" ref="J316:J318" si="141">SUM(G316:I316)</f>
        <v>6.8422123066672418</v>
      </c>
      <c r="K316" s="303"/>
      <c r="L316" s="302">
        <v>5.9695093756194009</v>
      </c>
      <c r="M316" s="302">
        <v>2.5187495409019851</v>
      </c>
      <c r="N316" s="302">
        <v>0.20812765810051403</v>
      </c>
      <c r="O316" s="302">
        <f t="shared" ref="O316:O323" si="142">SUM(L316:N316)</f>
        <v>8.6963865746218989</v>
      </c>
    </row>
    <row r="317" spans="1:15" s="236" customFormat="1" x14ac:dyDescent="0.2">
      <c r="A317" s="237" t="str">
        <f>name!E$6</f>
        <v>Associate professional occupations</v>
      </c>
      <c r="B317" s="302">
        <v>7.8297555759608093</v>
      </c>
      <c r="C317" s="302">
        <v>1.8694067093465196</v>
      </c>
      <c r="D317" s="302">
        <v>0.23307959199230655</v>
      </c>
      <c r="E317" s="302">
        <f t="shared" si="140"/>
        <v>9.932241877299635</v>
      </c>
      <c r="F317" s="303"/>
      <c r="G317" s="302">
        <v>9.1543006887052059</v>
      </c>
      <c r="H317" s="302">
        <v>1.8628119943858537</v>
      </c>
      <c r="I317" s="302">
        <v>8.3304031894362959E-2</v>
      </c>
      <c r="J317" s="302">
        <f t="shared" si="141"/>
        <v>11.100416714985423</v>
      </c>
      <c r="K317" s="303"/>
      <c r="L317" s="302">
        <v>11.64710712039712</v>
      </c>
      <c r="M317" s="302">
        <v>2.3273866750854832</v>
      </c>
      <c r="N317" s="302">
        <v>7.980420543958093E-2</v>
      </c>
      <c r="O317" s="302">
        <f t="shared" si="142"/>
        <v>14.054298000922184</v>
      </c>
    </row>
    <row r="318" spans="1:15" s="236" customFormat="1" x14ac:dyDescent="0.2">
      <c r="A318" s="237" t="str">
        <f>name!E$7</f>
        <v>Administrative and secretarial occupations</v>
      </c>
      <c r="B318" s="302">
        <v>5.6614728635420821</v>
      </c>
      <c r="C318" s="302">
        <v>5.6453391391194661</v>
      </c>
      <c r="D318" s="302">
        <v>6.9325070446447881E-2</v>
      </c>
      <c r="E318" s="302">
        <f t="shared" si="140"/>
        <v>11.376137073107996</v>
      </c>
      <c r="F318" s="303"/>
      <c r="G318" s="302">
        <v>5.5760626534145548</v>
      </c>
      <c r="H318" s="302">
        <v>4.8206591409246613</v>
      </c>
      <c r="I318" s="302">
        <v>2.3034405337309771E-2</v>
      </c>
      <c r="J318" s="302">
        <f t="shared" si="141"/>
        <v>10.419756199676526</v>
      </c>
      <c r="K318" s="303"/>
      <c r="L318" s="302">
        <v>4.2256148608820876</v>
      </c>
      <c r="M318" s="302">
        <v>4.7478923883581361</v>
      </c>
      <c r="N318" s="302">
        <v>2.9937597284806602E-2</v>
      </c>
      <c r="O318" s="302">
        <f t="shared" si="142"/>
        <v>9.0034448465250314</v>
      </c>
    </row>
    <row r="319" spans="1:15" s="236" customFormat="1" x14ac:dyDescent="0.2">
      <c r="A319" s="237" t="str">
        <f>name!E$8</f>
        <v>Skilled trades occupations</v>
      </c>
      <c r="B319" s="302">
        <v>0.36810657387166212</v>
      </c>
      <c r="C319" s="302">
        <v>5.2880412796519352E-2</v>
      </c>
      <c r="D319" s="302">
        <v>0.1873593984901383</v>
      </c>
      <c r="E319" s="302">
        <f t="shared" si="140"/>
        <v>0.60834638515831974</v>
      </c>
      <c r="F319" s="303"/>
      <c r="G319" s="302">
        <v>0.31163656553574604</v>
      </c>
      <c r="H319" s="302">
        <v>4.2115785347535593E-2</v>
      </c>
      <c r="I319" s="302">
        <v>5.1249935192185139E-2</v>
      </c>
      <c r="J319" s="302">
        <f>SUM(G319:I319)</f>
        <v>0.40500228607546673</v>
      </c>
      <c r="K319" s="303"/>
      <c r="L319" s="302">
        <v>0.34486259692450921</v>
      </c>
      <c r="M319" s="302">
        <v>0.12431993947658537</v>
      </c>
      <c r="N319" s="302">
        <v>5.4976260604820824E-2</v>
      </c>
      <c r="O319" s="302">
        <f t="shared" si="142"/>
        <v>0.52415879700591539</v>
      </c>
    </row>
    <row r="320" spans="1:15" s="236" customFormat="1" x14ac:dyDescent="0.2">
      <c r="A320" s="237" t="str">
        <f>name!E$9</f>
        <v>Caring, leisure and other service occupations</v>
      </c>
      <c r="B320" s="302">
        <v>0.70442762364795508</v>
      </c>
      <c r="C320" s="302">
        <v>0.40888458576391951</v>
      </c>
      <c r="D320" s="302">
        <v>3.359546966927629E-2</v>
      </c>
      <c r="E320" s="302">
        <f t="shared" si="140"/>
        <v>1.146907679081151</v>
      </c>
      <c r="F320" s="303"/>
      <c r="G320" s="302">
        <v>0.69493286394153531</v>
      </c>
      <c r="H320" s="302">
        <v>0.37334149753133378</v>
      </c>
      <c r="I320" s="302">
        <v>1.1477547929109747E-2</v>
      </c>
      <c r="J320" s="302">
        <f t="shared" ref="J320:J323" si="143">SUM(G320:I320)</f>
        <v>1.079751909401979</v>
      </c>
      <c r="K320" s="303"/>
      <c r="L320" s="302">
        <v>0.83279234839136362</v>
      </c>
      <c r="M320" s="302">
        <v>0.42601952981749602</v>
      </c>
      <c r="N320" s="302">
        <v>2.1656910762915378E-2</v>
      </c>
      <c r="O320" s="302">
        <f t="shared" si="142"/>
        <v>1.280468788971775</v>
      </c>
    </row>
    <row r="321" spans="1:15" s="236" customFormat="1" x14ac:dyDescent="0.2">
      <c r="A321" s="237" t="str">
        <f>name!E$10</f>
        <v>Sales and customer service occupations</v>
      </c>
      <c r="B321" s="302">
        <v>0.44994060985508805</v>
      </c>
      <c r="C321" s="302">
        <v>0.54339865511517194</v>
      </c>
      <c r="D321" s="302">
        <v>3.257694211237E-2</v>
      </c>
      <c r="E321" s="302">
        <f t="shared" si="140"/>
        <v>1.02591620708263</v>
      </c>
      <c r="F321" s="303"/>
      <c r="G321" s="302">
        <v>0.45136108618379817</v>
      </c>
      <c r="H321" s="302">
        <v>0.50447194050471911</v>
      </c>
      <c r="I321" s="302">
        <v>1.0681975053402001E-2</v>
      </c>
      <c r="J321" s="302">
        <f t="shared" si="143"/>
        <v>0.96651500174191929</v>
      </c>
      <c r="K321" s="303"/>
      <c r="L321" s="302">
        <v>0.54691219488303155</v>
      </c>
      <c r="M321" s="302">
        <v>0.74530621444161427</v>
      </c>
      <c r="N321" s="302">
        <v>1.1724461682376449E-2</v>
      </c>
      <c r="O321" s="302">
        <f t="shared" si="142"/>
        <v>1.3039428710070222</v>
      </c>
    </row>
    <row r="322" spans="1:15" s="236" customFormat="1" x14ac:dyDescent="0.2">
      <c r="A322" s="237" t="str">
        <f>name!E$11</f>
        <v>Process, plant and machine operatives</v>
      </c>
      <c r="B322" s="302">
        <v>0.15057348909009768</v>
      </c>
      <c r="C322" s="302">
        <v>0.15001799110286571</v>
      </c>
      <c r="D322" s="302">
        <v>7.1976811742860067E-2</v>
      </c>
      <c r="E322" s="302">
        <f t="shared" si="140"/>
        <v>0.37256829193582347</v>
      </c>
      <c r="F322" s="303"/>
      <c r="G322" s="302">
        <v>0.11877546012823785</v>
      </c>
      <c r="H322" s="302">
        <v>0.11741395595572561</v>
      </c>
      <c r="I322" s="302">
        <v>3.0791719420156318E-2</v>
      </c>
      <c r="J322" s="302">
        <f t="shared" si="143"/>
        <v>0.26698113550411978</v>
      </c>
      <c r="K322" s="303"/>
      <c r="L322" s="302">
        <v>0.12130118406270955</v>
      </c>
      <c r="M322" s="302">
        <v>0.17796844925887426</v>
      </c>
      <c r="N322" s="302">
        <v>7.3177717225727884E-2</v>
      </c>
      <c r="O322" s="302">
        <f t="shared" si="142"/>
        <v>0.37244735054731171</v>
      </c>
    </row>
    <row r="323" spans="1:15" s="236" customFormat="1" x14ac:dyDescent="0.2">
      <c r="A323" s="237" t="str">
        <f>name!E$12</f>
        <v>Elementary occupations</v>
      </c>
      <c r="B323" s="302">
        <v>0.59853471265735714</v>
      </c>
      <c r="C323" s="302">
        <v>0.82460858925638092</v>
      </c>
      <c r="D323" s="302">
        <v>3.0614109065544466E-2</v>
      </c>
      <c r="E323" s="302">
        <f t="shared" si="140"/>
        <v>1.4537574109792826</v>
      </c>
      <c r="F323" s="303"/>
      <c r="G323" s="302">
        <v>0.49538904461644301</v>
      </c>
      <c r="H323" s="302">
        <v>0.58629855778069651</v>
      </c>
      <c r="I323" s="302">
        <v>1.0087264020233055E-2</v>
      </c>
      <c r="J323" s="302">
        <f t="shared" si="143"/>
        <v>1.0917748664173725</v>
      </c>
      <c r="K323" s="303"/>
      <c r="L323" s="302">
        <v>0.43138579296884022</v>
      </c>
      <c r="M323" s="302">
        <v>0.68773412875994233</v>
      </c>
      <c r="N323" s="302">
        <v>1.370183353657493E-2</v>
      </c>
      <c r="O323" s="302">
        <f t="shared" si="142"/>
        <v>1.1328217552653574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21.318625211938187</v>
      </c>
      <c r="C325" s="311">
        <f t="shared" ref="C325:E325" si="144">SUM(C315:C323)</f>
        <v>11.471759654422465</v>
      </c>
      <c r="D325" s="311">
        <f t="shared" si="144"/>
        <v>1.3606151336393755</v>
      </c>
      <c r="E325" s="311">
        <f t="shared" si="144"/>
        <v>34.151000000000032</v>
      </c>
      <c r="F325" s="311"/>
      <c r="G325" s="311">
        <f t="shared" ref="G325:J325" si="145">SUM(G315:G323)</f>
        <v>23.848150607166136</v>
      </c>
      <c r="H325" s="311">
        <f t="shared" si="145"/>
        <v>10.786669282027074</v>
      </c>
      <c r="I325" s="311">
        <f t="shared" si="145"/>
        <v>0.51618011080685289</v>
      </c>
      <c r="J325" s="311">
        <f t="shared" si="145"/>
        <v>35.15100000000006</v>
      </c>
      <c r="K325" s="311"/>
      <c r="L325" s="311">
        <f t="shared" ref="L325:O325" si="146">SUM(L315:L323)</f>
        <v>26.440889699077999</v>
      </c>
      <c r="M325" s="311">
        <f t="shared" si="146"/>
        <v>12.721723658289278</v>
      </c>
      <c r="N325" s="311">
        <f t="shared" si="146"/>
        <v>0.59838664263274388</v>
      </c>
      <c r="O325" s="311">
        <f t="shared" si="146"/>
        <v>39.761000000000024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0.86080508164111691</v>
      </c>
      <c r="C332" s="302">
        <v>0.42932486677627779</v>
      </c>
      <c r="D332" s="302">
        <v>0.44277447158400146</v>
      </c>
      <c r="E332" s="302">
        <f>SUM(B332:D332)</f>
        <v>1.7329044200013961</v>
      </c>
      <c r="F332" s="303"/>
      <c r="G332" s="302">
        <v>0.84477387526366554</v>
      </c>
      <c r="H332" s="302">
        <v>0.6440206722503895</v>
      </c>
      <c r="I332" s="302">
        <v>0.40986511947294968</v>
      </c>
      <c r="J332" s="302">
        <f>SUM(G332:I332)</f>
        <v>1.8986596669870046</v>
      </c>
      <c r="K332" s="303"/>
      <c r="L332" s="302">
        <v>0.83480245022099764</v>
      </c>
      <c r="M332" s="302">
        <v>0.719857918913411</v>
      </c>
      <c r="N332" s="302">
        <v>0.37866069671503894</v>
      </c>
      <c r="O332" s="302">
        <f>SUM(L332:N332)</f>
        <v>1.9333210658494475</v>
      </c>
    </row>
    <row r="333" spans="1:15" s="236" customFormat="1" x14ac:dyDescent="0.2">
      <c r="A333" s="237" t="str">
        <f>name!E$5</f>
        <v>Professional occupations</v>
      </c>
      <c r="B333" s="302">
        <v>16.848752211913911</v>
      </c>
      <c r="C333" s="302">
        <v>10.570768197770789</v>
      </c>
      <c r="D333" s="302">
        <v>2.5726784272050569</v>
      </c>
      <c r="E333" s="302">
        <f t="shared" ref="E333:E340" si="147">SUM(B333:D333)</f>
        <v>29.992198836889756</v>
      </c>
      <c r="F333" s="303"/>
      <c r="G333" s="302">
        <v>18.287819838668099</v>
      </c>
      <c r="H333" s="302">
        <v>13.486853026111836</v>
      </c>
      <c r="I333" s="302">
        <v>2.7129301497209011</v>
      </c>
      <c r="J333" s="302">
        <f t="shared" ref="J333:J335" si="148">SUM(G333:I333)</f>
        <v>34.487603014500841</v>
      </c>
      <c r="K333" s="303"/>
      <c r="L333" s="302">
        <v>19.496781600908477</v>
      </c>
      <c r="M333" s="302">
        <v>15.946921391737851</v>
      </c>
      <c r="N333" s="302">
        <v>2.8491840664283887</v>
      </c>
      <c r="O333" s="302">
        <f t="shared" ref="O333:O340" si="149">SUM(L333:N333)</f>
        <v>38.292887059074715</v>
      </c>
    </row>
    <row r="334" spans="1:15" s="236" customFormat="1" x14ac:dyDescent="0.2">
      <c r="A334" s="237" t="str">
        <f>name!E$6</f>
        <v>Associate professional occupations</v>
      </c>
      <c r="B334" s="302">
        <v>1.6448852232218616</v>
      </c>
      <c r="C334" s="302">
        <v>2.0162286695227247</v>
      </c>
      <c r="D334" s="302">
        <v>1.0418873585527697</v>
      </c>
      <c r="E334" s="302">
        <f t="shared" si="147"/>
        <v>4.7030012512973558</v>
      </c>
      <c r="F334" s="303"/>
      <c r="G334" s="302">
        <v>1.7607773306993617</v>
      </c>
      <c r="H334" s="302">
        <v>2.5285859852053747</v>
      </c>
      <c r="I334" s="302">
        <v>0.77186586198551099</v>
      </c>
      <c r="J334" s="302">
        <f t="shared" si="148"/>
        <v>5.0612291778902474</v>
      </c>
      <c r="K334" s="303"/>
      <c r="L334" s="302">
        <v>1.6269857848964993</v>
      </c>
      <c r="M334" s="302">
        <v>2.4236766540361994</v>
      </c>
      <c r="N334" s="302">
        <v>0.72112915751287943</v>
      </c>
      <c r="O334" s="302">
        <f t="shared" si="149"/>
        <v>4.7717915964455786</v>
      </c>
    </row>
    <row r="335" spans="1:15" s="236" customFormat="1" x14ac:dyDescent="0.2">
      <c r="A335" s="237" t="str">
        <f>name!E$7</f>
        <v>Administrative and secretarial occupations</v>
      </c>
      <c r="B335" s="302">
        <v>1.3796195230315873</v>
      </c>
      <c r="C335" s="302">
        <v>3.0846987730218163</v>
      </c>
      <c r="D335" s="302">
        <v>0.14962824775214972</v>
      </c>
      <c r="E335" s="302">
        <f t="shared" si="147"/>
        <v>4.6139465438055529</v>
      </c>
      <c r="F335" s="303"/>
      <c r="G335" s="302">
        <v>1.2165094831642509</v>
      </c>
      <c r="H335" s="302">
        <v>3.1228412194891511</v>
      </c>
      <c r="I335" s="302">
        <v>0.10945712623102677</v>
      </c>
      <c r="J335" s="302">
        <f t="shared" si="148"/>
        <v>4.4488078288844282</v>
      </c>
      <c r="K335" s="303"/>
      <c r="L335" s="302">
        <v>0.59057254680290805</v>
      </c>
      <c r="M335" s="302">
        <v>1.3667782620882563</v>
      </c>
      <c r="N335" s="302">
        <v>5.4051027490171877E-2</v>
      </c>
      <c r="O335" s="302">
        <f t="shared" si="149"/>
        <v>2.011401836381336</v>
      </c>
    </row>
    <row r="336" spans="1:15" s="236" customFormat="1" x14ac:dyDescent="0.2">
      <c r="A336" s="237" t="str">
        <f>name!E$8</f>
        <v>Skilled trades occupations</v>
      </c>
      <c r="B336" s="302">
        <v>0.44829966694309042</v>
      </c>
      <c r="C336" s="302">
        <v>0.40455600370958156</v>
      </c>
      <c r="D336" s="302">
        <v>0.12876033594365424</v>
      </c>
      <c r="E336" s="302">
        <f t="shared" si="147"/>
        <v>0.9816160065963262</v>
      </c>
      <c r="F336" s="303"/>
      <c r="G336" s="302">
        <v>0.31552481068450627</v>
      </c>
      <c r="H336" s="302">
        <v>0.32356588250576002</v>
      </c>
      <c r="I336" s="302">
        <v>9.6129883825469567E-2</v>
      </c>
      <c r="J336" s="302">
        <f>SUM(G336:I336)</f>
        <v>0.73522057701573584</v>
      </c>
      <c r="K336" s="303"/>
      <c r="L336" s="302">
        <v>0.16910751393201645</v>
      </c>
      <c r="M336" s="302">
        <v>0.14872040243631438</v>
      </c>
      <c r="N336" s="302">
        <v>0.14426780210826246</v>
      </c>
      <c r="O336" s="302">
        <f t="shared" si="149"/>
        <v>0.46209571847659331</v>
      </c>
    </row>
    <row r="337" spans="1:15" s="236" customFormat="1" x14ac:dyDescent="0.2">
      <c r="A337" s="237" t="str">
        <f>name!E$9</f>
        <v>Caring, leisure and other service occupations</v>
      </c>
      <c r="B337" s="302">
        <v>5.7493961245541101</v>
      </c>
      <c r="C337" s="302">
        <v>8.0580894165633179</v>
      </c>
      <c r="D337" s="302">
        <v>0.4285656298596166</v>
      </c>
      <c r="E337" s="302">
        <f t="shared" si="147"/>
        <v>14.236051170977044</v>
      </c>
      <c r="F337" s="303"/>
      <c r="G337" s="302">
        <v>5.4428118373930916</v>
      </c>
      <c r="H337" s="302">
        <v>8.6337028363746171</v>
      </c>
      <c r="I337" s="302">
        <v>0.35473993472584503</v>
      </c>
      <c r="J337" s="302">
        <f t="shared" ref="J337:J340" si="150">SUM(G337:I337)</f>
        <v>14.431254608493553</v>
      </c>
      <c r="K337" s="303"/>
      <c r="L337" s="302">
        <v>6.4734374677455415</v>
      </c>
      <c r="M337" s="302">
        <v>8.4514020707462709</v>
      </c>
      <c r="N337" s="302">
        <v>0.4382488480551171</v>
      </c>
      <c r="O337" s="302">
        <f t="shared" si="149"/>
        <v>15.363088386546931</v>
      </c>
    </row>
    <row r="338" spans="1:15" s="236" customFormat="1" x14ac:dyDescent="0.2">
      <c r="A338" s="237" t="str">
        <f>name!E$10</f>
        <v>Sales and customer service occupations</v>
      </c>
      <c r="B338" s="302">
        <v>0.11344399793442711</v>
      </c>
      <c r="C338" s="302">
        <v>0.25961960418851449</v>
      </c>
      <c r="D338" s="302">
        <v>8.0336660083038872E-2</v>
      </c>
      <c r="E338" s="302">
        <f t="shared" si="147"/>
        <v>0.45340026220598045</v>
      </c>
      <c r="F338" s="303"/>
      <c r="G338" s="302">
        <v>9.8239393804376046E-2</v>
      </c>
      <c r="H338" s="302">
        <v>0.26619188909350788</v>
      </c>
      <c r="I338" s="302">
        <v>4.6869154899733444E-2</v>
      </c>
      <c r="J338" s="302">
        <f t="shared" si="150"/>
        <v>0.41130043779761738</v>
      </c>
      <c r="K338" s="303"/>
      <c r="L338" s="302">
        <v>9.2114349949699054E-2</v>
      </c>
      <c r="M338" s="302">
        <v>0.24018448680646498</v>
      </c>
      <c r="N338" s="302">
        <v>5.1352550300930049E-2</v>
      </c>
      <c r="O338" s="302">
        <f t="shared" si="149"/>
        <v>0.38365138705709406</v>
      </c>
    </row>
    <row r="339" spans="1:15" s="236" customFormat="1" x14ac:dyDescent="0.2">
      <c r="A339" s="237" t="str">
        <f>name!E$11</f>
        <v>Process, plant and machine operatives</v>
      </c>
      <c r="B339" s="302">
        <v>5.0786085972647395E-2</v>
      </c>
      <c r="C339" s="302">
        <v>0.12923790013060707</v>
      </c>
      <c r="D339" s="302">
        <v>0.70719294852854908</v>
      </c>
      <c r="E339" s="302">
        <f t="shared" si="147"/>
        <v>0.88721693463180351</v>
      </c>
      <c r="F339" s="303"/>
      <c r="G339" s="302">
        <v>3.2445170124621996E-2</v>
      </c>
      <c r="H339" s="302">
        <v>0.10237734477963352</v>
      </c>
      <c r="I339" s="302">
        <v>0.66482522406625644</v>
      </c>
      <c r="J339" s="302">
        <f t="shared" si="150"/>
        <v>0.79964773897051189</v>
      </c>
      <c r="K339" s="303"/>
      <c r="L339" s="302">
        <v>2.1302649710641657E-2</v>
      </c>
      <c r="M339" s="302">
        <v>0.12551705364820967</v>
      </c>
      <c r="N339" s="302">
        <v>0.67446300121395086</v>
      </c>
      <c r="O339" s="302">
        <f t="shared" si="149"/>
        <v>0.82128270457280217</v>
      </c>
    </row>
    <row r="340" spans="1:15" s="236" customFormat="1" x14ac:dyDescent="0.2">
      <c r="A340" s="237" t="str">
        <f>name!E$12</f>
        <v>Elementary occupations</v>
      </c>
      <c r="B340" s="302">
        <v>0.24111872084868441</v>
      </c>
      <c r="C340" s="302">
        <v>4.6709074589586432</v>
      </c>
      <c r="D340" s="302">
        <v>0.1286383937874811</v>
      </c>
      <c r="E340" s="302">
        <f t="shared" si="147"/>
        <v>5.0406645735948086</v>
      </c>
      <c r="F340" s="303"/>
      <c r="G340" s="302">
        <v>0.16942901128620755</v>
      </c>
      <c r="H340" s="302">
        <v>3.9525639517267037</v>
      </c>
      <c r="I340" s="302">
        <v>6.4283986447087688E-2</v>
      </c>
      <c r="J340" s="302">
        <f t="shared" si="150"/>
        <v>4.186276949459999</v>
      </c>
      <c r="K340" s="303"/>
      <c r="L340" s="302">
        <v>6.0258270672836747E-2</v>
      </c>
      <c r="M340" s="302">
        <v>2.3722078909669739</v>
      </c>
      <c r="N340" s="302">
        <v>0.1220140839556931</v>
      </c>
      <c r="O340" s="302">
        <f t="shared" si="149"/>
        <v>2.5544802455955038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27.337106636061439</v>
      </c>
      <c r="C342" s="311">
        <f t="shared" ref="C342:E342" si="151">SUM(C332:C340)</f>
        <v>29.623430890642275</v>
      </c>
      <c r="D342" s="311">
        <f t="shared" si="151"/>
        <v>5.6804624732963171</v>
      </c>
      <c r="E342" s="311">
        <f t="shared" si="151"/>
        <v>62.641000000000027</v>
      </c>
      <c r="F342" s="311"/>
      <c r="G342" s="311">
        <f t="shared" ref="G342:J342" si="152">SUM(G332:G340)</f>
        <v>28.168330751088185</v>
      </c>
      <c r="H342" s="311">
        <f t="shared" si="152"/>
        <v>33.060702807536977</v>
      </c>
      <c r="I342" s="311">
        <f t="shared" si="152"/>
        <v>5.2309664413747798</v>
      </c>
      <c r="J342" s="311">
        <f t="shared" si="152"/>
        <v>66.459999999999937</v>
      </c>
      <c r="K342" s="311"/>
      <c r="L342" s="311">
        <f t="shared" ref="L342:O342" si="153">SUM(L332:L340)</f>
        <v>29.365362634839613</v>
      </c>
      <c r="M342" s="311">
        <f t="shared" si="153"/>
        <v>31.795266131379954</v>
      </c>
      <c r="N342" s="311">
        <f t="shared" si="153"/>
        <v>5.4333712337804334</v>
      </c>
      <c r="O342" s="311">
        <f t="shared" si="153"/>
        <v>66.593999999999994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3.0618396380755448</v>
      </c>
      <c r="C349" s="302">
        <v>1.0396916773236471</v>
      </c>
      <c r="D349" s="302">
        <v>0.60649576236513225</v>
      </c>
      <c r="E349" s="302">
        <f>SUM(B349:D349)</f>
        <v>4.7080270777643243</v>
      </c>
      <c r="F349" s="303"/>
      <c r="G349" s="302">
        <v>3.2087574603356726</v>
      </c>
      <c r="H349" s="302">
        <v>1.4311070728650241</v>
      </c>
      <c r="I349" s="302">
        <v>0.55894179608731398</v>
      </c>
      <c r="J349" s="302">
        <f>SUM(G349:I349)</f>
        <v>5.1988063292880113</v>
      </c>
      <c r="K349" s="303"/>
      <c r="L349" s="302">
        <v>4.1754061210199458</v>
      </c>
      <c r="M349" s="302">
        <v>1.7781873321687376</v>
      </c>
      <c r="N349" s="302">
        <v>0.74771562968927374</v>
      </c>
      <c r="O349" s="302">
        <f>SUM(L349:N349)</f>
        <v>6.7013090828779571</v>
      </c>
    </row>
    <row r="350" spans="1:15" s="236" customFormat="1" x14ac:dyDescent="0.2">
      <c r="A350" s="237" t="str">
        <f>name!E$5</f>
        <v>Professional occupations</v>
      </c>
      <c r="B350" s="302">
        <v>15.15981203339132</v>
      </c>
      <c r="C350" s="302">
        <v>8.1868635374098115</v>
      </c>
      <c r="D350" s="302">
        <v>3.211739982330172</v>
      </c>
      <c r="E350" s="302">
        <f t="shared" ref="E350:E357" si="154">SUM(B350:D350)</f>
        <v>26.558415553131304</v>
      </c>
      <c r="F350" s="303"/>
      <c r="G350" s="302">
        <v>16.904722663802811</v>
      </c>
      <c r="H350" s="302">
        <v>10.306655530028621</v>
      </c>
      <c r="I350" s="302">
        <v>3.1901745738857827</v>
      </c>
      <c r="J350" s="302">
        <f t="shared" ref="J350:J352" si="155">SUM(G350:I350)</f>
        <v>30.401552767717217</v>
      </c>
      <c r="K350" s="303"/>
      <c r="L350" s="302">
        <v>22.277012607368793</v>
      </c>
      <c r="M350" s="302">
        <v>12.466183094819783</v>
      </c>
      <c r="N350" s="302">
        <v>4.1152920288611963</v>
      </c>
      <c r="O350" s="302">
        <f t="shared" ref="O350:O357" si="156">SUM(L350:N350)</f>
        <v>38.85848773104977</v>
      </c>
    </row>
    <row r="351" spans="1:15" s="236" customFormat="1" x14ac:dyDescent="0.2">
      <c r="A351" s="237" t="str">
        <f>name!E$6</f>
        <v>Associate professional occupations</v>
      </c>
      <c r="B351" s="302">
        <v>6.12982918319081</v>
      </c>
      <c r="C351" s="302">
        <v>4.7526333609888463</v>
      </c>
      <c r="D351" s="302">
        <v>1.3612363014401729</v>
      </c>
      <c r="E351" s="302">
        <f t="shared" si="154"/>
        <v>12.243698845619829</v>
      </c>
      <c r="F351" s="303"/>
      <c r="G351" s="302">
        <v>6.6642197251586239</v>
      </c>
      <c r="H351" s="302">
        <v>5.8312058996435896</v>
      </c>
      <c r="I351" s="302">
        <v>1.2566910361864958</v>
      </c>
      <c r="J351" s="302">
        <f t="shared" si="155"/>
        <v>13.752116660988708</v>
      </c>
      <c r="K351" s="303"/>
      <c r="L351" s="302">
        <v>7.8769526821781852</v>
      </c>
      <c r="M351" s="302">
        <v>6.3993935815803527</v>
      </c>
      <c r="N351" s="302">
        <v>1.76848660578714</v>
      </c>
      <c r="O351" s="302">
        <f t="shared" si="156"/>
        <v>16.044832869545676</v>
      </c>
    </row>
    <row r="352" spans="1:15" s="236" customFormat="1" x14ac:dyDescent="0.2">
      <c r="A352" s="237" t="str">
        <f>name!E$7</f>
        <v>Administrative and secretarial occupations</v>
      </c>
      <c r="B352" s="302">
        <v>4.5939370951913832</v>
      </c>
      <c r="C352" s="302">
        <v>7.433149488973223</v>
      </c>
      <c r="D352" s="302">
        <v>0.38119500060741207</v>
      </c>
      <c r="E352" s="302">
        <f t="shared" si="154"/>
        <v>12.40828158477202</v>
      </c>
      <c r="F352" s="303"/>
      <c r="G352" s="302">
        <v>4.1468309977573794</v>
      </c>
      <c r="H352" s="302">
        <v>7.168594934578338</v>
      </c>
      <c r="I352" s="302">
        <v>0.27341518590397673</v>
      </c>
      <c r="J352" s="302">
        <f t="shared" si="155"/>
        <v>11.588841118239694</v>
      </c>
      <c r="K352" s="303"/>
      <c r="L352" s="302">
        <v>3.6367377933200609</v>
      </c>
      <c r="M352" s="302">
        <v>4.846958025481781</v>
      </c>
      <c r="N352" s="302">
        <v>0.17857725755500151</v>
      </c>
      <c r="O352" s="302">
        <f t="shared" si="156"/>
        <v>8.6622730763568434</v>
      </c>
    </row>
    <row r="353" spans="1:15" s="236" customFormat="1" x14ac:dyDescent="0.2">
      <c r="A353" s="237" t="str">
        <f>name!E$8</f>
        <v>Skilled trades occupations</v>
      </c>
      <c r="B353" s="302">
        <v>0.61948888071069552</v>
      </c>
      <c r="C353" s="302">
        <v>0.69606999343016873</v>
      </c>
      <c r="D353" s="302">
        <v>0.24042152051984858</v>
      </c>
      <c r="E353" s="302">
        <f t="shared" si="154"/>
        <v>1.5559803946607129</v>
      </c>
      <c r="F353" s="303"/>
      <c r="G353" s="302">
        <v>0.45380250622339552</v>
      </c>
      <c r="H353" s="302">
        <v>0.50729972810080259</v>
      </c>
      <c r="I353" s="302">
        <v>0.15122617948925493</v>
      </c>
      <c r="J353" s="302">
        <f>SUM(G353:I353)</f>
        <v>1.112328413813453</v>
      </c>
      <c r="K353" s="303"/>
      <c r="L353" s="302">
        <v>0.33856760026812577</v>
      </c>
      <c r="M353" s="302">
        <v>0.46979879848762984</v>
      </c>
      <c r="N353" s="302">
        <v>0.21231905647745092</v>
      </c>
      <c r="O353" s="302">
        <f t="shared" si="156"/>
        <v>1.0206854552332065</v>
      </c>
    </row>
    <row r="354" spans="1:15" s="236" customFormat="1" x14ac:dyDescent="0.2">
      <c r="A354" s="237" t="str">
        <f>name!E$9</f>
        <v>Caring, leisure and other service occupations</v>
      </c>
      <c r="B354" s="302">
        <v>16.22102923205621</v>
      </c>
      <c r="C354" s="302">
        <v>17.546867461944245</v>
      </c>
      <c r="D354" s="302">
        <v>3.1350981174508505</v>
      </c>
      <c r="E354" s="302">
        <f t="shared" si="154"/>
        <v>36.902994811451308</v>
      </c>
      <c r="F354" s="303"/>
      <c r="G354" s="302">
        <v>15.537586477556644</v>
      </c>
      <c r="H354" s="302">
        <v>18.273745512385883</v>
      </c>
      <c r="I354" s="302">
        <v>3.7106706862449963</v>
      </c>
      <c r="J354" s="302">
        <f t="shared" ref="J354:J357" si="157">SUM(G354:I354)</f>
        <v>37.522002676187526</v>
      </c>
      <c r="K354" s="303"/>
      <c r="L354" s="302">
        <v>20.914486915826281</v>
      </c>
      <c r="M354" s="302">
        <v>21.325238503715294</v>
      </c>
      <c r="N354" s="302">
        <v>4.7936171703717996</v>
      </c>
      <c r="O354" s="302">
        <f t="shared" si="156"/>
        <v>47.033342589913374</v>
      </c>
    </row>
    <row r="355" spans="1:15" s="236" customFormat="1" x14ac:dyDescent="0.2">
      <c r="A355" s="237" t="str">
        <f>name!E$10</f>
        <v>Sales and customer service occupations</v>
      </c>
      <c r="B355" s="302">
        <v>0.61318828973652473</v>
      </c>
      <c r="C355" s="302">
        <v>0.83827000050379874</v>
      </c>
      <c r="D355" s="302">
        <v>0.11478464517741538</v>
      </c>
      <c r="E355" s="302">
        <f t="shared" si="154"/>
        <v>1.5662429354177387</v>
      </c>
      <c r="F355" s="303"/>
      <c r="G355" s="302">
        <v>0.55491775785128716</v>
      </c>
      <c r="H355" s="302">
        <v>0.80243857540952368</v>
      </c>
      <c r="I355" s="302">
        <v>6.7635767956668411E-2</v>
      </c>
      <c r="J355" s="302">
        <f t="shared" si="157"/>
        <v>1.4249921012174791</v>
      </c>
      <c r="K355" s="303"/>
      <c r="L355" s="302">
        <v>0.67406739919209968</v>
      </c>
      <c r="M355" s="302">
        <v>0.90603754862520691</v>
      </c>
      <c r="N355" s="302">
        <v>0.11502924182533039</v>
      </c>
      <c r="O355" s="302">
        <f t="shared" si="156"/>
        <v>1.6951341896426371</v>
      </c>
    </row>
    <row r="356" spans="1:15" s="236" customFormat="1" x14ac:dyDescent="0.2">
      <c r="A356" s="237" t="str">
        <f>name!E$11</f>
        <v>Process, plant and machine operatives</v>
      </c>
      <c r="B356" s="302">
        <v>0.13341372290251596</v>
      </c>
      <c r="C356" s="302">
        <v>0.30156315853275018</v>
      </c>
      <c r="D356" s="302">
        <v>3.6690786023666329E-2</v>
      </c>
      <c r="E356" s="302">
        <f t="shared" si="154"/>
        <v>0.47166766745893246</v>
      </c>
      <c r="F356" s="303"/>
      <c r="G356" s="302">
        <v>9.767330811278975E-2</v>
      </c>
      <c r="H356" s="302">
        <v>0.20122636374118366</v>
      </c>
      <c r="I356" s="302">
        <v>2.2142894379338408E-2</v>
      </c>
      <c r="J356" s="302">
        <f t="shared" si="157"/>
        <v>0.32104256623331184</v>
      </c>
      <c r="K356" s="303"/>
      <c r="L356" s="302">
        <v>7.4064811709385531E-2</v>
      </c>
      <c r="M356" s="302">
        <v>0.18604665172737669</v>
      </c>
      <c r="N356" s="302">
        <v>1.6984658269458486E-2</v>
      </c>
      <c r="O356" s="302">
        <f t="shared" si="156"/>
        <v>0.27709612170622072</v>
      </c>
    </row>
    <row r="357" spans="1:15" s="236" customFormat="1" x14ac:dyDescent="0.2">
      <c r="A357" s="237" t="str">
        <f>name!E$12</f>
        <v>Elementary occupations</v>
      </c>
      <c r="B357" s="302">
        <v>0.77551640094338703</v>
      </c>
      <c r="C357" s="302">
        <v>2.7411336785811633</v>
      </c>
      <c r="D357" s="302">
        <v>6.2041050199294533E-2</v>
      </c>
      <c r="E357" s="302">
        <f t="shared" si="154"/>
        <v>3.5786911297238451</v>
      </c>
      <c r="F357" s="303"/>
      <c r="G357" s="302">
        <v>0.6383906502502682</v>
      </c>
      <c r="H357" s="302">
        <v>1.9637418631452741</v>
      </c>
      <c r="I357" s="302">
        <v>3.1184852919025181E-2</v>
      </c>
      <c r="J357" s="302">
        <f t="shared" si="157"/>
        <v>2.6333173663145675</v>
      </c>
      <c r="K357" s="303"/>
      <c r="L357" s="302">
        <v>0.36762113647408773</v>
      </c>
      <c r="M357" s="302">
        <v>1.3219575212582912</v>
      </c>
      <c r="N357" s="302">
        <v>1.0260225941904309E-2</v>
      </c>
      <c r="O357" s="302">
        <f t="shared" si="156"/>
        <v>1.6998388836742833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47.308054476198393</v>
      </c>
      <c r="C359" s="311">
        <f t="shared" ref="C359:E359" si="158">SUM(C349:C357)</f>
        <v>43.536242357687648</v>
      </c>
      <c r="D359" s="311">
        <f t="shared" si="158"/>
        <v>9.1497031661139641</v>
      </c>
      <c r="E359" s="311">
        <f t="shared" si="158"/>
        <v>99.994000000000014</v>
      </c>
      <c r="F359" s="311"/>
      <c r="G359" s="311">
        <f t="shared" ref="G359:J359" si="159">SUM(G349:G357)</f>
        <v>48.206901547048865</v>
      </c>
      <c r="H359" s="311">
        <f t="shared" si="159"/>
        <v>46.486015479898242</v>
      </c>
      <c r="I359" s="311">
        <f t="shared" si="159"/>
        <v>9.2620829730528538</v>
      </c>
      <c r="J359" s="311">
        <f t="shared" si="159"/>
        <v>103.95499999999997</v>
      </c>
      <c r="K359" s="311"/>
      <c r="L359" s="311">
        <f t="shared" ref="L359:O359" si="160">SUM(L349:L357)</f>
        <v>60.334917067356955</v>
      </c>
      <c r="M359" s="311">
        <f t="shared" si="160"/>
        <v>49.699801057864448</v>
      </c>
      <c r="N359" s="311">
        <f t="shared" si="160"/>
        <v>11.958281874778555</v>
      </c>
      <c r="O359" s="311">
        <f t="shared" si="160"/>
        <v>121.99299999999997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2.1026366177814566</v>
      </c>
      <c r="C366" s="302">
        <v>1.1562294074653563</v>
      </c>
      <c r="D366" s="302">
        <v>0.19155889677410795</v>
      </c>
      <c r="E366" s="302">
        <f>SUM(B366:D366)</f>
        <v>3.4504249220209209</v>
      </c>
      <c r="F366" s="303"/>
      <c r="G366" s="302">
        <v>2.4223773507241986</v>
      </c>
      <c r="H366" s="302">
        <v>1.513492683312023</v>
      </c>
      <c r="I366" s="302">
        <v>0.34290424898776739</v>
      </c>
      <c r="J366" s="302">
        <f>SUM(G366:I366)</f>
        <v>4.2787742830239885</v>
      </c>
      <c r="K366" s="303"/>
      <c r="L366" s="302">
        <v>2.7639393309212656</v>
      </c>
      <c r="M366" s="302">
        <v>2.3541303806295519</v>
      </c>
      <c r="N366" s="302">
        <v>0.26632078314605701</v>
      </c>
      <c r="O366" s="302">
        <f>SUM(L366:N366)</f>
        <v>5.3843904946968744</v>
      </c>
    </row>
    <row r="367" spans="1:15" s="236" customFormat="1" x14ac:dyDescent="0.2">
      <c r="A367" s="237" t="str">
        <f>name!E$5</f>
        <v>Professional occupations</v>
      </c>
      <c r="B367" s="302">
        <v>1.4622893966588515</v>
      </c>
      <c r="C367" s="302">
        <v>0.69273053391855888</v>
      </c>
      <c r="D367" s="302">
        <v>0.85058476565258179</v>
      </c>
      <c r="E367" s="302">
        <f t="shared" ref="E367:E374" si="161">SUM(B367:D367)</f>
        <v>3.0056046962299923</v>
      </c>
      <c r="F367" s="303"/>
      <c r="G367" s="302">
        <v>1.935158712678605</v>
      </c>
      <c r="H367" s="302">
        <v>1.0806563088728962</v>
      </c>
      <c r="I367" s="302">
        <v>1.5749355089327279</v>
      </c>
      <c r="J367" s="302">
        <f t="shared" ref="J367:J369" si="162">SUM(G367:I367)</f>
        <v>4.5907505304842289</v>
      </c>
      <c r="K367" s="303"/>
      <c r="L367" s="302">
        <v>1.9744590454162512</v>
      </c>
      <c r="M367" s="302">
        <v>1.4633655518119544</v>
      </c>
      <c r="N367" s="302">
        <v>1.3538779301097361</v>
      </c>
      <c r="O367" s="302">
        <f t="shared" ref="O367:O374" si="163">SUM(L367:N367)</f>
        <v>4.7917025273379412</v>
      </c>
    </row>
    <row r="368" spans="1:15" s="236" customFormat="1" x14ac:dyDescent="0.2">
      <c r="A368" s="237" t="str">
        <f>name!E$6</f>
        <v>Associate professional occupations</v>
      </c>
      <c r="B368" s="302">
        <v>1.8350638085860649</v>
      </c>
      <c r="C368" s="302">
        <v>1.1173428203351716</v>
      </c>
      <c r="D368" s="302">
        <v>2.6205085179665173</v>
      </c>
      <c r="E368" s="302">
        <f t="shared" si="161"/>
        <v>5.5729151468877536</v>
      </c>
      <c r="F368" s="303"/>
      <c r="G368" s="302">
        <v>2.121986734543968</v>
      </c>
      <c r="H368" s="302">
        <v>1.4209129692883744</v>
      </c>
      <c r="I368" s="302">
        <v>5.3320122319193972</v>
      </c>
      <c r="J368" s="302">
        <f t="shared" si="162"/>
        <v>8.8749119357517401</v>
      </c>
      <c r="K368" s="303"/>
      <c r="L368" s="302">
        <v>2.0956310240549318</v>
      </c>
      <c r="M368" s="302">
        <v>1.2765544640101016</v>
      </c>
      <c r="N368" s="302">
        <v>5.1246693533451184</v>
      </c>
      <c r="O368" s="302">
        <f t="shared" si="163"/>
        <v>8.4968548414101512</v>
      </c>
    </row>
    <row r="369" spans="1:15" s="236" customFormat="1" x14ac:dyDescent="0.2">
      <c r="A369" s="237" t="str">
        <f>name!E$7</f>
        <v>Administrative and secretarial occupations</v>
      </c>
      <c r="B369" s="302">
        <v>0.52938301485000805</v>
      </c>
      <c r="C369" s="302">
        <v>1.5330965559539593</v>
      </c>
      <c r="D369" s="302">
        <v>7.8121767038240572E-2</v>
      </c>
      <c r="E369" s="302">
        <f t="shared" si="161"/>
        <v>2.1406013378422077</v>
      </c>
      <c r="F369" s="303"/>
      <c r="G369" s="302">
        <v>0.57660232245116727</v>
      </c>
      <c r="H369" s="302">
        <v>1.4451484955147189</v>
      </c>
      <c r="I369" s="302">
        <v>0.151473682169735</v>
      </c>
      <c r="J369" s="302">
        <f t="shared" si="162"/>
        <v>2.1732245001356212</v>
      </c>
      <c r="K369" s="303"/>
      <c r="L369" s="302">
        <v>0.33928899612833352</v>
      </c>
      <c r="M369" s="302">
        <v>0.88340576870687804</v>
      </c>
      <c r="N369" s="302">
        <v>8.8012798296311812E-2</v>
      </c>
      <c r="O369" s="302">
        <f t="shared" si="163"/>
        <v>1.3107075631315235</v>
      </c>
    </row>
    <row r="370" spans="1:15" s="236" customFormat="1" x14ac:dyDescent="0.2">
      <c r="A370" s="237" t="str">
        <f>name!E$8</f>
        <v>Skilled trades occupations</v>
      </c>
      <c r="B370" s="302">
        <v>1.1889232524425766</v>
      </c>
      <c r="C370" s="302">
        <v>0.5403453777929369</v>
      </c>
      <c r="D370" s="302">
        <v>0.35121327223493087</v>
      </c>
      <c r="E370" s="302">
        <f t="shared" si="161"/>
        <v>2.0804819024704444</v>
      </c>
      <c r="F370" s="303"/>
      <c r="G370" s="302">
        <v>1.116751159309685</v>
      </c>
      <c r="H370" s="302">
        <v>0.53472511431664582</v>
      </c>
      <c r="I370" s="302">
        <v>0.7143432633206892</v>
      </c>
      <c r="J370" s="302">
        <f>SUM(G370:I370)</f>
        <v>2.3658195369470203</v>
      </c>
      <c r="K370" s="303"/>
      <c r="L370" s="302">
        <v>0.99117121949829956</v>
      </c>
      <c r="M370" s="302">
        <v>0.95478620589361918</v>
      </c>
      <c r="N370" s="302">
        <v>0.80919667287441155</v>
      </c>
      <c r="O370" s="302">
        <f t="shared" si="163"/>
        <v>2.7551540982663303</v>
      </c>
    </row>
    <row r="371" spans="1:15" s="236" customFormat="1" x14ac:dyDescent="0.2">
      <c r="A371" s="237" t="str">
        <f>name!E$9</f>
        <v>Caring, leisure and other service occupations</v>
      </c>
      <c r="B371" s="302">
        <v>0.6634973957416318</v>
      </c>
      <c r="C371" s="302">
        <v>1.2830133165100497</v>
      </c>
      <c r="D371" s="302">
        <v>0.13943637063216288</v>
      </c>
      <c r="E371" s="302">
        <f t="shared" si="161"/>
        <v>2.0859470828838447</v>
      </c>
      <c r="F371" s="303"/>
      <c r="G371" s="302">
        <v>0.64101505001553061</v>
      </c>
      <c r="H371" s="302">
        <v>1.1389525896172261</v>
      </c>
      <c r="I371" s="302">
        <v>0.26866289886950395</v>
      </c>
      <c r="J371" s="302">
        <f t="shared" ref="J371:J374" si="164">SUM(G371:I371)</f>
        <v>2.0486305385022607</v>
      </c>
      <c r="K371" s="303"/>
      <c r="L371" s="302">
        <v>0.56130854734572388</v>
      </c>
      <c r="M371" s="302">
        <v>1.1761850871895227</v>
      </c>
      <c r="N371" s="302">
        <v>0.24832412234695958</v>
      </c>
      <c r="O371" s="302">
        <f t="shared" si="163"/>
        <v>1.9858177568822064</v>
      </c>
    </row>
    <row r="372" spans="1:15" s="236" customFormat="1" x14ac:dyDescent="0.2">
      <c r="A372" s="237" t="str">
        <f>name!E$10</f>
        <v>Sales and customer service occupations</v>
      </c>
      <c r="B372" s="302">
        <v>0.44362508506686948</v>
      </c>
      <c r="C372" s="302">
        <v>0.80653835462180845</v>
      </c>
      <c r="D372" s="302">
        <v>4.1053459003828861E-2</v>
      </c>
      <c r="E372" s="302">
        <f t="shared" si="161"/>
        <v>1.291216898692507</v>
      </c>
      <c r="F372" s="303"/>
      <c r="G372" s="302">
        <v>0.45698395753420873</v>
      </c>
      <c r="H372" s="302">
        <v>0.78801502387870304</v>
      </c>
      <c r="I372" s="302">
        <v>5.6258695222874362E-2</v>
      </c>
      <c r="J372" s="302">
        <f t="shared" si="164"/>
        <v>1.301257676635786</v>
      </c>
      <c r="K372" s="303"/>
      <c r="L372" s="302">
        <v>0.4236185400133573</v>
      </c>
      <c r="M372" s="302">
        <v>0.84256112012032369</v>
      </c>
      <c r="N372" s="302">
        <v>3.7488934762348165E-2</v>
      </c>
      <c r="O372" s="302">
        <f t="shared" si="163"/>
        <v>1.3036685948960292</v>
      </c>
    </row>
    <row r="373" spans="1:15" s="236" customFormat="1" x14ac:dyDescent="0.2">
      <c r="A373" s="237" t="str">
        <f>name!E$11</f>
        <v>Process, plant and machine operatives</v>
      </c>
      <c r="B373" s="302">
        <v>0.10871528859371185</v>
      </c>
      <c r="C373" s="302">
        <v>0.10040851941993773</v>
      </c>
      <c r="D373" s="302">
        <v>2.038659145279003E-2</v>
      </c>
      <c r="E373" s="302">
        <f t="shared" si="161"/>
        <v>0.22951039946643961</v>
      </c>
      <c r="F373" s="303"/>
      <c r="G373" s="302">
        <v>8.7328815047303068E-2</v>
      </c>
      <c r="H373" s="302">
        <v>0.11071771737325381</v>
      </c>
      <c r="I373" s="302">
        <v>4.5002429351650067E-2</v>
      </c>
      <c r="J373" s="302">
        <f t="shared" si="164"/>
        <v>0.24304896177220692</v>
      </c>
      <c r="K373" s="303"/>
      <c r="L373" s="302">
        <v>6.6257573354309512E-2</v>
      </c>
      <c r="M373" s="302">
        <v>0.13034388693783072</v>
      </c>
      <c r="N373" s="302">
        <v>5.5409975619744659E-2</v>
      </c>
      <c r="O373" s="302">
        <f t="shared" si="163"/>
        <v>0.25201143591188491</v>
      </c>
    </row>
    <row r="374" spans="1:15" s="236" customFormat="1" x14ac:dyDescent="0.2">
      <c r="A374" s="237" t="str">
        <f>name!E$12</f>
        <v>Elementary occupations</v>
      </c>
      <c r="B374" s="302">
        <v>0.33850644730408502</v>
      </c>
      <c r="C374" s="302">
        <v>2.0537141560253298</v>
      </c>
      <c r="D374" s="302">
        <v>5.807701017648529E-2</v>
      </c>
      <c r="E374" s="302">
        <f t="shared" si="161"/>
        <v>2.4502976135059003</v>
      </c>
      <c r="F374" s="303"/>
      <c r="G374" s="302">
        <v>0.28530266519440084</v>
      </c>
      <c r="H374" s="302">
        <v>1.7474392948862394</v>
      </c>
      <c r="I374" s="302">
        <v>8.1840076666454029E-2</v>
      </c>
      <c r="J374" s="302">
        <f t="shared" si="164"/>
        <v>2.1145820367470947</v>
      </c>
      <c r="K374" s="303"/>
      <c r="L374" s="302">
        <v>0.2337169038338606</v>
      </c>
      <c r="M374" s="302">
        <v>1.220525461908589</v>
      </c>
      <c r="N374" s="302">
        <v>9.0450321724616173E-2</v>
      </c>
      <c r="O374" s="302">
        <f t="shared" si="163"/>
        <v>1.5446926874670659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8.6726403070252545</v>
      </c>
      <c r="C376" s="311">
        <f t="shared" ref="C376:E376" si="165">SUM(C366:C374)</f>
        <v>9.2834190420431071</v>
      </c>
      <c r="D376" s="311">
        <f t="shared" si="165"/>
        <v>4.3509406509316451</v>
      </c>
      <c r="E376" s="311">
        <f t="shared" si="165"/>
        <v>22.307000000000009</v>
      </c>
      <c r="F376" s="311"/>
      <c r="G376" s="311">
        <f t="shared" ref="G376:J376" si="166">SUM(G366:G374)</f>
        <v>9.6435067674990673</v>
      </c>
      <c r="H376" s="311">
        <f t="shared" si="166"/>
        <v>9.7800601970600809</v>
      </c>
      <c r="I376" s="311">
        <f t="shared" si="166"/>
        <v>8.5674330354407982</v>
      </c>
      <c r="J376" s="311">
        <f t="shared" si="166"/>
        <v>27.990999999999946</v>
      </c>
      <c r="K376" s="311"/>
      <c r="L376" s="311">
        <f t="shared" ref="L376:O376" si="167">SUM(L366:L374)</f>
        <v>9.4493911805663355</v>
      </c>
      <c r="M376" s="311">
        <f t="shared" si="167"/>
        <v>10.301857927208374</v>
      </c>
      <c r="N376" s="311">
        <f t="shared" si="167"/>
        <v>8.0737508922253038</v>
      </c>
      <c r="O376" s="311">
        <f t="shared" si="167"/>
        <v>27.825000000000006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1.7358116237004479</v>
      </c>
      <c r="C383" s="302">
        <v>0.50384053922957095</v>
      </c>
      <c r="D383" s="302">
        <v>0.76699174279781634</v>
      </c>
      <c r="E383" s="302">
        <f>SUM(B383:D383)</f>
        <v>3.0066439057278354</v>
      </c>
      <c r="F383" s="303"/>
      <c r="G383" s="302">
        <v>1.4097277180429995</v>
      </c>
      <c r="H383" s="302">
        <v>0.5959399856306471</v>
      </c>
      <c r="I383" s="302">
        <v>0.62029365564524686</v>
      </c>
      <c r="J383" s="302">
        <f>SUM(G383:I383)</f>
        <v>2.6259613593188931</v>
      </c>
      <c r="K383" s="303"/>
      <c r="L383" s="302">
        <v>1.7621548178500979</v>
      </c>
      <c r="M383" s="302">
        <v>0.92949054304379641</v>
      </c>
      <c r="N383" s="302">
        <v>0.58318275476275927</v>
      </c>
      <c r="O383" s="302">
        <f>SUM(L383:N383)</f>
        <v>3.2748281156566534</v>
      </c>
    </row>
    <row r="384" spans="1:15" s="236" customFormat="1" x14ac:dyDescent="0.2">
      <c r="A384" s="237" t="str">
        <f>name!E$5</f>
        <v>Professional occupations</v>
      </c>
      <c r="B384" s="302">
        <v>2.2061087032772067</v>
      </c>
      <c r="C384" s="302">
        <v>0.56867559187276151</v>
      </c>
      <c r="D384" s="302">
        <v>1.8675142734533947</v>
      </c>
      <c r="E384" s="302">
        <f t="shared" ref="E384:E391" si="168">SUM(B384:D384)</f>
        <v>4.6422985686033629</v>
      </c>
      <c r="F384" s="303"/>
      <c r="G384" s="302">
        <v>1.6227907055064201</v>
      </c>
      <c r="H384" s="302">
        <v>0.56315872870793282</v>
      </c>
      <c r="I384" s="302">
        <v>1.760718257885669</v>
      </c>
      <c r="J384" s="302">
        <f t="shared" ref="J384:J386" si="169">SUM(G384:I384)</f>
        <v>3.9466676921000219</v>
      </c>
      <c r="K384" s="303"/>
      <c r="L384" s="302">
        <v>1.8164692947999557</v>
      </c>
      <c r="M384" s="302">
        <v>0.65308523101607574</v>
      </c>
      <c r="N384" s="302">
        <v>1.7836678447749883</v>
      </c>
      <c r="O384" s="302">
        <f t="shared" ref="O384:O391" si="170">SUM(L384:N384)</f>
        <v>4.2532223705910193</v>
      </c>
    </row>
    <row r="385" spans="1:15" s="236" customFormat="1" x14ac:dyDescent="0.2">
      <c r="A385" s="237" t="str">
        <f>name!E$6</f>
        <v>Associate professional occupations</v>
      </c>
      <c r="B385" s="302">
        <v>1.0677825613997043</v>
      </c>
      <c r="C385" s="302">
        <v>0.50493352519763057</v>
      </c>
      <c r="D385" s="302">
        <v>1.3023379743419616</v>
      </c>
      <c r="E385" s="302">
        <f t="shared" si="168"/>
        <v>2.8750540609392967</v>
      </c>
      <c r="F385" s="303"/>
      <c r="G385" s="302">
        <v>0.77219074212580574</v>
      </c>
      <c r="H385" s="302">
        <v>0.42243489285447494</v>
      </c>
      <c r="I385" s="302">
        <v>1.7426459461825001</v>
      </c>
      <c r="J385" s="302">
        <f t="shared" si="169"/>
        <v>2.937271581162781</v>
      </c>
      <c r="K385" s="303"/>
      <c r="L385" s="302">
        <v>0.74774870996417708</v>
      </c>
      <c r="M385" s="302">
        <v>0.41442729285247037</v>
      </c>
      <c r="N385" s="302">
        <v>1.7758915109954827</v>
      </c>
      <c r="O385" s="302">
        <f t="shared" si="170"/>
        <v>2.9380675138121299</v>
      </c>
    </row>
    <row r="386" spans="1:15" s="236" customFormat="1" x14ac:dyDescent="0.2">
      <c r="A386" s="237" t="str">
        <f>name!E$7</f>
        <v>Administrative and secretarial occupations</v>
      </c>
      <c r="B386" s="302">
        <v>0.68894172476259341</v>
      </c>
      <c r="C386" s="302">
        <v>0.77011437803632221</v>
      </c>
      <c r="D386" s="302">
        <v>0.36392291785428882</v>
      </c>
      <c r="E386" s="302">
        <f t="shared" si="168"/>
        <v>1.8229790206532044</v>
      </c>
      <c r="F386" s="303"/>
      <c r="G386" s="302">
        <v>0.49643730103087946</v>
      </c>
      <c r="H386" s="302">
        <v>0.6332304125255187</v>
      </c>
      <c r="I386" s="302">
        <v>0.42510683993744702</v>
      </c>
      <c r="J386" s="302">
        <f t="shared" si="169"/>
        <v>1.5547745534938451</v>
      </c>
      <c r="K386" s="303"/>
      <c r="L386" s="302">
        <v>0.33479404968679932</v>
      </c>
      <c r="M386" s="302">
        <v>0.49781110891678271</v>
      </c>
      <c r="N386" s="302">
        <v>0.41297091517283685</v>
      </c>
      <c r="O386" s="302">
        <f t="shared" si="170"/>
        <v>1.245576073776419</v>
      </c>
    </row>
    <row r="387" spans="1:15" s="236" customFormat="1" x14ac:dyDescent="0.2">
      <c r="A387" s="237" t="str">
        <f>name!E$8</f>
        <v>Skilled trades occupations</v>
      </c>
      <c r="B387" s="302">
        <v>0.55007897251036086</v>
      </c>
      <c r="C387" s="302">
        <v>0.22793505605526979</v>
      </c>
      <c r="D387" s="302">
        <v>0.53791911263640213</v>
      </c>
      <c r="E387" s="302">
        <f t="shared" si="168"/>
        <v>1.3159331412020328</v>
      </c>
      <c r="F387" s="303"/>
      <c r="G387" s="302">
        <v>0.35250186021461777</v>
      </c>
      <c r="H387" s="302">
        <v>0.14419533111546309</v>
      </c>
      <c r="I387" s="302">
        <v>0.41545053518560493</v>
      </c>
      <c r="J387" s="302">
        <f>SUM(G387:I387)</f>
        <v>0.91214772651568576</v>
      </c>
      <c r="K387" s="303"/>
      <c r="L387" s="302">
        <v>0.41088687984330402</v>
      </c>
      <c r="M387" s="302">
        <v>0.2653385927134469</v>
      </c>
      <c r="N387" s="302">
        <v>0.50181627402664186</v>
      </c>
      <c r="O387" s="302">
        <f t="shared" si="170"/>
        <v>1.1780417465833928</v>
      </c>
    </row>
    <row r="388" spans="1:15" s="236" customFormat="1" x14ac:dyDescent="0.2">
      <c r="A388" s="237" t="str">
        <f>name!E$9</f>
        <v>Caring, leisure and other service occupations</v>
      </c>
      <c r="B388" s="302">
        <v>1.795378415117777</v>
      </c>
      <c r="C388" s="302">
        <v>1.6354607079786239</v>
      </c>
      <c r="D388" s="302">
        <v>2.2622056459746824</v>
      </c>
      <c r="E388" s="302">
        <f t="shared" si="168"/>
        <v>5.6930447690710828</v>
      </c>
      <c r="F388" s="303"/>
      <c r="G388" s="302">
        <v>1.6001151076113669</v>
      </c>
      <c r="H388" s="302">
        <v>1.2330818596844946</v>
      </c>
      <c r="I388" s="302">
        <v>4.1613950454453743</v>
      </c>
      <c r="J388" s="302">
        <f t="shared" ref="J388:J391" si="171">SUM(G388:I388)</f>
        <v>6.9945920127412355</v>
      </c>
      <c r="K388" s="303"/>
      <c r="L388" s="302">
        <v>1.3034352045316682</v>
      </c>
      <c r="M388" s="302">
        <v>0.90174571716923635</v>
      </c>
      <c r="N388" s="302">
        <v>4.2511373126543637</v>
      </c>
      <c r="O388" s="302">
        <f t="shared" si="170"/>
        <v>6.4563182343552681</v>
      </c>
    </row>
    <row r="389" spans="1:15" s="236" customFormat="1" x14ac:dyDescent="0.2">
      <c r="A389" s="237" t="str">
        <f>name!E$10</f>
        <v>Sales and customer service occupations</v>
      </c>
      <c r="B389" s="302">
        <v>0.55378722605459119</v>
      </c>
      <c r="C389" s="302">
        <v>0.74345889254023168</v>
      </c>
      <c r="D389" s="302">
        <v>0.38160065272230692</v>
      </c>
      <c r="E389" s="302">
        <f t="shared" si="168"/>
        <v>1.6788467713171298</v>
      </c>
      <c r="F389" s="303"/>
      <c r="G389" s="302">
        <v>0.33820402743846834</v>
      </c>
      <c r="H389" s="302">
        <v>0.37791698775614263</v>
      </c>
      <c r="I389" s="302">
        <v>0.23227901702892167</v>
      </c>
      <c r="J389" s="302">
        <f t="shared" si="171"/>
        <v>0.94840003222353264</v>
      </c>
      <c r="K389" s="303"/>
      <c r="L389" s="302">
        <v>0.3012809536142303</v>
      </c>
      <c r="M389" s="302">
        <v>0.4068146154922469</v>
      </c>
      <c r="N389" s="302">
        <v>0.15034510303171525</v>
      </c>
      <c r="O389" s="302">
        <f t="shared" si="170"/>
        <v>0.85844067213819242</v>
      </c>
    </row>
    <row r="390" spans="1:15" s="236" customFormat="1" x14ac:dyDescent="0.2">
      <c r="A390" s="237" t="str">
        <f>name!E$11</f>
        <v>Process, plant and machine operatives</v>
      </c>
      <c r="B390" s="302">
        <v>0.34800670550246698</v>
      </c>
      <c r="C390" s="302">
        <v>0.19202013769580878</v>
      </c>
      <c r="D390" s="302">
        <v>0.16962597865388093</v>
      </c>
      <c r="E390" s="302">
        <f t="shared" si="168"/>
        <v>0.70965282185215672</v>
      </c>
      <c r="F390" s="303"/>
      <c r="G390" s="302">
        <v>0.17908694067174788</v>
      </c>
      <c r="H390" s="302">
        <v>0.10965813978836182</v>
      </c>
      <c r="I390" s="302">
        <v>0.20234847226040784</v>
      </c>
      <c r="J390" s="302">
        <f t="shared" si="171"/>
        <v>0.49109355272051758</v>
      </c>
      <c r="K390" s="303"/>
      <c r="L390" s="302">
        <v>0.16126088932868135</v>
      </c>
      <c r="M390" s="302">
        <v>0.13165703328413877</v>
      </c>
      <c r="N390" s="302">
        <v>0.24252685109314653</v>
      </c>
      <c r="O390" s="302">
        <f t="shared" si="170"/>
        <v>0.53544477370596666</v>
      </c>
    </row>
    <row r="391" spans="1:15" s="236" customFormat="1" x14ac:dyDescent="0.2">
      <c r="A391" s="237" t="str">
        <f>name!E$12</f>
        <v>Elementary occupations</v>
      </c>
      <c r="B391" s="302">
        <v>0.53480075268029315</v>
      </c>
      <c r="C391" s="302">
        <v>0.94917510513426939</v>
      </c>
      <c r="D391" s="302">
        <v>0.39557108281937803</v>
      </c>
      <c r="E391" s="302">
        <f t="shared" si="168"/>
        <v>1.8795469406339405</v>
      </c>
      <c r="F391" s="303"/>
      <c r="G391" s="302">
        <v>0.31069336969375405</v>
      </c>
      <c r="H391" s="302">
        <v>0.55557202149360985</v>
      </c>
      <c r="I391" s="302">
        <v>0.30782609853614223</v>
      </c>
      <c r="J391" s="302">
        <f t="shared" si="171"/>
        <v>1.1740914897235062</v>
      </c>
      <c r="K391" s="303"/>
      <c r="L391" s="302">
        <v>0.3163638373579426</v>
      </c>
      <c r="M391" s="302">
        <v>0.31383384671499076</v>
      </c>
      <c r="N391" s="302">
        <v>0.30186281530799797</v>
      </c>
      <c r="O391" s="302">
        <f t="shared" si="170"/>
        <v>0.93206049938093127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9.4806966850054426</v>
      </c>
      <c r="C393" s="311">
        <f t="shared" ref="C393:E393" si="172">SUM(C383:C391)</f>
        <v>6.0956139337404887</v>
      </c>
      <c r="D393" s="311">
        <f t="shared" si="172"/>
        <v>8.047689381254111</v>
      </c>
      <c r="E393" s="311">
        <f t="shared" si="172"/>
        <v>23.624000000000041</v>
      </c>
      <c r="F393" s="311"/>
      <c r="G393" s="311">
        <f t="shared" ref="G393:J393" si="173">SUM(G383:G391)</f>
        <v>7.08174777233606</v>
      </c>
      <c r="H393" s="311">
        <f t="shared" si="173"/>
        <v>4.6351883595566461</v>
      </c>
      <c r="I393" s="311">
        <f t="shared" si="173"/>
        <v>9.8680638681073134</v>
      </c>
      <c r="J393" s="311">
        <f t="shared" si="173"/>
        <v>21.585000000000015</v>
      </c>
      <c r="K393" s="311"/>
      <c r="L393" s="311">
        <f t="shared" ref="L393:O393" si="174">SUM(L383:L391)</f>
        <v>7.1543946369768561</v>
      </c>
      <c r="M393" s="311">
        <f t="shared" si="174"/>
        <v>4.5142039812031847</v>
      </c>
      <c r="N393" s="311">
        <f t="shared" si="174"/>
        <v>10.003401381819932</v>
      </c>
      <c r="O393" s="311">
        <f t="shared" si="174"/>
        <v>21.671999999999972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 xml:space="preserve">Occupation Table 1  Employment Change by Occupation Group (SOC 2020) and Replacement Demand, 2015-2035, Norfolk and Suffolk </v>
      </c>
      <c r="L1" s="19" t="str">
        <f>CONCATENATE("Occupation Table 1.1  Males: Employment Change by Occupation Group (SOC 2020) and Replacement Demand, ",B$6,"-",F$6,", ",Info!B5)</f>
        <v xml:space="preserve">Occupation Table 1.1  Males: Employment Change by Occupation Group (SOC 2020) and Replacement Demand, 2015-2035, Norfolk and Suffolk </v>
      </c>
      <c r="W1" s="19" t="str">
        <f>CONCATENATE("Occupation Table 1.2  Females: Employment Change by Occupation Group (SOC 2020) and Replacement Demand, ",M$6,"-",Q$6,", ",Info!B5)</f>
        <v xml:space="preserve">Occupation Table 1.2  Females: Employment Change by Occupation Group (SOC 2020) and Replacement Demand, 2015-2035, Norfolk and Suffolk 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80.143307560896204</v>
      </c>
      <c r="C8" s="11">
        <f t="array" ref="C8:C16">MMULT(aggregation!$B$13:$AA$21,'Occ T2'!C8:C33)</f>
        <v>87.205948059551616</v>
      </c>
      <c r="D8" s="11">
        <f t="array" ref="D8:D16">MMULT(aggregation!$B$13:$AA$21,'Occ T2'!D8:D33)</f>
        <v>88.347915457893009</v>
      </c>
      <c r="E8" s="11">
        <f t="array" ref="E8:E16">MMULT(aggregation!$B$13:$AA$21,'Occ T2'!E8:E33)</f>
        <v>91.326652321949553</v>
      </c>
      <c r="F8" s="11">
        <f t="array" ref="F8:F16">MMULT(aggregation!$B$13:$AA$21,'Occ T2'!F8:F33)</f>
        <v>102.5664393002951</v>
      </c>
      <c r="G8" s="11"/>
      <c r="H8" s="11">
        <f>F8-D8</f>
        <v>14.218523842402092</v>
      </c>
      <c r="I8" s="11">
        <f t="array" ref="I8:I16">MMULT(aggregation!$B$13:$AA$21,'Occ T2'!I8:I33)</f>
        <v>50.42771848497879</v>
      </c>
      <c r="J8" s="11">
        <f>SUM(H8:I8)</f>
        <v>64.646242327380889</v>
      </c>
      <c r="L8" s="10" t="str">
        <f>name!E4</f>
        <v>Managers, directors and senior officials</v>
      </c>
      <c r="M8" s="11">
        <f t="array" ref="M8:M16">MMULT(aggregation!$B$13:$AA$21,'Occ T2'!M8:M33)</f>
        <v>53.980964156796716</v>
      </c>
      <c r="N8" s="11">
        <f t="array" ref="N8:N16">MMULT(aggregation!$B$13:$AA$21,'Occ T2'!N8:N33)</f>
        <v>55.60664431275211</v>
      </c>
      <c r="O8" s="11">
        <f t="array" ref="O8:O16">MMULT(aggregation!$B$13:$AA$21,'Occ T2'!O8:O33)</f>
        <v>56.503988182678533</v>
      </c>
      <c r="P8" s="11">
        <f t="array" ref="P8:P16">MMULT(aggregation!$B$13:$AA$21,'Occ T2'!P8:P33)</f>
        <v>57.172467647583233</v>
      </c>
      <c r="Q8" s="11">
        <f t="array" ref="Q8:Q16">MMULT(aggregation!$B$13:$AA$21,'Occ T2'!Q8:Q33)</f>
        <v>61.948892741922648</v>
      </c>
      <c r="R8" s="11"/>
      <c r="S8" s="11">
        <f>Q8-O8</f>
        <v>5.4449045592441152</v>
      </c>
      <c r="T8" s="11">
        <f t="array" ref="T8:T16">MMULT(aggregation!$B$13:$AA$21,'Occ T2'!T8:T33)</f>
        <v>28.218241831233499</v>
      </c>
      <c r="U8" s="11">
        <f>SUM(S8:T8)</f>
        <v>33.663146390477614</v>
      </c>
      <c r="W8" s="10" t="str">
        <f>name!E4</f>
        <v>Managers, directors and senior officials</v>
      </c>
      <c r="X8" s="11">
        <f t="array" ref="X8:X16">MMULT(aggregation!$B$13:$AA$21,'Occ T2'!X8:X33)</f>
        <v>26.162343404099513</v>
      </c>
      <c r="Y8" s="11">
        <f t="array" ref="Y8:Y16">MMULT(aggregation!$B$13:$AA$21,'Occ T2'!Y8:Y33)</f>
        <v>31.599303746799432</v>
      </c>
      <c r="Z8" s="11">
        <f t="array" ref="Z8:Z16">MMULT(aggregation!$B$13:$AA$21,'Occ T2'!Z8:Z33)</f>
        <v>31.843927275214369</v>
      </c>
      <c r="AA8" s="11">
        <f t="array" ref="AA8:AA16">MMULT(aggregation!$B$13:$AA$21,'Occ T2'!AA8:AA33)</f>
        <v>34.154184674366292</v>
      </c>
      <c r="AB8" s="11">
        <f t="array" ref="AB8:AB16">MMULT(aggregation!$B$13:$AA$21,'Occ T2'!AB8:AB33)</f>
        <v>40.617546558372354</v>
      </c>
      <c r="AC8" s="11"/>
      <c r="AD8" s="11">
        <f>AB8-Z8</f>
        <v>8.7736192831579842</v>
      </c>
      <c r="AE8" s="11">
        <f t="array" ref="AE8:AE16">MMULT(aggregation!$B$13:$AA$21,'Occ T2'!AE8:AE33)</f>
        <v>22.209476653745288</v>
      </c>
      <c r="AF8" s="11">
        <f>SUM(AD8:AE8)</f>
        <v>30.983095936903272</v>
      </c>
    </row>
    <row r="9" spans="1:32" x14ac:dyDescent="0.2">
      <c r="A9" t="str">
        <f>name!E5</f>
        <v>Professional occupations</v>
      </c>
      <c r="B9" s="11">
        <v>142.64339838955146</v>
      </c>
      <c r="C9" s="11">
        <v>160.7066345956685</v>
      </c>
      <c r="D9" s="11">
        <v>166.74782975263292</v>
      </c>
      <c r="E9" s="11">
        <v>179.49114214688535</v>
      </c>
      <c r="F9" s="11">
        <v>200.32765151814965</v>
      </c>
      <c r="G9" s="11"/>
      <c r="H9" s="11">
        <f t="shared" ref="H9:H16" si="0">F9-D9</f>
        <v>33.579821765516726</v>
      </c>
      <c r="I9" s="11">
        <v>86.146982943157269</v>
      </c>
      <c r="J9" s="11">
        <f t="shared" ref="J9:J15" si="1">SUM(H9:I9)</f>
        <v>119.726804708674</v>
      </c>
      <c r="L9" s="10" t="str">
        <f>name!E5</f>
        <v>Professional occupations</v>
      </c>
      <c r="M9" s="11">
        <v>77.34751284695497</v>
      </c>
      <c r="N9" s="11">
        <v>83.031244693489683</v>
      </c>
      <c r="O9" s="11">
        <v>85.063669347772176</v>
      </c>
      <c r="P9" s="11">
        <v>91.071289441358246</v>
      </c>
      <c r="Q9" s="11">
        <v>99.361768091502398</v>
      </c>
      <c r="R9" s="11"/>
      <c r="S9" s="11">
        <f t="shared" ref="S9:S16" si="2">Q9-O9</f>
        <v>14.298098743730222</v>
      </c>
      <c r="T9" s="11">
        <v>35.129845571612904</v>
      </c>
      <c r="U9" s="11">
        <f t="shared" ref="U9:U12" si="3">SUM(S9:T9)</f>
        <v>49.427944315343126</v>
      </c>
      <c r="W9" s="10" t="str">
        <f>name!E5</f>
        <v>Professional occupations</v>
      </c>
      <c r="X9" s="11">
        <v>65.295885542596423</v>
      </c>
      <c r="Y9" s="11">
        <v>77.675389902178821</v>
      </c>
      <c r="Z9" s="11">
        <v>81.684160404860918</v>
      </c>
      <c r="AA9" s="11">
        <v>88.419852705527049</v>
      </c>
      <c r="AB9" s="11">
        <v>100.96588342664721</v>
      </c>
      <c r="AC9" s="11"/>
      <c r="AD9" s="11">
        <f t="shared" ref="AD9:AD16" si="4">AB9-Z9</f>
        <v>19.281723021786291</v>
      </c>
      <c r="AE9" s="11">
        <v>51.017137371544351</v>
      </c>
      <c r="AF9" s="11">
        <f t="shared" ref="AF9:AF12" si="5">SUM(AD9:AE9)</f>
        <v>70.298860393330642</v>
      </c>
    </row>
    <row r="10" spans="1:32" x14ac:dyDescent="0.2">
      <c r="A10" t="str">
        <f>name!E6</f>
        <v>Associate professional occupations</v>
      </c>
      <c r="B10" s="11">
        <v>94.774865383896838</v>
      </c>
      <c r="C10" s="11">
        <v>99.759196791298763</v>
      </c>
      <c r="D10" s="11">
        <v>106.35051068041562</v>
      </c>
      <c r="E10" s="11">
        <v>104.89780062385199</v>
      </c>
      <c r="F10" s="11">
        <v>114.14168285382974</v>
      </c>
      <c r="G10" s="11"/>
      <c r="H10" s="11">
        <f t="shared" si="0"/>
        <v>7.7911721734141111</v>
      </c>
      <c r="I10" s="11">
        <v>49.815666257503864</v>
      </c>
      <c r="J10" s="11">
        <f t="shared" si="1"/>
        <v>57.606838430917975</v>
      </c>
      <c r="L10" s="10" t="str">
        <f>name!E6</f>
        <v>Associate professional occupations</v>
      </c>
      <c r="M10" s="11">
        <v>51.500702320599572</v>
      </c>
      <c r="N10" s="11">
        <v>52.739361754307104</v>
      </c>
      <c r="O10" s="11">
        <v>55.476330317233057</v>
      </c>
      <c r="P10" s="11">
        <v>52.647353724348875</v>
      </c>
      <c r="Q10" s="11">
        <v>54.700026150079651</v>
      </c>
      <c r="R10" s="11"/>
      <c r="S10" s="11">
        <f t="shared" si="2"/>
        <v>-0.77630416715340544</v>
      </c>
      <c r="T10" s="11">
        <v>19.963019034990765</v>
      </c>
      <c r="U10" s="11">
        <f t="shared" si="3"/>
        <v>19.18671486783736</v>
      </c>
      <c r="W10" s="10" t="str">
        <f>name!E6</f>
        <v>Associate professional occupations</v>
      </c>
      <c r="X10" s="11">
        <v>43.274163063297337</v>
      </c>
      <c r="Y10" s="11">
        <v>47.019835036991651</v>
      </c>
      <c r="Z10" s="11">
        <v>50.874180363182617</v>
      </c>
      <c r="AA10" s="11">
        <v>52.250446899503103</v>
      </c>
      <c r="AB10" s="11">
        <v>59.441656703750027</v>
      </c>
      <c r="AC10" s="11"/>
      <c r="AD10" s="11">
        <f t="shared" si="4"/>
        <v>8.5674763405674099</v>
      </c>
      <c r="AE10" s="11">
        <v>29.852647222513088</v>
      </c>
      <c r="AF10" s="11">
        <f t="shared" si="5"/>
        <v>38.420123563080494</v>
      </c>
    </row>
    <row r="11" spans="1:32" x14ac:dyDescent="0.2">
      <c r="A11" t="str">
        <f>name!E7</f>
        <v>Administrative and secretarial occupations</v>
      </c>
      <c r="B11" s="11">
        <v>87.991179995245773</v>
      </c>
      <c r="C11" s="11">
        <v>83.312016203110687</v>
      </c>
      <c r="D11" s="11">
        <v>83.970403348004083</v>
      </c>
      <c r="E11" s="11">
        <v>79.421118382124675</v>
      </c>
      <c r="F11" s="11">
        <v>70.601653719906253</v>
      </c>
      <c r="G11" s="11"/>
      <c r="H11" s="11">
        <f t="shared" si="0"/>
        <v>-13.368749628097831</v>
      </c>
      <c r="I11" s="11">
        <v>39.295937486270603</v>
      </c>
      <c r="J11" s="11">
        <f t="shared" si="1"/>
        <v>25.927187858172772</v>
      </c>
      <c r="L11" s="10" t="str">
        <f>name!E7</f>
        <v>Administrative and secretarial occupations</v>
      </c>
      <c r="M11" s="11">
        <v>19.20793720162877</v>
      </c>
      <c r="N11" s="11">
        <v>16.870388373016524</v>
      </c>
      <c r="O11" s="11">
        <v>19.798553428598062</v>
      </c>
      <c r="P11" s="11">
        <v>19.105865870306268</v>
      </c>
      <c r="Q11" s="11">
        <v>20.610036990445817</v>
      </c>
      <c r="R11" s="11"/>
      <c r="S11" s="11">
        <f t="shared" si="2"/>
        <v>0.81148356184775494</v>
      </c>
      <c r="T11" s="11">
        <v>7.2419540529067268</v>
      </c>
      <c r="U11" s="11">
        <f t="shared" si="3"/>
        <v>8.0534376147544826</v>
      </c>
      <c r="W11" s="10" t="str">
        <f>name!E7</f>
        <v>Administrative and secretarial occupations</v>
      </c>
      <c r="X11" s="11">
        <v>68.783242793616949</v>
      </c>
      <c r="Y11" s="11">
        <v>66.441627830094205</v>
      </c>
      <c r="Z11" s="11">
        <v>64.171849919406085</v>
      </c>
      <c r="AA11" s="11">
        <v>60.315252511818386</v>
      </c>
      <c r="AB11" s="11">
        <v>49.991616729460453</v>
      </c>
      <c r="AC11" s="11"/>
      <c r="AD11" s="11">
        <f t="shared" si="4"/>
        <v>-14.180233189945632</v>
      </c>
      <c r="AE11" s="11">
        <v>32.053983433363882</v>
      </c>
      <c r="AF11" s="11">
        <f t="shared" si="5"/>
        <v>17.87375024341825</v>
      </c>
    </row>
    <row r="12" spans="1:32" x14ac:dyDescent="0.2">
      <c r="A12" t="str">
        <f>name!E8</f>
        <v>Skilled trades occupations</v>
      </c>
      <c r="B12" s="11">
        <v>89.703241815801547</v>
      </c>
      <c r="C12" s="11">
        <v>80.37197830558992</v>
      </c>
      <c r="D12" s="11">
        <v>69.13854741750157</v>
      </c>
      <c r="E12" s="11">
        <v>71.070486860203317</v>
      </c>
      <c r="F12" s="11">
        <v>69.479480432581113</v>
      </c>
      <c r="G12" s="11"/>
      <c r="H12" s="11">
        <f t="shared" si="0"/>
        <v>0.34093301507954266</v>
      </c>
      <c r="I12" s="11">
        <v>30.212130628490197</v>
      </c>
      <c r="J12" s="11">
        <f t="shared" si="1"/>
        <v>30.55306364356974</v>
      </c>
      <c r="L12" s="10" t="str">
        <f>name!E8</f>
        <v>Skilled trades occupations</v>
      </c>
      <c r="M12" s="11">
        <v>79.457466364385795</v>
      </c>
      <c r="N12" s="11">
        <v>69.758698999223242</v>
      </c>
      <c r="O12" s="11">
        <v>58.881814523147916</v>
      </c>
      <c r="P12" s="11">
        <v>59.574017039680136</v>
      </c>
      <c r="Q12" s="11">
        <v>56.777864085695704</v>
      </c>
      <c r="R12" s="11"/>
      <c r="S12" s="11">
        <f t="shared" si="2"/>
        <v>-2.1039504374522124</v>
      </c>
      <c r="T12" s="11">
        <v>23.184034170487173</v>
      </c>
      <c r="U12" s="11">
        <f t="shared" si="3"/>
        <v>21.080083733034961</v>
      </c>
      <c r="W12" s="10" t="str">
        <f>name!E8</f>
        <v>Skilled trades occupations</v>
      </c>
      <c r="X12" s="11">
        <v>10.245775451415719</v>
      </c>
      <c r="Y12" s="11">
        <v>10.613279306366696</v>
      </c>
      <c r="Z12" s="11">
        <v>10.25673289435364</v>
      </c>
      <c r="AA12" s="11">
        <v>11.496469820523185</v>
      </c>
      <c r="AB12" s="11">
        <v>12.701616346885405</v>
      </c>
      <c r="AC12" s="11"/>
      <c r="AD12" s="11">
        <f t="shared" si="4"/>
        <v>2.4448834525317658</v>
      </c>
      <c r="AE12" s="11">
        <v>7.0280964580030245</v>
      </c>
      <c r="AF12" s="11">
        <f t="shared" si="5"/>
        <v>9.4729799105347894</v>
      </c>
    </row>
    <row r="13" spans="1:32" x14ac:dyDescent="0.2">
      <c r="A13" t="str">
        <f>name!E9</f>
        <v>Caring, leisure and other service occupations</v>
      </c>
      <c r="B13" s="11">
        <v>75.260640335351326</v>
      </c>
      <c r="C13" s="11">
        <v>79.267712090483315</v>
      </c>
      <c r="D13" s="11">
        <v>77.003627100038528</v>
      </c>
      <c r="E13" s="11">
        <v>82.438402920367196</v>
      </c>
      <c r="F13" s="11">
        <v>90.420084022547954</v>
      </c>
      <c r="G13" s="11"/>
      <c r="H13" s="11">
        <f t="shared" si="0"/>
        <v>13.416456922509425</v>
      </c>
      <c r="I13" s="11">
        <v>47.124994531207328</v>
      </c>
      <c r="J13" s="11">
        <f>SUM(H13:I13)</f>
        <v>60.541451453716753</v>
      </c>
      <c r="L13" s="10" t="str">
        <f>name!E9</f>
        <v>Caring, leisure and other service occupations</v>
      </c>
      <c r="M13" s="11">
        <v>14.48302258580407</v>
      </c>
      <c r="N13" s="11">
        <v>14.120751660788184</v>
      </c>
      <c r="O13" s="11">
        <v>13.548881922767984</v>
      </c>
      <c r="P13" s="11">
        <v>15.441639743749841</v>
      </c>
      <c r="Q13" s="11">
        <v>17.981124814891299</v>
      </c>
      <c r="R13" s="11"/>
      <c r="S13" s="11">
        <f t="shared" si="2"/>
        <v>4.4322428921233143</v>
      </c>
      <c r="T13" s="11">
        <v>7.1135307563669885</v>
      </c>
      <c r="U13" s="11">
        <f>SUM(S13:T13)</f>
        <v>11.545773648490304</v>
      </c>
      <c r="W13" s="10" t="str">
        <f>name!E9</f>
        <v>Caring, leisure and other service occupations</v>
      </c>
      <c r="X13" s="11">
        <v>60.777617749547247</v>
      </c>
      <c r="Y13" s="11">
        <v>65.146960429695113</v>
      </c>
      <c r="Z13" s="11">
        <v>63.454745177270539</v>
      </c>
      <c r="AA13" s="11">
        <v>66.996763176617321</v>
      </c>
      <c r="AB13" s="11">
        <v>72.438959207656609</v>
      </c>
      <c r="AC13" s="11"/>
      <c r="AD13" s="11">
        <f t="shared" si="4"/>
        <v>8.9842140303860702</v>
      </c>
      <c r="AE13" s="11">
        <v>40.011463774840351</v>
      </c>
      <c r="AF13" s="11">
        <f>SUM(AD13:AE13)</f>
        <v>48.995677805226421</v>
      </c>
    </row>
    <row r="14" spans="1:32" x14ac:dyDescent="0.2">
      <c r="A14" t="str">
        <f>name!E10</f>
        <v>Sales and customer service occupations</v>
      </c>
      <c r="B14" s="11">
        <v>68.435914204936751</v>
      </c>
      <c r="C14" s="11">
        <v>61.092282527919352</v>
      </c>
      <c r="D14" s="11">
        <v>60.59473645866845</v>
      </c>
      <c r="E14" s="11">
        <v>60.716577680510142</v>
      </c>
      <c r="F14" s="11">
        <v>60.629853941555737</v>
      </c>
      <c r="G14" s="11"/>
      <c r="H14" s="11">
        <f t="shared" si="0"/>
        <v>3.511748288728711E-2</v>
      </c>
      <c r="I14" s="11">
        <v>27.905063566620484</v>
      </c>
      <c r="J14" s="11">
        <f t="shared" si="1"/>
        <v>27.940181049507771</v>
      </c>
      <c r="L14" s="10" t="str">
        <f>name!E10</f>
        <v>Sales and customer service occupations</v>
      </c>
      <c r="M14" s="11">
        <v>27.190747118165795</v>
      </c>
      <c r="N14" s="11">
        <v>23.907710060300332</v>
      </c>
      <c r="O14" s="11">
        <v>24.520395640938975</v>
      </c>
      <c r="P14" s="11">
        <v>25.124494707884626</v>
      </c>
      <c r="Q14" s="11">
        <v>25.731085426145459</v>
      </c>
      <c r="R14" s="11"/>
      <c r="S14" s="11">
        <f t="shared" si="2"/>
        <v>1.2106897852064833</v>
      </c>
      <c r="T14" s="11">
        <v>8.5162335824432773</v>
      </c>
      <c r="U14" s="11">
        <f t="shared" ref="U14:U15" si="6">SUM(S14:T14)</f>
        <v>9.7269233676497606</v>
      </c>
      <c r="W14" s="10" t="str">
        <f>name!E10</f>
        <v>Sales and customer service occupations</v>
      </c>
      <c r="X14" s="11">
        <v>41.245167086770991</v>
      </c>
      <c r="Y14" s="11">
        <v>37.184572467619006</v>
      </c>
      <c r="Z14" s="11">
        <v>36.074340817729563</v>
      </c>
      <c r="AA14" s="11">
        <v>35.592082972625541</v>
      </c>
      <c r="AB14" s="11">
        <v>34.898768515410254</v>
      </c>
      <c r="AC14" s="11"/>
      <c r="AD14" s="11">
        <f t="shared" si="4"/>
        <v>-1.1755723023193099</v>
      </c>
      <c r="AE14" s="11">
        <v>19.38882998417721</v>
      </c>
      <c r="AF14" s="11">
        <f t="shared" ref="AF14:AF15" si="7">SUM(AD14:AE14)</f>
        <v>18.2132576818579</v>
      </c>
    </row>
    <row r="15" spans="1:32" x14ac:dyDescent="0.2">
      <c r="A15" t="str">
        <f>name!E11</f>
        <v>Process, plant and machine operatives</v>
      </c>
      <c r="B15" s="11">
        <v>53.005082018272162</v>
      </c>
      <c r="C15" s="11">
        <v>53.368624252732019</v>
      </c>
      <c r="D15" s="11">
        <v>47.213485960774648</v>
      </c>
      <c r="E15" s="11">
        <v>54.339223183518619</v>
      </c>
      <c r="F15" s="11">
        <v>54.755864144779949</v>
      </c>
      <c r="G15" s="11"/>
      <c r="H15" s="11">
        <f t="shared" si="0"/>
        <v>7.542378184005301</v>
      </c>
      <c r="I15" s="11">
        <v>25.347017311230907</v>
      </c>
      <c r="J15" s="11">
        <f t="shared" si="1"/>
        <v>32.889395495236208</v>
      </c>
      <c r="L15" s="10" t="str">
        <f>name!E11</f>
        <v>Process, plant and machine operatives</v>
      </c>
      <c r="M15" s="11">
        <v>45.619016049247151</v>
      </c>
      <c r="N15" s="11">
        <v>45.845686073441016</v>
      </c>
      <c r="O15" s="11">
        <v>40.644244234952346</v>
      </c>
      <c r="P15" s="11">
        <v>45.454177087808034</v>
      </c>
      <c r="Q15" s="11">
        <v>45.701652911739188</v>
      </c>
      <c r="R15" s="11"/>
      <c r="S15" s="11">
        <f t="shared" si="2"/>
        <v>5.0574086767868422</v>
      </c>
      <c r="T15" s="11">
        <v>20.591524073177712</v>
      </c>
      <c r="U15" s="11">
        <f t="shared" si="6"/>
        <v>25.648932749964555</v>
      </c>
      <c r="W15" s="10" t="str">
        <f>name!E11</f>
        <v>Process, plant and machine operatives</v>
      </c>
      <c r="X15" s="11">
        <v>7.3860659690249779</v>
      </c>
      <c r="Y15" s="11">
        <v>7.5229381792909562</v>
      </c>
      <c r="Z15" s="11">
        <v>6.5692417258222751</v>
      </c>
      <c r="AA15" s="11">
        <v>8.8850460957106936</v>
      </c>
      <c r="AB15" s="11">
        <v>9.0542112330407925</v>
      </c>
      <c r="AC15" s="11"/>
      <c r="AD15" s="11">
        <f t="shared" si="4"/>
        <v>2.4849695072185174</v>
      </c>
      <c r="AE15" s="11">
        <v>4.7554932380531971</v>
      </c>
      <c r="AF15" s="11">
        <f t="shared" si="7"/>
        <v>7.2404627452717145</v>
      </c>
    </row>
    <row r="16" spans="1:32" x14ac:dyDescent="0.2">
      <c r="A16" t="str">
        <f>name!E12</f>
        <v>Elementary occupations</v>
      </c>
      <c r="B16" s="11">
        <v>102.72537029604821</v>
      </c>
      <c r="C16" s="11">
        <v>97.013607173645738</v>
      </c>
      <c r="D16" s="11">
        <v>89.244943824070816</v>
      </c>
      <c r="E16" s="11">
        <v>89.832595880589366</v>
      </c>
      <c r="F16" s="11">
        <v>85.837290066354257</v>
      </c>
      <c r="G16" s="11"/>
      <c r="H16" s="11">
        <f t="shared" si="0"/>
        <v>-3.4076537577165595</v>
      </c>
      <c r="I16" s="11">
        <v>42.988046875878908</v>
      </c>
      <c r="J16" s="11">
        <f>SUM(H16:I16)</f>
        <v>39.580393118162348</v>
      </c>
      <c r="L16" s="10" t="str">
        <f>name!E12</f>
        <v>Elementary occupations</v>
      </c>
      <c r="M16" s="11">
        <v>53.569157755365922</v>
      </c>
      <c r="N16" s="11">
        <v>47.018085099801183</v>
      </c>
      <c r="O16" s="11">
        <v>45.028309064679831</v>
      </c>
      <c r="P16" s="11">
        <v>46.239330118942839</v>
      </c>
      <c r="Q16" s="11">
        <v>44.270463164388651</v>
      </c>
      <c r="R16" s="11"/>
      <c r="S16" s="11">
        <f t="shared" si="2"/>
        <v>-0.75784590029117993</v>
      </c>
      <c r="T16" s="11">
        <v>17.62306936642868</v>
      </c>
      <c r="U16" s="11">
        <f>SUM(S16:T16)</f>
        <v>16.8652234661375</v>
      </c>
      <c r="W16" s="10" t="str">
        <f>name!E12</f>
        <v>Elementary occupations</v>
      </c>
      <c r="X16" s="11">
        <v>49.156212540682375</v>
      </c>
      <c r="Y16" s="11">
        <v>49.995522073844469</v>
      </c>
      <c r="Z16" s="11">
        <v>44.21663475939112</v>
      </c>
      <c r="AA16" s="11">
        <v>43.593265761646443</v>
      </c>
      <c r="AB16" s="11">
        <v>41.566826901965605</v>
      </c>
      <c r="AC16" s="11"/>
      <c r="AD16" s="11">
        <f t="shared" si="4"/>
        <v>-2.6498078574255146</v>
      </c>
      <c r="AE16" s="11">
        <v>25.364977509450224</v>
      </c>
      <c r="AF16" s="11">
        <f>SUM(AD16:AE16)</f>
        <v>22.715169652024709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794.68300000000033</v>
      </c>
      <c r="C18" s="34">
        <f>SUM(C8:C16)</f>
        <v>802.09799999999984</v>
      </c>
      <c r="D18" s="34">
        <f>SUM(D8:D16)</f>
        <v>788.61199999999951</v>
      </c>
      <c r="E18" s="34">
        <f>SUM(E8:E16)</f>
        <v>813.53400000000022</v>
      </c>
      <c r="F18" s="34">
        <f>SUM(F8:F16)</f>
        <v>848.75999999999976</v>
      </c>
      <c r="G18" s="11"/>
      <c r="H18" s="34">
        <f>SUM(H8:H16)</f>
        <v>60.148000000000096</v>
      </c>
      <c r="I18" s="34">
        <f>SUM(I8:I16)</f>
        <v>399.26355808533833</v>
      </c>
      <c r="J18" s="34">
        <f>SUM(H18:I18)</f>
        <v>459.41155808533841</v>
      </c>
      <c r="L18" s="231" t="str">
        <f>name!E3</f>
        <v>All occupations</v>
      </c>
      <c r="M18" s="34">
        <f>SUM(M8:M16)</f>
        <v>422.35652639894874</v>
      </c>
      <c r="N18" s="34">
        <f>SUM(N8:N16)</f>
        <v>408.89857102711937</v>
      </c>
      <c r="O18" s="34">
        <f>SUM(O8:O16)</f>
        <v>399.46618666276891</v>
      </c>
      <c r="P18" s="34">
        <f>SUM(P8:P16)</f>
        <v>411.83063538166215</v>
      </c>
      <c r="Q18" s="34">
        <f>SUM(Q8:Q16)</f>
        <v>427.08291437681083</v>
      </c>
      <c r="R18" s="11"/>
      <c r="S18" s="34">
        <f>SUM(S8:S16)</f>
        <v>27.616727714041936</v>
      </c>
      <c r="T18" s="34">
        <f>SUM(T8:T16)</f>
        <v>167.58145243964771</v>
      </c>
      <c r="U18" s="34">
        <f>SUM(S18:T18)</f>
        <v>195.19818015368963</v>
      </c>
      <c r="W18" s="231" t="str">
        <f>name!E3</f>
        <v>All occupations</v>
      </c>
      <c r="X18" s="34">
        <f>SUM(X8:X16)</f>
        <v>372.32647360105153</v>
      </c>
      <c r="Y18" s="34">
        <f>SUM(Y8:Y16)</f>
        <v>393.19942897288036</v>
      </c>
      <c r="Z18" s="34">
        <f>SUM(Z8:Z16)</f>
        <v>389.14581333723117</v>
      </c>
      <c r="AA18" s="34">
        <f>SUM(AA8:AA16)</f>
        <v>401.70336461833801</v>
      </c>
      <c r="AB18" s="34">
        <f>SUM(AB8:AB16)</f>
        <v>421.6770856231887</v>
      </c>
      <c r="AC18" s="11"/>
      <c r="AD18" s="34">
        <f>SUM(AD8:AD16)</f>
        <v>32.531272285957577</v>
      </c>
      <c r="AE18" s="34">
        <f>SUM(AE8:AE16)</f>
        <v>231.68210564569063</v>
      </c>
      <c r="AF18" s="34">
        <f>SUM(AD18:AE18)</f>
        <v>264.21337793164821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10.084940480782421</v>
      </c>
      <c r="C26" s="18">
        <f t="shared" si="8"/>
        <v>10.872231081432897</v>
      </c>
      <c r="D26" s="18">
        <f t="shared" si="8"/>
        <v>11.202963619358197</v>
      </c>
      <c r="E26" s="18">
        <f t="shared" si="8"/>
        <v>11.225917087908991</v>
      </c>
      <c r="F26" s="18">
        <f t="shared" si="8"/>
        <v>12.084268733245572</v>
      </c>
      <c r="G26" s="11"/>
      <c r="H26" s="40">
        <f>IF(D8&gt;0,(H8/D8)*100,0)</f>
        <v>16.093785313110981</v>
      </c>
      <c r="I26" s="40">
        <f>IF(D8&gt;0,(I8/D8)*100,0)</f>
        <v>57.0785606243453</v>
      </c>
      <c r="J26" s="40">
        <f>IF(D8&gt;0,(J8/D8)*100,0)</f>
        <v>73.172345937456285</v>
      </c>
      <c r="L26" t="str">
        <f>$A$8</f>
        <v>Managers, directors and senior officials</v>
      </c>
      <c r="M26" s="18">
        <f t="shared" ref="M26:Q26" si="9">M8/M$18*100</f>
        <v>12.780899733465342</v>
      </c>
      <c r="N26" s="18">
        <f t="shared" si="9"/>
        <v>13.59912903903597</v>
      </c>
      <c r="O26" s="18">
        <f t="shared" si="9"/>
        <v>14.144873851458032</v>
      </c>
      <c r="P26" s="18">
        <f t="shared" si="9"/>
        <v>13.882519350363264</v>
      </c>
      <c r="Q26" s="18">
        <f t="shared" si="9"/>
        <v>14.50512082233891</v>
      </c>
      <c r="R26" s="11"/>
      <c r="S26" s="40">
        <f>IF(O8&gt;0,(S8/O8)*100,0)</f>
        <v>9.6363190181206839</v>
      </c>
      <c r="T26" s="40">
        <f>IF(O8&gt;0,(T8/O8)*100,0)</f>
        <v>49.940265703021446</v>
      </c>
      <c r="U26" s="40">
        <f>IF(O8&gt;0,(U8/O8)*100,0)</f>
        <v>59.576584721142133</v>
      </c>
      <c r="W26" t="str">
        <f>$A$8</f>
        <v>Managers, directors and senior officials</v>
      </c>
      <c r="X26" s="18">
        <f t="shared" ref="X26:AB26" si="10">X8/X$18*100</f>
        <v>7.0267212403844566</v>
      </c>
      <c r="Y26" s="18">
        <f t="shared" si="10"/>
        <v>8.0364571813706505</v>
      </c>
      <c r="Z26" s="18">
        <f t="shared" si="10"/>
        <v>8.1830322166716041</v>
      </c>
      <c r="AA26" s="18">
        <f t="shared" si="10"/>
        <v>8.5023397070165174</v>
      </c>
      <c r="AB26" s="18">
        <f t="shared" si="10"/>
        <v>9.6323817307607396</v>
      </c>
      <c r="AC26" s="11"/>
      <c r="AD26" s="40">
        <f>IF(Z8&gt;0,(AD8/Z8)*100,0)</f>
        <v>27.551938576329139</v>
      </c>
      <c r="AE26" s="40">
        <f>IF(Z8&gt;0,(AE8/Z8)*100,0)</f>
        <v>69.744778845265003</v>
      </c>
      <c r="AF26" s="40">
        <f>IF(Z8&gt;0,(AF8/Z8)*100,0)</f>
        <v>97.296717421594153</v>
      </c>
    </row>
    <row r="27" spans="1:32" x14ac:dyDescent="0.2">
      <c r="A27" t="str">
        <f>$A$9</f>
        <v>Professional occupations</v>
      </c>
      <c r="B27" s="18">
        <f t="shared" si="8"/>
        <v>17.949723146154049</v>
      </c>
      <c r="C27" s="18">
        <f t="shared" si="8"/>
        <v>20.035785477045017</v>
      </c>
      <c r="D27" s="18">
        <f t="shared" si="8"/>
        <v>21.144470253132468</v>
      </c>
      <c r="E27" s="18">
        <f t="shared" si="8"/>
        <v>22.063139604108162</v>
      </c>
      <c r="F27" s="18">
        <f t="shared" si="8"/>
        <v>23.60239072507537</v>
      </c>
      <c r="G27" s="11"/>
      <c r="H27" s="40">
        <f t="shared" ref="H27:H36" si="11">IF(D9&gt;0,(H9/D9)*100,0)</f>
        <v>20.13808624395995</v>
      </c>
      <c r="I27" s="40">
        <f t="shared" ref="I27:I36" si="12">IF(D9&gt;0,(I9/D9)*100,0)</f>
        <v>51.663030979746239</v>
      </c>
      <c r="J27" s="40">
        <f t="shared" ref="J27:J36" si="13">IF(D9&gt;0,(J9/D9)*100,0)</f>
        <v>71.801117223706186</v>
      </c>
      <c r="L27" t="str">
        <f>$A$9</f>
        <v>Professional occupations</v>
      </c>
      <c r="M27" s="18">
        <f t="shared" ref="M27:Q27" si="14">M9/M$18*100</f>
        <v>18.313322516033338</v>
      </c>
      <c r="N27" s="18">
        <f t="shared" si="14"/>
        <v>20.306073578325808</v>
      </c>
      <c r="O27" s="18">
        <f t="shared" si="14"/>
        <v>21.294335337469576</v>
      </c>
      <c r="P27" s="18">
        <f t="shared" si="14"/>
        <v>22.113772414467988</v>
      </c>
      <c r="Q27" s="18">
        <f t="shared" si="14"/>
        <v>23.265217302473623</v>
      </c>
      <c r="R27" s="11"/>
      <c r="S27" s="40">
        <f t="shared" ref="S27:S34" si="15">IF(O9&gt;0,(S9/O9)*100,0)</f>
        <v>16.80870206206863</v>
      </c>
      <c r="T27" s="40">
        <f t="shared" ref="T27:T34" si="16">IF(O9&gt;0,(T9/O9)*100,0)</f>
        <v>41.298295548466079</v>
      </c>
      <c r="U27" s="40">
        <f t="shared" ref="U27:U34" si="17">IF(O9&gt;0,(U9/O9)*100,0)</f>
        <v>58.106997610534719</v>
      </c>
      <c r="W27" t="str">
        <f>$A$9</f>
        <v>Professional occupations</v>
      </c>
      <c r="X27" s="18">
        <f t="shared" ref="X27:AB27" si="18">X9/X$18*100</f>
        <v>17.537266397167631</v>
      </c>
      <c r="Y27" s="18">
        <f t="shared" si="18"/>
        <v>19.754705673170299</v>
      </c>
      <c r="Z27" s="18">
        <f t="shared" si="18"/>
        <v>20.990630659586195</v>
      </c>
      <c r="AA27" s="18">
        <f t="shared" si="18"/>
        <v>22.011230299137662</v>
      </c>
      <c r="AB27" s="18">
        <f t="shared" si="18"/>
        <v>23.943886653796142</v>
      </c>
      <c r="AC27" s="11"/>
      <c r="AD27" s="40">
        <f t="shared" ref="AD27:AD34" si="19">IF(Z9&gt;0,(AD9/Z9)*100,0)</f>
        <v>23.605216637127683</v>
      </c>
      <c r="AE27" s="40">
        <f t="shared" ref="AE27:AE34" si="20">IF(Z9&gt;0,(AE9/Z9)*100,0)</f>
        <v>62.456585363284688</v>
      </c>
      <c r="AF27" s="40">
        <f t="shared" ref="AF27:AF34" si="21">IF(Z9&gt;0,(AF9/Z9)*100,0)</f>
        <v>86.061802000412371</v>
      </c>
    </row>
    <row r="28" spans="1:32" x14ac:dyDescent="0.2">
      <c r="A28" t="str">
        <f>$A$10</f>
        <v>Associate professional occupations</v>
      </c>
      <c r="B28" s="18">
        <f t="shared" si="8"/>
        <v>11.926122162409012</v>
      </c>
      <c r="C28" s="18">
        <f t="shared" si="8"/>
        <v>12.43728282470456</v>
      </c>
      <c r="D28" s="18">
        <f t="shared" si="8"/>
        <v>13.485783969862961</v>
      </c>
      <c r="E28" s="18">
        <f t="shared" si="8"/>
        <v>12.894089321878614</v>
      </c>
      <c r="F28" s="18">
        <f t="shared" si="8"/>
        <v>13.448051611036071</v>
      </c>
      <c r="G28" s="11"/>
      <c r="H28" s="40">
        <f t="shared" si="11"/>
        <v>7.3259377162998902</v>
      </c>
      <c r="I28" s="40">
        <f t="shared" si="12"/>
        <v>46.841022143467136</v>
      </c>
      <c r="J28" s="40">
        <f t="shared" si="13"/>
        <v>54.166959859767026</v>
      </c>
      <c r="L28" t="str">
        <f>$A$10</f>
        <v>Associate professional occupations</v>
      </c>
      <c r="M28" s="18">
        <f t="shared" ref="M28:Q28" si="22">M10/M$18*100</f>
        <v>12.193656094224323</v>
      </c>
      <c r="N28" s="18">
        <f t="shared" si="22"/>
        <v>12.89790806111897</v>
      </c>
      <c r="O28" s="18">
        <f t="shared" si="22"/>
        <v>13.887616066004208</v>
      </c>
      <c r="P28" s="18">
        <f t="shared" si="22"/>
        <v>12.783739042521249</v>
      </c>
      <c r="Q28" s="18">
        <f t="shared" si="22"/>
        <v>12.807823565102487</v>
      </c>
      <c r="R28" s="11"/>
      <c r="S28" s="40">
        <f t="shared" si="15"/>
        <v>-1.399343040021261</v>
      </c>
      <c r="T28" s="40">
        <f t="shared" si="16"/>
        <v>35.984750470759764</v>
      </c>
      <c r="U28" s="40">
        <f t="shared" si="17"/>
        <v>34.585407430738506</v>
      </c>
      <c r="W28" t="str">
        <f>$A$10</f>
        <v>Associate professional occupations</v>
      </c>
      <c r="X28" s="18">
        <f t="shared" ref="X28:AB28" si="23">X10/X$18*100</f>
        <v>11.622639304898227</v>
      </c>
      <c r="Y28" s="18">
        <f t="shared" si="23"/>
        <v>11.958266358579756</v>
      </c>
      <c r="Z28" s="18">
        <f t="shared" si="23"/>
        <v>13.073295052796929</v>
      </c>
      <c r="AA28" s="18">
        <f t="shared" si="23"/>
        <v>13.007221622140685</v>
      </c>
      <c r="AB28" s="18">
        <f t="shared" si="23"/>
        <v>14.096487271984987</v>
      </c>
      <c r="AC28" s="11"/>
      <c r="AD28" s="40">
        <f t="shared" si="19"/>
        <v>16.840519649467705</v>
      </c>
      <c r="AE28" s="40">
        <f t="shared" si="20"/>
        <v>58.679367430393626</v>
      </c>
      <c r="AF28" s="40">
        <f t="shared" si="21"/>
        <v>75.51988707986132</v>
      </c>
    </row>
    <row r="29" spans="1:32" x14ac:dyDescent="0.2">
      <c r="A29" t="str">
        <f>$A$11</f>
        <v>Administrative and secretarial occupations</v>
      </c>
      <c r="B29" s="18">
        <f t="shared" si="8"/>
        <v>11.072488022928102</v>
      </c>
      <c r="C29" s="18">
        <f t="shared" si="8"/>
        <v>10.386762740102919</v>
      </c>
      <c r="D29" s="18">
        <f t="shared" si="8"/>
        <v>10.64787288907652</v>
      </c>
      <c r="E29" s="18">
        <f t="shared" si="8"/>
        <v>9.7624829917526057</v>
      </c>
      <c r="F29" s="18">
        <f t="shared" si="8"/>
        <v>8.3182117111911822</v>
      </c>
      <c r="G29" s="11"/>
      <c r="H29" s="40">
        <f t="shared" si="11"/>
        <v>-15.920787676454095</v>
      </c>
      <c r="I29" s="40">
        <f t="shared" si="12"/>
        <v>46.797366595244107</v>
      </c>
      <c r="J29" s="40">
        <f t="shared" si="13"/>
        <v>30.876578918790017</v>
      </c>
      <c r="L29" t="str">
        <f>$A$11</f>
        <v>Administrative and secretarial occupations</v>
      </c>
      <c r="M29" s="18">
        <f t="shared" ref="M29:Q29" si="24">M11/M$18*100</f>
        <v>4.5478016796372103</v>
      </c>
      <c r="N29" s="18">
        <f t="shared" si="24"/>
        <v>4.1258125042206686</v>
      </c>
      <c r="O29" s="18">
        <f t="shared" si="24"/>
        <v>4.9562526415563894</v>
      </c>
      <c r="P29" s="18">
        <f t="shared" si="24"/>
        <v>4.6392531853780126</v>
      </c>
      <c r="Q29" s="18">
        <f t="shared" si="24"/>
        <v>4.8257694926802426</v>
      </c>
      <c r="R29" s="11"/>
      <c r="S29" s="40">
        <f t="shared" si="15"/>
        <v>4.0987012751931955</v>
      </c>
      <c r="T29" s="40">
        <f t="shared" si="16"/>
        <v>36.578197892205964</v>
      </c>
      <c r="U29" s="40">
        <f t="shared" si="17"/>
        <v>40.676899167399164</v>
      </c>
      <c r="W29" t="str">
        <f>$A$11</f>
        <v>Administrative and secretarial occupations</v>
      </c>
      <c r="X29" s="18">
        <f t="shared" ref="X29:AB29" si="25">X11/X$18*100</f>
        <v>18.473906012742546</v>
      </c>
      <c r="Y29" s="18">
        <f t="shared" si="25"/>
        <v>16.897691841428589</v>
      </c>
      <c r="Z29" s="18">
        <f t="shared" si="25"/>
        <v>16.490438216225954</v>
      </c>
      <c r="AA29" s="18">
        <f t="shared" si="25"/>
        <v>15.014873616785474</v>
      </c>
      <c r="AB29" s="18">
        <f t="shared" si="25"/>
        <v>11.855426446893308</v>
      </c>
      <c r="AC29" s="11"/>
      <c r="AD29" s="40">
        <f t="shared" si="19"/>
        <v>-22.097279738319365</v>
      </c>
      <c r="AE29" s="40">
        <f t="shared" si="20"/>
        <v>49.950225018634683</v>
      </c>
      <c r="AF29" s="40">
        <f t="shared" si="21"/>
        <v>27.852945280315321</v>
      </c>
    </row>
    <row r="30" spans="1:32" x14ac:dyDescent="0.2">
      <c r="A30" t="str">
        <f>$A$12</f>
        <v>Skilled trades occupations</v>
      </c>
      <c r="B30" s="18">
        <f t="shared" si="8"/>
        <v>11.287927615892313</v>
      </c>
      <c r="C30" s="18">
        <f t="shared" si="8"/>
        <v>10.020219263181049</v>
      </c>
      <c r="D30" s="18">
        <f t="shared" si="8"/>
        <v>8.7671183569995907</v>
      </c>
      <c r="E30" s="18">
        <f t="shared" si="8"/>
        <v>8.7360192518325359</v>
      </c>
      <c r="F30" s="18">
        <f t="shared" si="8"/>
        <v>8.1859984486287214</v>
      </c>
      <c r="G30" s="11"/>
      <c r="H30" s="40">
        <f t="shared" si="11"/>
        <v>0.49311567542889922</v>
      </c>
      <c r="I30" s="40">
        <f t="shared" si="12"/>
        <v>43.697953973563479</v>
      </c>
      <c r="J30" s="40">
        <f t="shared" si="13"/>
        <v>44.191069648992375</v>
      </c>
      <c r="L30" t="str">
        <f>$A$12</f>
        <v>Skilled trades occupations</v>
      </c>
      <c r="M30" s="18">
        <f t="shared" ref="M30:Q30" si="26">M12/M$18*100</f>
        <v>18.812889442445126</v>
      </c>
      <c r="N30" s="18">
        <f t="shared" si="26"/>
        <v>17.060147416019372</v>
      </c>
      <c r="O30" s="18">
        <f t="shared" si="26"/>
        <v>14.740124818838849</v>
      </c>
      <c r="P30" s="18">
        <f t="shared" si="26"/>
        <v>14.465659404980933</v>
      </c>
      <c r="Q30" s="18">
        <f t="shared" si="26"/>
        <v>13.294342193141723</v>
      </c>
      <c r="R30" s="11"/>
      <c r="S30" s="40">
        <f t="shared" si="15"/>
        <v>-3.5731752740484874</v>
      </c>
      <c r="T30" s="40">
        <f t="shared" si="16"/>
        <v>39.373844638182725</v>
      </c>
      <c r="U30" s="40">
        <f t="shared" si="17"/>
        <v>35.800669364134244</v>
      </c>
      <c r="W30" t="str">
        <f>$A$12</f>
        <v>Skilled trades occupations</v>
      </c>
      <c r="X30" s="18">
        <f t="shared" ref="X30:AB30" si="27">X12/X$18*100</f>
        <v>2.7518256631931268</v>
      </c>
      <c r="Y30" s="18">
        <f t="shared" si="27"/>
        <v>2.6992102542190399</v>
      </c>
      <c r="Z30" s="18">
        <f t="shared" si="27"/>
        <v>2.6357042894523506</v>
      </c>
      <c r="AA30" s="18">
        <f t="shared" si="27"/>
        <v>2.8619301786147808</v>
      </c>
      <c r="AB30" s="18">
        <f t="shared" si="27"/>
        <v>3.0121666032940642</v>
      </c>
      <c r="AC30" s="11"/>
      <c r="AD30" s="40">
        <f t="shared" si="19"/>
        <v>23.836863821204517</v>
      </c>
      <c r="AE30" s="40">
        <f t="shared" si="20"/>
        <v>68.521784962071223</v>
      </c>
      <c r="AF30" s="40">
        <f t="shared" si="21"/>
        <v>92.358648783275726</v>
      </c>
    </row>
    <row r="31" spans="1:32" x14ac:dyDescent="0.2">
      <c r="A31" t="str">
        <f>$A$13</f>
        <v>Caring, leisure and other service occupations</v>
      </c>
      <c r="B31" s="18">
        <f t="shared" si="8"/>
        <v>9.4705235087892028</v>
      </c>
      <c r="C31" s="18">
        <f t="shared" si="8"/>
        <v>9.8825470317197315</v>
      </c>
      <c r="D31" s="18">
        <f t="shared" si="8"/>
        <v>9.7644503380672081</v>
      </c>
      <c r="E31" s="18">
        <f t="shared" si="8"/>
        <v>10.133369093408163</v>
      </c>
      <c r="F31" s="18">
        <f t="shared" si="8"/>
        <v>10.653198079851546</v>
      </c>
      <c r="G31" s="11"/>
      <c r="H31" s="40">
        <f t="shared" si="11"/>
        <v>17.423149308382012</v>
      </c>
      <c r="I31" s="40">
        <f t="shared" si="12"/>
        <v>61.19840883596995</v>
      </c>
      <c r="J31" s="40">
        <f t="shared" si="13"/>
        <v>78.621558144351951</v>
      </c>
      <c r="L31" t="str">
        <f>$A$13</f>
        <v>Caring, leisure and other service occupations</v>
      </c>
      <c r="M31" s="18">
        <f t="shared" ref="M31:Q31" si="28">M13/M$18*100</f>
        <v>3.4290988017369295</v>
      </c>
      <c r="N31" s="18">
        <f t="shared" si="28"/>
        <v>3.4533629269767379</v>
      </c>
      <c r="O31" s="18">
        <f t="shared" si="28"/>
        <v>3.3917468799946291</v>
      </c>
      <c r="P31" s="18">
        <f t="shared" si="28"/>
        <v>3.749512157938268</v>
      </c>
      <c r="Q31" s="18">
        <f t="shared" si="28"/>
        <v>4.2102187209078421</v>
      </c>
      <c r="R31" s="11"/>
      <c r="S31" s="40">
        <f t="shared" si="15"/>
        <v>32.712978955667396</v>
      </c>
      <c r="T31" s="40">
        <f t="shared" si="16"/>
        <v>52.50271422332775</v>
      </c>
      <c r="U31" s="40">
        <f t="shared" si="17"/>
        <v>85.215693178995139</v>
      </c>
      <c r="W31" t="str">
        <f>$A$13</f>
        <v>Caring, leisure and other service occupations</v>
      </c>
      <c r="X31" s="18">
        <f t="shared" ref="X31:AB31" si="29">X13/X$18*100</f>
        <v>16.323743289517083</v>
      </c>
      <c r="Y31" s="18">
        <f t="shared" si="29"/>
        <v>16.568427019304856</v>
      </c>
      <c r="Z31" s="18">
        <f t="shared" si="29"/>
        <v>16.306161598681026</v>
      </c>
      <c r="AA31" s="18">
        <f t="shared" si="29"/>
        <v>16.678168289745731</v>
      </c>
      <c r="AB31" s="18">
        <f t="shared" si="29"/>
        <v>17.178775341942146</v>
      </c>
      <c r="AC31" s="11"/>
      <c r="AD31" s="40">
        <f t="shared" si="19"/>
        <v>14.158458922634223</v>
      </c>
      <c r="AE31" s="40">
        <f t="shared" si="20"/>
        <v>63.055116938949496</v>
      </c>
      <c r="AF31" s="40">
        <f t="shared" si="21"/>
        <v>77.21357586158372</v>
      </c>
    </row>
    <row r="32" spans="1:32" x14ac:dyDescent="0.2">
      <c r="A32" t="str">
        <f>$A$14</f>
        <v>Sales and customer service occupations</v>
      </c>
      <c r="B32" s="18">
        <f t="shared" si="8"/>
        <v>8.6117249525831969</v>
      </c>
      <c r="C32" s="18">
        <f t="shared" si="8"/>
        <v>7.6165608850688278</v>
      </c>
      <c r="D32" s="18">
        <f t="shared" si="8"/>
        <v>7.6837198088119996</v>
      </c>
      <c r="E32" s="18">
        <f t="shared" si="8"/>
        <v>7.4633116354706903</v>
      </c>
      <c r="F32" s="18">
        <f t="shared" si="8"/>
        <v>7.1433448727032083</v>
      </c>
      <c r="H32" s="40">
        <f t="shared" si="11"/>
        <v>5.7954675504267063E-2</v>
      </c>
      <c r="I32" s="40">
        <f t="shared" si="12"/>
        <v>46.051959621368219</v>
      </c>
      <c r="J32" s="40">
        <f t="shared" si="13"/>
        <v>46.109914296872489</v>
      </c>
      <c r="L32" t="str">
        <f>$A$14</f>
        <v>Sales and customer service occupations</v>
      </c>
      <c r="M32" s="18">
        <f t="shared" ref="M32:Q32" si="30">M14/M$18*100</f>
        <v>6.4378659778260445</v>
      </c>
      <c r="N32" s="18">
        <f t="shared" si="30"/>
        <v>5.8468558596930631</v>
      </c>
      <c r="O32" s="18">
        <f t="shared" si="30"/>
        <v>6.1382906637950807</v>
      </c>
      <c r="P32" s="18">
        <f t="shared" si="30"/>
        <v>6.1006861921771831</v>
      </c>
      <c r="Q32" s="18">
        <f t="shared" si="30"/>
        <v>6.0248454246154148</v>
      </c>
      <c r="S32" s="40">
        <f t="shared" si="15"/>
        <v>4.9374806301458252</v>
      </c>
      <c r="T32" s="40">
        <f t="shared" si="16"/>
        <v>34.731224190463998</v>
      </c>
      <c r="U32" s="40">
        <f t="shared" si="17"/>
        <v>39.668704820609825</v>
      </c>
      <c r="W32" t="str">
        <f>$A$14</f>
        <v>Sales and customer service occupations</v>
      </c>
      <c r="X32" s="18">
        <f t="shared" ref="X32:AB32" si="31">X14/X$18*100</f>
        <v>11.077688537121123</v>
      </c>
      <c r="Y32" s="18">
        <f t="shared" si="31"/>
        <v>9.456924330931237</v>
      </c>
      <c r="Z32" s="18">
        <f t="shared" si="31"/>
        <v>9.2701346336900663</v>
      </c>
      <c r="AA32" s="18">
        <f t="shared" si="31"/>
        <v>8.8602899819975107</v>
      </c>
      <c r="AB32" s="18">
        <f t="shared" si="31"/>
        <v>8.2761832941038307</v>
      </c>
      <c r="AD32" s="40">
        <f t="shared" si="19"/>
        <v>-3.2587492263796212</v>
      </c>
      <c r="AE32" s="40">
        <f t="shared" si="20"/>
        <v>53.746872554489265</v>
      </c>
      <c r="AF32" s="40">
        <f t="shared" si="21"/>
        <v>50.488123328109644</v>
      </c>
    </row>
    <row r="33" spans="1:32" x14ac:dyDescent="0.2">
      <c r="A33" t="str">
        <f>$A$15</f>
        <v>Process, plant and machine operatives</v>
      </c>
      <c r="B33" s="18">
        <f t="shared" si="8"/>
        <v>6.6699655105585673</v>
      </c>
      <c r="C33" s="18">
        <f t="shared" si="8"/>
        <v>6.6536288898279299</v>
      </c>
      <c r="D33" s="18">
        <f t="shared" si="8"/>
        <v>5.9869094004116956</v>
      </c>
      <c r="E33" s="18">
        <f t="shared" si="8"/>
        <v>6.679404079426134</v>
      </c>
      <c r="F33" s="18">
        <f t="shared" si="8"/>
        <v>6.4512776455982799</v>
      </c>
      <c r="G33" s="11"/>
      <c r="H33" s="40">
        <f t="shared" si="11"/>
        <v>15.975050413078099</v>
      </c>
      <c r="I33" s="40">
        <f t="shared" si="12"/>
        <v>53.685968734207457</v>
      </c>
      <c r="J33" s="40">
        <f t="shared" si="13"/>
        <v>69.661019147285558</v>
      </c>
      <c r="L33" t="str">
        <f>$A$15</f>
        <v>Process, plant and machine operatives</v>
      </c>
      <c r="M33" s="18">
        <f t="shared" ref="M33:Q33" si="32">M15/M$18*100</f>
        <v>10.801068101918336</v>
      </c>
      <c r="N33" s="18">
        <f t="shared" si="32"/>
        <v>11.211994690585602</v>
      </c>
      <c r="O33" s="18">
        <f t="shared" si="32"/>
        <v>10.174639454343701</v>
      </c>
      <c r="P33" s="18">
        <f t="shared" si="32"/>
        <v>11.037104378037245</v>
      </c>
      <c r="Q33" s="18">
        <f t="shared" si="32"/>
        <v>10.700885325376678</v>
      </c>
      <c r="R33" s="11"/>
      <c r="S33" s="40">
        <f t="shared" si="15"/>
        <v>12.443111618834537</v>
      </c>
      <c r="T33" s="40">
        <f t="shared" si="16"/>
        <v>50.6628292905244</v>
      </c>
      <c r="U33" s="40">
        <f t="shared" si="17"/>
        <v>63.105940909358935</v>
      </c>
      <c r="W33" t="str">
        <f>$A$15</f>
        <v>Process, plant and machine operatives</v>
      </c>
      <c r="X33" s="18">
        <f t="shared" ref="X33:AB33" si="33">X15/X$18*100</f>
        <v>1.9837606221198119</v>
      </c>
      <c r="Y33" s="18">
        <f t="shared" si="33"/>
        <v>1.9132627427619755</v>
      </c>
      <c r="Z33" s="18">
        <f t="shared" si="33"/>
        <v>1.6881183095575063</v>
      </c>
      <c r="AA33" s="18">
        <f t="shared" si="33"/>
        <v>2.21184258791371</v>
      </c>
      <c r="AB33" s="18">
        <f t="shared" si="33"/>
        <v>2.1471907157724122</v>
      </c>
      <c r="AC33" s="11"/>
      <c r="AD33" s="40">
        <f t="shared" si="19"/>
        <v>37.827341585721179</v>
      </c>
      <c r="AE33" s="40">
        <f t="shared" si="20"/>
        <v>72.390291551616642</v>
      </c>
      <c r="AF33" s="40">
        <f t="shared" si="21"/>
        <v>110.21763313733781</v>
      </c>
    </row>
    <row r="34" spans="1:32" x14ac:dyDescent="0.2">
      <c r="A34" t="str">
        <f>$A$16</f>
        <v>Elementary occupations</v>
      </c>
      <c r="B34" s="18">
        <f t="shared" si="8"/>
        <v>12.926584599903126</v>
      </c>
      <c r="C34" s="18">
        <f t="shared" si="8"/>
        <v>12.09498180691708</v>
      </c>
      <c r="D34" s="18">
        <f t="shared" si="8"/>
        <v>11.316711364279376</v>
      </c>
      <c r="E34" s="18">
        <f t="shared" si="8"/>
        <v>11.042266934214101</v>
      </c>
      <c r="F34" s="18">
        <f t="shared" si="8"/>
        <v>10.113258172670045</v>
      </c>
      <c r="G34" s="11"/>
      <c r="H34" s="40">
        <f t="shared" si="11"/>
        <v>-3.8183157630017575</v>
      </c>
      <c r="I34" s="40">
        <f t="shared" si="12"/>
        <v>48.168607692354591</v>
      </c>
      <c r="J34" s="40">
        <f t="shared" si="13"/>
        <v>44.350291929352828</v>
      </c>
      <c r="L34" t="str">
        <f>$A$16</f>
        <v>Elementary occupations</v>
      </c>
      <c r="M34" s="18">
        <f t="shared" ref="M34:Q34" si="34">M16/M$18*100</f>
        <v>12.683397652713355</v>
      </c>
      <c r="N34" s="18">
        <f t="shared" si="34"/>
        <v>11.498715924023809</v>
      </c>
      <c r="O34" s="18">
        <f t="shared" si="34"/>
        <v>11.272120286539527</v>
      </c>
      <c r="P34" s="18">
        <f t="shared" si="34"/>
        <v>11.227753874135846</v>
      </c>
      <c r="Q34" s="18">
        <f t="shared" si="34"/>
        <v>10.365777153363078</v>
      </c>
      <c r="R34" s="11"/>
      <c r="S34" s="40">
        <f t="shared" si="15"/>
        <v>-1.6830432144422531</v>
      </c>
      <c r="T34" s="40">
        <f t="shared" si="16"/>
        <v>39.137755186663675</v>
      </c>
      <c r="U34" s="40">
        <f t="shared" si="17"/>
        <v>37.454711972221425</v>
      </c>
      <c r="W34" t="str">
        <f>$A$16</f>
        <v>Elementary occupations</v>
      </c>
      <c r="X34" s="18">
        <f t="shared" ref="X34:AB34" si="35">X16/X$18*100</f>
        <v>13.202448932855992</v>
      </c>
      <c r="Y34" s="18">
        <f t="shared" si="35"/>
        <v>12.715054598233596</v>
      </c>
      <c r="Z34" s="18">
        <f t="shared" si="35"/>
        <v>11.362485023338355</v>
      </c>
      <c r="AA34" s="18">
        <f t="shared" si="35"/>
        <v>10.852103716647928</v>
      </c>
      <c r="AB34" s="18">
        <f t="shared" si="35"/>
        <v>9.8575019414523712</v>
      </c>
      <c r="AC34" s="11"/>
      <c r="AD34" s="40">
        <f t="shared" si="19"/>
        <v>-5.9927850046587388</v>
      </c>
      <c r="AE34" s="40">
        <f t="shared" si="20"/>
        <v>57.365237421337191</v>
      </c>
      <c r="AF34" s="40">
        <f t="shared" si="21"/>
        <v>51.372452416678463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7.6270713608213079</v>
      </c>
      <c r="I36" s="43">
        <f t="shared" si="12"/>
        <v>50.628643500902669</v>
      </c>
      <c r="J36" s="43">
        <f t="shared" si="13"/>
        <v>58.255714861723973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6.9134081021370895</v>
      </c>
      <c r="T36" s="43">
        <f t="shared" ref="T36" si="37">IF(O18&gt;0,(T18/O18)*100,0)</f>
        <v>41.951348583383528</v>
      </c>
      <c r="U36" s="43">
        <f t="shared" ref="U36" si="38">IF(O18&gt;0,(U18/O18)*100,0)</f>
        <v>48.864756685520618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8.3596613842447258</v>
      </c>
      <c r="AE36" s="43">
        <f t="shared" ref="AE36" si="40">IF(Z18&gt;0,(AE18/Z18)*100,0)</f>
        <v>59.536065326987462</v>
      </c>
      <c r="AF36" s="43">
        <f t="shared" ref="AF36" si="41">IF(Z18&gt;0,(AF18/Z18)*100,0)</f>
        <v>67.895726711232186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Norfolk and Suffolk 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Norfolk and Suffolk 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Norfolk and Suffolk 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2.1338519370450282</v>
      </c>
      <c r="C46" s="18">
        <f t="shared" si="42"/>
        <v>1.3095063166580712</v>
      </c>
      <c r="D46" s="18">
        <f t="shared" si="42"/>
        <v>0.66540526772544961</v>
      </c>
      <c r="E46" s="18">
        <f t="shared" si="42"/>
        <v>1.167443155908332</v>
      </c>
      <c r="F46" s="18">
        <f>IF(F$6-D$6 &lt;&gt; 0,(EXP(LN(F8/D8)/(F$6-D$6))-1)*100,0)</f>
        <v>0.99981961243742479</v>
      </c>
      <c r="H46" s="18">
        <f>IF($F$6-$D$6 &lt;&gt; 0,(EXP(LN(1+(H26/100))/($F$6-$D$6))-1)*100,0)</f>
        <v>0.99981961243742479</v>
      </c>
      <c r="I46" s="18">
        <f>IF($F$6-$D$6 &lt;&gt; 0,(EXP(LN(1+(I26/100))/($F$6-$D$6))-1)*100,0)</f>
        <v>3.056279784396887</v>
      </c>
      <c r="J46" s="18">
        <f>IF($F$6-$D$6 &lt;&gt; 0,(EXP(LN(1+(J26/100))/($F$6-$D$6))-1)*100,0)</f>
        <v>3.7286126555852395</v>
      </c>
      <c r="L46" t="str">
        <f>$A$8</f>
        <v>Managers, directors and senior officials</v>
      </c>
      <c r="M46" s="18">
        <f t="shared" ref="M46:M54" si="43">IF(N$6-M$6 &lt;&gt; 0,(EXP(LN(N8/M8)/(N$6-M$6))-1)*100,0)</f>
        <v>0.74453869173967124</v>
      </c>
      <c r="N46" s="18">
        <f t="shared" ref="N46:N54" si="44">IF(O$6-N$6 &lt;&gt; 0,(EXP(LN(O8/N8)/(O$6-N$6))-1)*100,0)</f>
        <v>1.613734979006165</v>
      </c>
      <c r="O46" s="18">
        <f t="shared" ref="O46:O54" si="45">IF(P$6-O$6 &lt;&gt; 0,(EXP(LN(P8/O8)/(P$6-O$6))-1)*100,0)</f>
        <v>0.23550136404375532</v>
      </c>
      <c r="P46" s="18">
        <f t="shared" ref="P46:P54" si="46">IF(Q$6-P$6 &lt;&gt; 0,(EXP(LN(Q8/P8)/(Q$6-P$6))-1)*100,0)</f>
        <v>0.80560050614326695</v>
      </c>
      <c r="Q46" s="18">
        <f>IF(Q$6-O$6 &lt;&gt; 0,(EXP(LN(Q8/O8)/(Q$6-O$6))-1)*100,0)</f>
        <v>0.61520808934936166</v>
      </c>
      <c r="S46" s="18">
        <f>IF($F$6-$D$6 &lt;&gt; 0,(EXP(LN(1+(S26/100))/($F$6-$D$6))-1)*100,0)</f>
        <v>0.61520808934936166</v>
      </c>
      <c r="T46" s="18">
        <f>IF($F$6-$D$6 &lt;&gt; 0,(EXP(LN(1+(T26/100))/($F$6-$D$6))-1)*100,0)</f>
        <v>2.7372377995064756</v>
      </c>
      <c r="U46" s="18">
        <f>IF($F$6-$D$6 &lt;&gt; 0,(EXP(LN(1+(U26/100))/($F$6-$D$6))-1)*100,0)</f>
        <v>3.1647375640777353</v>
      </c>
      <c r="W46" t="str">
        <f>$A$8</f>
        <v>Managers, directors and senior officials</v>
      </c>
      <c r="X46" s="18">
        <f t="shared" ref="X46:X54" si="47">IF(Y$6-X$6 &lt;&gt; 0,(EXP(LN(Y8/X8)/(Y$6-X$6))-1)*100,0)</f>
        <v>4.8335319622715422</v>
      </c>
      <c r="Y46" s="18">
        <f t="shared" ref="Y46:Y54" si="48">IF(Z$6-Y$6 &lt;&gt; 0,(EXP(LN(Z8/Y8)/(Z$6-Y$6))-1)*100,0)</f>
        <v>0.7741421468494103</v>
      </c>
      <c r="Z46" s="18">
        <f t="shared" ref="Z46:Z54" si="49">IF(AA$6-Z$6 &lt;&gt; 0,(EXP(LN(AA8/Z8)/(AA$6-Z$6))-1)*100,0)</f>
        <v>1.4106251122037561</v>
      </c>
      <c r="AA46" s="18">
        <f t="shared" ref="AA46:AA54" si="50">IF(AB$6-AA$6 &lt;&gt; 0,(EXP(LN(AB8/AA8)/(AB$6-AA$6))-1)*100,0)</f>
        <v>1.7482565752922286</v>
      </c>
      <c r="AB46" s="18">
        <f>IF(AB$6-Z$6 &lt;&gt; 0,(EXP(LN(AB8/Z8)/(AB$6-Z$6))-1)*100,0)</f>
        <v>1.6355880394631761</v>
      </c>
      <c r="AD46" s="18">
        <f>IF($F$6-$D$6 &lt;&gt; 0,(EXP(LN(1+(AD26/100))/($F$6-$D$6))-1)*100,0)</f>
        <v>1.6355880394631761</v>
      </c>
      <c r="AE46" s="18">
        <f>IF($F$6-$D$6 &lt;&gt; 0,(EXP(LN(1+(AE26/100))/($F$6-$D$6))-1)*100,0)</f>
        <v>3.590460015494612</v>
      </c>
      <c r="AF46" s="18">
        <f>IF($F$6-$D$6 &lt;&gt; 0,(EXP(LN(1+(AF26/100))/($F$6-$D$6))-1)*100,0)</f>
        <v>4.6344407192979054</v>
      </c>
    </row>
    <row r="47" spans="1:32" x14ac:dyDescent="0.2">
      <c r="A47" t="str">
        <f>$A$9</f>
        <v>Professional occupations</v>
      </c>
      <c r="B47" s="18">
        <f t="shared" si="42"/>
        <v>3.0256901237907474</v>
      </c>
      <c r="C47" s="18">
        <f t="shared" si="42"/>
        <v>3.7591448369034941</v>
      </c>
      <c r="D47" s="18">
        <f t="shared" si="42"/>
        <v>1.4837638795892616</v>
      </c>
      <c r="E47" s="18">
        <f t="shared" si="42"/>
        <v>1.1043375250344711</v>
      </c>
      <c r="F47" s="18">
        <f>IF(F$6-D$6 &lt;&gt; 0,(EXP(LN(F9/D9)/(F$6-D$6))-1)*100,0)</f>
        <v>1.2306550923976589</v>
      </c>
      <c r="H47" s="18">
        <f t="shared" ref="H47:J56" si="51">IF($F$6-$D$6 &lt;&gt; 0,(EXP(LN(1+(H27/100))/($F$6-$D$6))-1)*100,0)</f>
        <v>1.2306550923976589</v>
      </c>
      <c r="I47" s="18">
        <f t="shared" si="51"/>
        <v>2.8155134639465507</v>
      </c>
      <c r="J47" s="18">
        <f t="shared" si="51"/>
        <v>3.6736524025685835</v>
      </c>
      <c r="L47" t="str">
        <f>$A$9</f>
        <v>Professional occupations</v>
      </c>
      <c r="M47" s="18">
        <f t="shared" si="43"/>
        <v>1.7885197596011704</v>
      </c>
      <c r="N47" s="18">
        <f t="shared" si="44"/>
        <v>2.4477829542182583</v>
      </c>
      <c r="O47" s="18">
        <f t="shared" si="45"/>
        <v>1.3742080776948162</v>
      </c>
      <c r="P47" s="18">
        <f t="shared" si="46"/>
        <v>0.87505453843670367</v>
      </c>
      <c r="Q47" s="18">
        <f>IF(Q$6-O$6 &lt;&gt; 0,(EXP(LN(Q9/O9)/(Q$6-O$6))-1)*100,0)</f>
        <v>1.041165366882546</v>
      </c>
      <c r="S47" s="18">
        <f t="shared" ref="S47:U47" si="52">IF($F$6-$D$6 &lt;&gt; 0,(EXP(LN(1+(S27/100))/($F$6-$D$6))-1)*100,0)</f>
        <v>1.041165366882546</v>
      </c>
      <c r="T47" s="18">
        <f t="shared" si="52"/>
        <v>2.3314500558959894</v>
      </c>
      <c r="U47" s="18">
        <f t="shared" si="52"/>
        <v>3.1011254621475137</v>
      </c>
      <c r="W47" t="str">
        <f>$A$9</f>
        <v>Professional occupations</v>
      </c>
      <c r="X47" s="18">
        <f t="shared" si="47"/>
        <v>4.4358020609993609</v>
      </c>
      <c r="Y47" s="18">
        <f t="shared" si="48"/>
        <v>5.1609274285337792</v>
      </c>
      <c r="Z47" s="18">
        <f t="shared" si="49"/>
        <v>1.5973517043047059</v>
      </c>
      <c r="AA47" s="18">
        <f t="shared" si="50"/>
        <v>1.335703364062546</v>
      </c>
      <c r="AB47" s="18">
        <f>IF(AB$6-Z$6 &lt;&gt; 0,(EXP(LN(AB9/Z9)/(AB$6-Z$6))-1)*100,0)</f>
        <v>1.4228445210926699</v>
      </c>
      <c r="AD47" s="18">
        <f t="shared" ref="AD47:AF47" si="53">IF($F$6-$D$6 &lt;&gt; 0,(EXP(LN(1+(AD27/100))/($F$6-$D$6))-1)*100,0)</f>
        <v>1.4228445210926699</v>
      </c>
      <c r="AE47" s="18">
        <f t="shared" si="53"/>
        <v>3.2878303311877799</v>
      </c>
      <c r="AF47" s="18">
        <f t="shared" si="53"/>
        <v>4.226258591691856</v>
      </c>
    </row>
    <row r="48" spans="1:32" x14ac:dyDescent="0.2">
      <c r="A48" t="str">
        <f>$A$10</f>
        <v>Associate professional occupations</v>
      </c>
      <c r="B48" s="18">
        <f t="shared" si="42"/>
        <v>1.2896200128169388</v>
      </c>
      <c r="C48" s="18">
        <f t="shared" si="42"/>
        <v>6.6072242972306849</v>
      </c>
      <c r="D48" s="18">
        <f t="shared" si="42"/>
        <v>-0.27469790780881853</v>
      </c>
      <c r="E48" s="18">
        <f t="shared" si="42"/>
        <v>0.84811589627860062</v>
      </c>
      <c r="F48" s="18">
        <f t="shared" ref="F48:F56" si="54">IF(F$6-D$6 &lt;&gt; 0,(EXP(LN(F10/D10)/(F$6-D$6))-1)*100,0)</f>
        <v>0.47244696297035205</v>
      </c>
      <c r="H48" s="18">
        <f t="shared" si="51"/>
        <v>0.47244696297035205</v>
      </c>
      <c r="I48" s="18">
        <f t="shared" si="51"/>
        <v>2.5942828243711746</v>
      </c>
      <c r="J48" s="18">
        <f t="shared" si="51"/>
        <v>2.9278150994783481</v>
      </c>
      <c r="L48" t="str">
        <f>$A$10</f>
        <v>Associate professional occupations</v>
      </c>
      <c r="M48" s="18">
        <f t="shared" si="43"/>
        <v>0.59593452261088586</v>
      </c>
      <c r="N48" s="18">
        <f t="shared" si="44"/>
        <v>5.1896126003125653</v>
      </c>
      <c r="O48" s="18">
        <f t="shared" si="45"/>
        <v>-1.0413494850175398</v>
      </c>
      <c r="P48" s="18">
        <f>IF(Q$6-P$6 &lt;&gt; 0,(EXP(LN(Q10/P10)/(Q$6-P$6))-1)*100,0)</f>
        <v>0.38321451452172361</v>
      </c>
      <c r="Q48" s="18">
        <f t="shared" ref="Q48:Q54" si="55">IF(Q$6-O$6 &lt;&gt; 0,(EXP(LN(Q10/O10)/(Q$6-O$6))-1)*100,0)</f>
        <v>-9.390429244212628E-2</v>
      </c>
      <c r="S48" s="18">
        <f t="shared" ref="S48:U48" si="56">IF($F$6-$D$6 &lt;&gt; 0,(EXP(LN(1+(S28/100))/($F$6-$D$6))-1)*100,0)</f>
        <v>-9.390429244212628E-2</v>
      </c>
      <c r="T48" s="18">
        <f t="shared" si="56"/>
        <v>2.0702896625493405</v>
      </c>
      <c r="U48" s="18">
        <f t="shared" si="56"/>
        <v>1.99992793069661</v>
      </c>
      <c r="W48" t="str">
        <f>$A$10</f>
        <v>Associate professional occupations</v>
      </c>
      <c r="X48" s="18">
        <f t="shared" si="47"/>
        <v>2.0970293697079478</v>
      </c>
      <c r="Y48" s="18">
        <f t="shared" si="48"/>
        <v>8.1972753055357561</v>
      </c>
      <c r="Z48" s="18">
        <f t="shared" si="49"/>
        <v>0.53528578372461499</v>
      </c>
      <c r="AA48" s="18">
        <f t="shared" si="50"/>
        <v>1.2978177714294548</v>
      </c>
      <c r="AB48" s="18">
        <f t="shared" ref="AB48:AB54" si="57">IF(AB$6-Z$6 &lt;&gt; 0,(EXP(LN(AB10/Z10)/(AB$6-Z$6))-1)*100,0)</f>
        <v>1.0429999776394361</v>
      </c>
      <c r="AD48" s="18">
        <f t="shared" ref="AD48:AF48" si="58">IF($F$6-$D$6 &lt;&gt; 0,(EXP(LN(1+(AD28/100))/($F$6-$D$6))-1)*100,0)</f>
        <v>1.0429999776394361</v>
      </c>
      <c r="AE48" s="18">
        <f t="shared" si="58"/>
        <v>3.1259662390303866</v>
      </c>
      <c r="AF48" s="18">
        <f t="shared" si="58"/>
        <v>3.8217684228392113</v>
      </c>
    </row>
    <row r="49" spans="1:32" x14ac:dyDescent="0.2">
      <c r="A49" t="str">
        <f>$A$11</f>
        <v>Administrative and secretarial occupations</v>
      </c>
      <c r="B49" s="18">
        <f t="shared" si="42"/>
        <v>-1.3568060514935198</v>
      </c>
      <c r="C49" s="18">
        <f t="shared" si="42"/>
        <v>0.79026672849722424</v>
      </c>
      <c r="D49" s="18">
        <f t="shared" si="42"/>
        <v>-1.1078197413398772</v>
      </c>
      <c r="E49" s="18">
        <f t="shared" si="42"/>
        <v>-1.1702065886250557</v>
      </c>
      <c r="F49" s="18">
        <f t="shared" si="54"/>
        <v>-1.1494153471114377</v>
      </c>
      <c r="H49" s="18">
        <f t="shared" si="51"/>
        <v>-1.1494153471114377</v>
      </c>
      <c r="I49" s="18">
        <f t="shared" si="51"/>
        <v>2.5922491369174905</v>
      </c>
      <c r="J49" s="18">
        <f t="shared" si="51"/>
        <v>1.8100839626845611</v>
      </c>
      <c r="L49" t="str">
        <f>$A$11</f>
        <v>Administrative and secretarial occupations</v>
      </c>
      <c r="M49" s="18">
        <f t="shared" si="43"/>
        <v>-3.1920355708016102</v>
      </c>
      <c r="N49" s="18">
        <f t="shared" si="44"/>
        <v>17.3568325212063</v>
      </c>
      <c r="O49" s="18">
        <f t="shared" si="45"/>
        <v>-0.70973885951846061</v>
      </c>
      <c r="P49" s="18">
        <f t="shared" si="46"/>
        <v>0.76070666447614066</v>
      </c>
      <c r="Q49" s="18">
        <f t="shared" si="55"/>
        <v>0.26815431765945252</v>
      </c>
      <c r="S49" s="18">
        <f t="shared" ref="S49:U49" si="59">IF($F$6-$D$6 &lt;&gt; 0,(EXP(LN(1+(S29/100))/($F$6-$D$6))-1)*100,0)</f>
        <v>0.26815431765945252</v>
      </c>
      <c r="T49" s="18">
        <f t="shared" si="59"/>
        <v>2.0999255024084285</v>
      </c>
      <c r="U49" s="18">
        <f t="shared" si="59"/>
        <v>2.3013863454940386</v>
      </c>
      <c r="W49" t="str">
        <f>$A$11</f>
        <v>Administrative and secretarial occupations</v>
      </c>
      <c r="X49" s="18">
        <f t="shared" si="47"/>
        <v>-0.86217095497702623</v>
      </c>
      <c r="Y49" s="18">
        <f t="shared" si="48"/>
        <v>-3.4161985261595973</v>
      </c>
      <c r="Z49" s="18">
        <f t="shared" si="49"/>
        <v>-1.2319411840312156</v>
      </c>
      <c r="AA49" s="18">
        <f t="shared" si="50"/>
        <v>-1.8597854297690786</v>
      </c>
      <c r="AB49" s="18">
        <f t="shared" si="57"/>
        <v>-1.6509487221873287</v>
      </c>
      <c r="AD49" s="18">
        <f t="shared" ref="AD49:AF49" si="60">IF($F$6-$D$6 &lt;&gt; 0,(EXP(LN(1+(AD29/100))/($F$6-$D$6))-1)*100,0)</f>
        <v>-1.6509487221873287</v>
      </c>
      <c r="AE49" s="18">
        <f t="shared" si="60"/>
        <v>2.7376927188293099</v>
      </c>
      <c r="AF49" s="18">
        <f t="shared" si="60"/>
        <v>1.6515602797636753</v>
      </c>
    </row>
    <row r="50" spans="1:32" x14ac:dyDescent="0.2">
      <c r="A50" t="str">
        <f>$A$12</f>
        <v>Skilled trades occupations</v>
      </c>
      <c r="B50" s="18">
        <f t="shared" si="42"/>
        <v>-2.7086723267445878</v>
      </c>
      <c r="C50" s="18">
        <f t="shared" si="42"/>
        <v>-13.976800279043344</v>
      </c>
      <c r="D50" s="18">
        <f t="shared" si="42"/>
        <v>0.55271651790631537</v>
      </c>
      <c r="E50" s="18">
        <f t="shared" si="42"/>
        <v>-0.22615083125442359</v>
      </c>
      <c r="F50" s="18">
        <f t="shared" si="54"/>
        <v>3.2798967170410975E-2</v>
      </c>
      <c r="H50" s="18">
        <f t="shared" si="51"/>
        <v>3.2798967170410975E-2</v>
      </c>
      <c r="I50" s="18">
        <f t="shared" si="51"/>
        <v>2.4464009152421751</v>
      </c>
      <c r="J50" s="18">
        <f t="shared" si="51"/>
        <v>2.4698005544978363</v>
      </c>
      <c r="L50" t="str">
        <f>$A$12</f>
        <v>Skilled trades occupations</v>
      </c>
      <c r="M50" s="18">
        <f t="shared" si="43"/>
        <v>-3.2021045935893833</v>
      </c>
      <c r="N50" s="18">
        <f t="shared" si="44"/>
        <v>-15.592155003057663</v>
      </c>
      <c r="O50" s="18">
        <f t="shared" si="45"/>
        <v>0.23401803676539323</v>
      </c>
      <c r="P50" s="18">
        <f t="shared" si="46"/>
        <v>-0.4795762465808151</v>
      </c>
      <c r="Q50" s="18">
        <f t="shared" si="55"/>
        <v>-0.2422777544608401</v>
      </c>
      <c r="S50" s="18">
        <f t="shared" ref="S50:U50" si="61">IF($F$6-$D$6 &lt;&gt; 0,(EXP(LN(1+(S30/100))/($F$6-$D$6))-1)*100,0)</f>
        <v>-0.2422777544608401</v>
      </c>
      <c r="T50" s="18">
        <f t="shared" si="61"/>
        <v>2.2379388418157342</v>
      </c>
      <c r="U50" s="18">
        <f t="shared" si="61"/>
        <v>2.0610724075619036</v>
      </c>
      <c r="W50" t="str">
        <f>$A$12</f>
        <v>Skilled trades occupations</v>
      </c>
      <c r="X50" s="18">
        <f t="shared" si="47"/>
        <v>0.88490514683183807</v>
      </c>
      <c r="Y50" s="18">
        <f t="shared" si="48"/>
        <v>-3.3594368123259666</v>
      </c>
      <c r="Z50" s="18">
        <f t="shared" si="49"/>
        <v>2.3083525955110096</v>
      </c>
      <c r="AA50" s="18">
        <f t="shared" si="50"/>
        <v>1.0018779319475923</v>
      </c>
      <c r="AB50" s="18">
        <f t="shared" si="57"/>
        <v>1.4355051483250669</v>
      </c>
      <c r="AD50" s="18">
        <f t="shared" ref="AD50:AF50" si="62">IF($F$6-$D$6 &lt;&gt; 0,(EXP(LN(1+(AD30/100))/($F$6-$D$6))-1)*100,0)</f>
        <v>1.4355051483250669</v>
      </c>
      <c r="AE50" s="18">
        <f t="shared" si="62"/>
        <v>3.5405346872637411</v>
      </c>
      <c r="AF50" s="18">
        <f t="shared" si="62"/>
        <v>4.4577774677758031</v>
      </c>
    </row>
    <row r="51" spans="1:32" x14ac:dyDescent="0.2">
      <c r="A51" t="str">
        <f>$A$13</f>
        <v>Caring, leisure and other service occupations</v>
      </c>
      <c r="B51" s="18">
        <f t="shared" si="42"/>
        <v>1.3052852042988672</v>
      </c>
      <c r="C51" s="18">
        <f t="shared" si="42"/>
        <v>-2.8562512159558184</v>
      </c>
      <c r="D51" s="18">
        <f t="shared" si="42"/>
        <v>1.3733217513225648</v>
      </c>
      <c r="E51" s="18">
        <f t="shared" si="42"/>
        <v>0.92843373279651864</v>
      </c>
      <c r="F51" s="18">
        <f t="shared" si="54"/>
        <v>1.0765123769492124</v>
      </c>
      <c r="H51" s="18">
        <f t="shared" si="51"/>
        <v>1.0765123769492124</v>
      </c>
      <c r="I51" s="18">
        <f t="shared" si="51"/>
        <v>3.2343077810871534</v>
      </c>
      <c r="J51" s="18">
        <f t="shared" si="51"/>
        <v>3.9430824042972157</v>
      </c>
      <c r="L51" t="str">
        <f>$A$13</f>
        <v>Caring, leisure and other service occupations</v>
      </c>
      <c r="M51" s="18">
        <f t="shared" si="43"/>
        <v>-0.63129001031168031</v>
      </c>
      <c r="N51" s="18">
        <f t="shared" si="44"/>
        <v>-4.0498533771981871</v>
      </c>
      <c r="O51" s="18">
        <f t="shared" si="45"/>
        <v>2.6497726017027601</v>
      </c>
      <c r="P51" s="18">
        <f t="shared" si="46"/>
        <v>1.5341982820893829</v>
      </c>
      <c r="Q51" s="18">
        <f t="shared" si="55"/>
        <v>1.9047027507708592</v>
      </c>
      <c r="S51" s="18">
        <f t="shared" ref="S51:U51" si="63">IF($F$6-$D$6 &lt;&gt; 0,(EXP(LN(1+(S31/100))/($F$6-$D$6))-1)*100,0)</f>
        <v>1.9047027507708592</v>
      </c>
      <c r="T51" s="18">
        <f t="shared" si="63"/>
        <v>2.8533650082576578</v>
      </c>
      <c r="U51" s="18">
        <f t="shared" si="63"/>
        <v>4.1945936819514973</v>
      </c>
      <c r="W51" t="str">
        <f>$A$13</f>
        <v>Caring, leisure and other service occupations</v>
      </c>
      <c r="X51" s="18">
        <f t="shared" si="47"/>
        <v>1.7507504627556791</v>
      </c>
      <c r="Y51" s="18">
        <f t="shared" si="48"/>
        <v>-2.5975352361232051</v>
      </c>
      <c r="Z51" s="18">
        <f t="shared" si="49"/>
        <v>1.0922687698490474</v>
      </c>
      <c r="AA51" s="18">
        <f t="shared" si="50"/>
        <v>0.78405733525832577</v>
      </c>
      <c r="AB51" s="18">
        <f t="shared" si="57"/>
        <v>0.88668992960816428</v>
      </c>
      <c r="AD51" s="18">
        <f t="shared" ref="AD51:AF51" si="64">IF($F$6-$D$6 &lt;&gt; 0,(EXP(LN(1+(AD31/100))/($F$6-$D$6))-1)*100,0)</f>
        <v>0.88668992960816428</v>
      </c>
      <c r="AE51" s="18">
        <f t="shared" si="64"/>
        <v>3.3131560674136695</v>
      </c>
      <c r="AF51" s="18">
        <f t="shared" si="64"/>
        <v>3.8882584445214752</v>
      </c>
    </row>
    <row r="52" spans="1:32" x14ac:dyDescent="0.2">
      <c r="A52" t="str">
        <f>$A$14</f>
        <v>Sales and customer service occupations</v>
      </c>
      <c r="B52" s="18">
        <f t="shared" si="42"/>
        <v>-2.7979174893904335</v>
      </c>
      <c r="C52" s="18">
        <f t="shared" si="42"/>
        <v>-0.81441722041326603</v>
      </c>
      <c r="D52" s="18">
        <f t="shared" si="42"/>
        <v>4.018281119415601E-2</v>
      </c>
      <c r="E52" s="18">
        <f t="shared" si="42"/>
        <v>-1.429255972188459E-2</v>
      </c>
      <c r="F52" s="18">
        <f t="shared" si="54"/>
        <v>3.8626004810193848E-3</v>
      </c>
      <c r="H52" s="18">
        <f t="shared" si="51"/>
        <v>3.8626004810193848E-3</v>
      </c>
      <c r="I52" s="18">
        <f t="shared" si="51"/>
        <v>2.5574370744487096</v>
      </c>
      <c r="J52" s="18">
        <f t="shared" si="51"/>
        <v>2.5601496171389959</v>
      </c>
      <c r="L52" t="str">
        <f>$A$14</f>
        <v>Sales and customer service occupations</v>
      </c>
      <c r="M52" s="18">
        <f t="shared" si="43"/>
        <v>-3.1657016913535396</v>
      </c>
      <c r="N52" s="18">
        <f t="shared" si="44"/>
        <v>2.562711272193452</v>
      </c>
      <c r="O52" s="18">
        <f t="shared" si="45"/>
        <v>0.48794677529746533</v>
      </c>
      <c r="P52" s="18">
        <f t="shared" si="46"/>
        <v>0.23885034997828125</v>
      </c>
      <c r="Q52" s="18">
        <f t="shared" si="55"/>
        <v>0.32181380746219013</v>
      </c>
      <c r="S52" s="18">
        <f t="shared" ref="S52:U52" si="65">IF($F$6-$D$6 &lt;&gt; 0,(EXP(LN(1+(S32/100))/($F$6-$D$6))-1)*100,0)</f>
        <v>0.32181380746219013</v>
      </c>
      <c r="T52" s="18">
        <f t="shared" si="65"/>
        <v>2.0072916731282309</v>
      </c>
      <c r="U52" s="18">
        <f t="shared" si="65"/>
        <v>2.252344306657994</v>
      </c>
      <c r="W52" t="str">
        <f>$A$14</f>
        <v>Sales and customer service occupations</v>
      </c>
      <c r="X52" s="18">
        <f t="shared" si="47"/>
        <v>-2.5577213299614154</v>
      </c>
      <c r="Y52" s="18">
        <f t="shared" si="48"/>
        <v>-2.9857319210977895</v>
      </c>
      <c r="Z52" s="18">
        <f t="shared" si="49"/>
        <v>-0.26881020111738652</v>
      </c>
      <c r="AA52" s="18">
        <f t="shared" si="50"/>
        <v>-0.1965234614931366</v>
      </c>
      <c r="AB52" s="18">
        <f t="shared" si="57"/>
        <v>-0.22062486111209534</v>
      </c>
      <c r="AD52" s="18">
        <f t="shared" ref="AD52:AF52" si="66">IF($F$6-$D$6 &lt;&gt; 0,(EXP(LN(1+(AD32/100))/($F$6-$D$6))-1)*100,0)</f>
        <v>-0.22062486111209534</v>
      </c>
      <c r="AE52" s="18">
        <f t="shared" si="66"/>
        <v>2.9090935142870311</v>
      </c>
      <c r="AF52" s="18">
        <f t="shared" si="66"/>
        <v>2.7622209177835311</v>
      </c>
    </row>
    <row r="53" spans="1:32" x14ac:dyDescent="0.2">
      <c r="A53" t="str">
        <f>$A$15</f>
        <v>Process, plant and machine operatives</v>
      </c>
      <c r="B53" s="18">
        <f t="shared" si="42"/>
        <v>0.17102649331790509</v>
      </c>
      <c r="C53" s="18">
        <f t="shared" si="42"/>
        <v>-11.533252689462536</v>
      </c>
      <c r="D53" s="18">
        <f t="shared" si="42"/>
        <v>2.8512257030574251</v>
      </c>
      <c r="E53" s="18">
        <f t="shared" si="42"/>
        <v>7.6410800329385076E-2</v>
      </c>
      <c r="F53" s="18">
        <f t="shared" si="54"/>
        <v>0.99292982018543974</v>
      </c>
      <c r="H53" s="18">
        <f t="shared" si="51"/>
        <v>0.99292982018543974</v>
      </c>
      <c r="I53" s="18">
        <f t="shared" si="51"/>
        <v>2.9063753166181039</v>
      </c>
      <c r="J53" s="18">
        <f t="shared" si="51"/>
        <v>3.587051484812509</v>
      </c>
      <c r="L53" t="str">
        <f>$A$15</f>
        <v>Process, plant and machine operatives</v>
      </c>
      <c r="M53" s="18">
        <f t="shared" si="43"/>
        <v>0.12398825795336688</v>
      </c>
      <c r="N53" s="18">
        <f t="shared" si="44"/>
        <v>-11.345542588579406</v>
      </c>
      <c r="O53" s="18">
        <f t="shared" si="45"/>
        <v>2.2621571048342171</v>
      </c>
      <c r="P53" s="18">
        <f t="shared" si="46"/>
        <v>5.4312188434413322E-2</v>
      </c>
      <c r="Q53" s="18">
        <f t="shared" si="55"/>
        <v>0.78491263609721251</v>
      </c>
      <c r="S53" s="18">
        <f t="shared" ref="S53:U53" si="67">IF($F$6-$D$6 &lt;&gt; 0,(EXP(LN(1+(S33/100))/($F$6-$D$6))-1)*100,0)</f>
        <v>0.78491263609721251</v>
      </c>
      <c r="T53" s="18">
        <f t="shared" si="67"/>
        <v>2.7701699187405948</v>
      </c>
      <c r="U53" s="18">
        <f t="shared" si="67"/>
        <v>3.315302589507696</v>
      </c>
      <c r="W53" t="str">
        <f>$A$15</f>
        <v>Process, plant and machine operatives</v>
      </c>
      <c r="X53" s="18">
        <f t="shared" si="47"/>
        <v>0.46009341847892404</v>
      </c>
      <c r="Y53" s="18">
        <f t="shared" si="48"/>
        <v>-12.677180520956611</v>
      </c>
      <c r="Z53" s="18">
        <f t="shared" si="49"/>
        <v>6.2255255679632304</v>
      </c>
      <c r="AA53" s="18">
        <f t="shared" si="50"/>
        <v>0.18878126255037486</v>
      </c>
      <c r="AB53" s="18">
        <f t="shared" si="57"/>
        <v>2.1619150538543908</v>
      </c>
      <c r="AD53" s="18">
        <f t="shared" ref="AD53:AF53" si="68">IF($F$6-$D$6 &lt;&gt; 0,(EXP(LN(1+(AD33/100))/($F$6-$D$6))-1)*100,0)</f>
        <v>2.1619150538543908</v>
      </c>
      <c r="AE53" s="18">
        <f t="shared" si="68"/>
        <v>3.6973170975165282</v>
      </c>
      <c r="AF53" s="18">
        <f t="shared" si="68"/>
        <v>5.0778737201859547</v>
      </c>
    </row>
    <row r="54" spans="1:32" x14ac:dyDescent="0.2">
      <c r="A54" t="str">
        <f>$A$16</f>
        <v>Elementary occupations</v>
      </c>
      <c r="B54" s="18">
        <f t="shared" si="42"/>
        <v>-1.4200180363273307</v>
      </c>
      <c r="C54" s="18">
        <f t="shared" si="42"/>
        <v>-8.0078079517955754</v>
      </c>
      <c r="D54" s="18">
        <f t="shared" si="42"/>
        <v>0.13134869297288798</v>
      </c>
      <c r="E54" s="18">
        <f t="shared" si="42"/>
        <v>-0.45391034190329638</v>
      </c>
      <c r="F54" s="18">
        <f t="shared" si="54"/>
        <v>-0.25920507527241732</v>
      </c>
      <c r="H54" s="18">
        <f t="shared" si="51"/>
        <v>-0.25920507527241732</v>
      </c>
      <c r="I54" s="18">
        <f t="shared" si="51"/>
        <v>2.6558602391473007</v>
      </c>
      <c r="J54" s="18">
        <f t="shared" si="51"/>
        <v>2.4773401216066526</v>
      </c>
      <c r="L54" t="str">
        <f>$A$16</f>
        <v>Elementary occupations</v>
      </c>
      <c r="M54" s="18">
        <f t="shared" si="43"/>
        <v>-3.2084309992836735</v>
      </c>
      <c r="N54" s="18">
        <f t="shared" si="44"/>
        <v>-4.2319376276125027</v>
      </c>
      <c r="O54" s="18">
        <f t="shared" si="45"/>
        <v>0.53219826858204033</v>
      </c>
      <c r="P54" s="18">
        <f t="shared" si="46"/>
        <v>-0.4341849624042049</v>
      </c>
      <c r="Q54" s="18">
        <f t="shared" si="55"/>
        <v>-0.11309382301004645</v>
      </c>
      <c r="S54" s="18">
        <f t="shared" ref="S54:U54" si="69">IF($F$6-$D$6 &lt;&gt; 0,(EXP(LN(1+(S34/100))/($F$6-$D$6))-1)*100,0)</f>
        <v>-0.11309382301004645</v>
      </c>
      <c r="T54" s="18">
        <f t="shared" si="69"/>
        <v>2.2263841150938157</v>
      </c>
      <c r="U54" s="18">
        <f t="shared" si="69"/>
        <v>2.14347813675837</v>
      </c>
      <c r="W54" t="str">
        <f>$A$16</f>
        <v>Elementary occupations</v>
      </c>
      <c r="X54" s="18">
        <f t="shared" si="47"/>
        <v>0.42415210659327851</v>
      </c>
      <c r="Y54" s="18">
        <f t="shared" si="48"/>
        <v>-11.558809818842997</v>
      </c>
      <c r="Z54" s="18">
        <f t="shared" si="49"/>
        <v>-0.28356493070935684</v>
      </c>
      <c r="AA54" s="18">
        <f t="shared" si="50"/>
        <v>-0.4748715478861687</v>
      </c>
      <c r="AB54" s="18">
        <f t="shared" si="57"/>
        <v>-0.41114349063458011</v>
      </c>
      <c r="AD54" s="18">
        <f t="shared" ref="AD54:AF54" si="70">IF($F$6-$D$6 &lt;&gt; 0,(EXP(LN(1+(AD34/100))/($F$6-$D$6))-1)*100,0)</f>
        <v>-0.41114349063458011</v>
      </c>
      <c r="AE54" s="18">
        <f t="shared" si="70"/>
        <v>3.0688080001675555</v>
      </c>
      <c r="AF54" s="18">
        <f t="shared" si="70"/>
        <v>2.8023690918936195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0.23245731198053843</v>
      </c>
      <c r="C56" s="26">
        <f>IF(D$6-C$6 &lt;&gt; 0,(EXP(LN(D18/C18)/(D$6-C$6))-1)*100,0)</f>
        <v>-1.6813406840561096</v>
      </c>
      <c r="D56" s="26">
        <f>IF(E$6-D$6 &lt;&gt; 0,(EXP(LN(E18/D18)/(E$6-D$6))-1)*100,0)</f>
        <v>0.62420574141233143</v>
      </c>
      <c r="E56" s="26">
        <f>IF(F$6-E$6 &lt;&gt; 0,(EXP(LN(F18/E18)/(F$6-E$6))-1)*100,0)</f>
        <v>0.42478707676503191</v>
      </c>
      <c r="F56" s="26">
        <f t="shared" si="54"/>
        <v>0.49121601391242109</v>
      </c>
      <c r="H56" s="26">
        <f t="shared" si="51"/>
        <v>0.49121601391242109</v>
      </c>
      <c r="I56" s="26">
        <f t="shared" ref="I56" si="71">IF($F$6-$D$6 &lt;&gt; 0,(EXP(LN(1+(I36/100))/($F$6-$D$6))-1)*100,0)</f>
        <v>2.7686151660994751</v>
      </c>
      <c r="J56" s="26">
        <f t="shared" ref="J56" si="72">IF($F$6-$D$6 &lt;&gt; 0,(EXP(LN(1+(J36/100))/($F$6-$D$6))-1)*100,0)</f>
        <v>3.1075878325117268</v>
      </c>
      <c r="L56" s="24" t="str">
        <f>$A$18</f>
        <v>All occupations</v>
      </c>
      <c r="M56" s="26">
        <f>IF(N$6-M$6 &lt;&gt; 0,(EXP(LN(N18/M18)/(N$6-M$6))-1)*100,0)</f>
        <v>-0.80629868160437823</v>
      </c>
      <c r="N56" s="26">
        <f>IF(O$6-N$6 &lt;&gt; 0,(EXP(LN(O18/N18)/(O$6-N$6))-1)*100,0)</f>
        <v>-2.3067785100488569</v>
      </c>
      <c r="O56" s="26">
        <f>IF(P$6-O$6 &lt;&gt; 0,(EXP(LN(P18/O18)/(P$6-O$6))-1)*100,0)</f>
        <v>0.61152348037039062</v>
      </c>
      <c r="P56" s="26">
        <f>IF(Q$6-P$6 &lt;&gt; 0,(EXP(LN(Q18/P18)/(Q$6-P$6))-1)*100,0)</f>
        <v>0.36432192065525282</v>
      </c>
      <c r="Q56" s="26">
        <f t="shared" ref="Q56" si="73">IF(Q$6-O$6 &lt;&gt; 0,(EXP(LN(Q18/O18)/(Q$6-O$6))-1)*100,0)</f>
        <v>0.44665488099482342</v>
      </c>
      <c r="S56" s="26">
        <f t="shared" ref="S56:U56" si="74">IF($F$6-$D$6 &lt;&gt; 0,(EXP(LN(1+(S36/100))/($F$6-$D$6))-1)*100,0)</f>
        <v>0.44665488099482342</v>
      </c>
      <c r="T56" s="26">
        <f t="shared" si="74"/>
        <v>2.3629126457279659</v>
      </c>
      <c r="U56" s="26">
        <f t="shared" si="74"/>
        <v>2.6879442091503281</v>
      </c>
      <c r="W56" s="24" t="str">
        <f>$A$18</f>
        <v>All occupations</v>
      </c>
      <c r="X56" s="26">
        <f>IF(Y$6-X$6 &lt;&gt; 0,(EXP(LN(Y18/X18)/(Y$6-X$6))-1)*100,0)</f>
        <v>1.3729862975317975</v>
      </c>
      <c r="Y56" s="26">
        <f>IF(Z$6-Y$6 &lt;&gt; 0,(EXP(LN(Z18/Y18)/(Z$6-Y$6))-1)*100,0)</f>
        <v>-1.0309312112273594</v>
      </c>
      <c r="Z56" s="26">
        <f>IF(AA$6-Z$6 &lt;&gt; 0,(EXP(LN(AA18/Z18)/(AA$6-Z$6))-1)*100,0)</f>
        <v>0.63721769653661831</v>
      </c>
      <c r="AA56" s="26">
        <f>IF(AB$6-AA$6 &lt;&gt; 0,(EXP(LN(AB18/AA18)/(AB$6-AA$6))-1)*100,0)</f>
        <v>0.48643832741575022</v>
      </c>
      <c r="AB56" s="26">
        <f t="shared" ref="AB56" si="75">IF(AB$6-Z$6 &lt;&gt; 0,(EXP(LN(AB18/Z18)/(AB$6-Z$6))-1)*100,0)</f>
        <v>0.53667299987429917</v>
      </c>
      <c r="AD56" s="26">
        <f t="shared" ref="AD56:AF56" si="76">IF($F$6-$D$6 &lt;&gt; 0,(EXP(LN(1+(AD36/100))/($F$6-$D$6))-1)*100,0)</f>
        <v>0.53667299987429917</v>
      </c>
      <c r="AE56" s="26">
        <f t="shared" si="76"/>
        <v>3.1629909970264602</v>
      </c>
      <c r="AF56" s="26">
        <f t="shared" si="76"/>
        <v>3.5148465915079141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7.0626404986554121</v>
      </c>
      <c r="C64" s="27">
        <f t="shared" si="77"/>
        <v>1.1419673983413929</v>
      </c>
      <c r="D64" s="27">
        <f t="shared" si="77"/>
        <v>2.9787368640565433</v>
      </c>
      <c r="E64" s="27">
        <f t="shared" si="77"/>
        <v>11.239786978345549</v>
      </c>
      <c r="F64" s="27">
        <f>F8-D8</f>
        <v>14.218523842402092</v>
      </c>
      <c r="L64" t="str">
        <f>$A$8</f>
        <v>Managers, directors and senior officials</v>
      </c>
      <c r="M64" s="27">
        <f t="shared" ref="M64:M72" si="78">N8-M8</f>
        <v>1.6256801559553935</v>
      </c>
      <c r="N64" s="27">
        <f t="shared" ref="N64:N72" si="79">O8-N8</f>
        <v>0.89734386992642357</v>
      </c>
      <c r="O64" s="27">
        <f t="shared" ref="O64:O72" si="80">P8-O8</f>
        <v>0.66847946490469923</v>
      </c>
      <c r="P64" s="27">
        <f t="shared" ref="P64:P72" si="81">Q8-P8</f>
        <v>4.776425094339416</v>
      </c>
      <c r="Q64" s="27">
        <f>Q8-O8</f>
        <v>5.4449045592441152</v>
      </c>
      <c r="W64" t="str">
        <f>$A$8</f>
        <v>Managers, directors and senior officials</v>
      </c>
      <c r="X64" s="27">
        <f t="shared" ref="X64:X72" si="82">Y8-X8</f>
        <v>5.4369603426999191</v>
      </c>
      <c r="Y64" s="27">
        <f t="shared" ref="Y64:Y72" si="83">Z8-Y8</f>
        <v>0.2446235284149374</v>
      </c>
      <c r="Z64" s="27">
        <f t="shared" ref="Z64:Z72" si="84">AA8-Z8</f>
        <v>2.3102573991519222</v>
      </c>
      <c r="AA64" s="27">
        <f t="shared" ref="AA64:AA72" si="85">AB8-AA8</f>
        <v>6.463361884006062</v>
      </c>
      <c r="AB64" s="27">
        <f>AB8-Z8</f>
        <v>8.7736192831579842</v>
      </c>
    </row>
    <row r="65" spans="1:31" x14ac:dyDescent="0.2">
      <c r="A65" t="str">
        <f>$A$9</f>
        <v>Professional occupations</v>
      </c>
      <c r="B65" s="27">
        <f t="shared" si="77"/>
        <v>18.06323620611704</v>
      </c>
      <c r="C65" s="27">
        <f t="shared" si="77"/>
        <v>6.0411951569644202</v>
      </c>
      <c r="D65" s="27">
        <f t="shared" si="77"/>
        <v>12.743312394252428</v>
      </c>
      <c r="E65" s="27">
        <f t="shared" si="77"/>
        <v>20.836509371264299</v>
      </c>
      <c r="F65" s="27">
        <f t="shared" ref="F65:F72" si="86">F9-D9</f>
        <v>33.579821765516726</v>
      </c>
      <c r="L65" t="str">
        <f>$A$9</f>
        <v>Professional occupations</v>
      </c>
      <c r="M65" s="27">
        <f t="shared" si="78"/>
        <v>5.6837318465347124</v>
      </c>
      <c r="N65" s="27">
        <f t="shared" si="79"/>
        <v>2.0324246542824937</v>
      </c>
      <c r="O65" s="27">
        <f t="shared" si="80"/>
        <v>6.0076200935860697</v>
      </c>
      <c r="P65" s="27">
        <f t="shared" si="81"/>
        <v>8.2904786501441521</v>
      </c>
      <c r="Q65" s="27">
        <f t="shared" ref="Q65:Q72" si="87">Q9-O9</f>
        <v>14.298098743730222</v>
      </c>
      <c r="W65" t="str">
        <f>$A$9</f>
        <v>Professional occupations</v>
      </c>
      <c r="X65" s="27">
        <f t="shared" si="82"/>
        <v>12.379504359582398</v>
      </c>
      <c r="Y65" s="27">
        <f t="shared" si="83"/>
        <v>4.008770502682097</v>
      </c>
      <c r="Z65" s="27">
        <f t="shared" si="84"/>
        <v>6.7356923006661304</v>
      </c>
      <c r="AA65" s="27">
        <f t="shared" si="85"/>
        <v>12.546030721120161</v>
      </c>
      <c r="AB65" s="27">
        <f t="shared" ref="AB65:AB72" si="88">AB9-Z9</f>
        <v>19.281723021786291</v>
      </c>
    </row>
    <row r="66" spans="1:31" x14ac:dyDescent="0.2">
      <c r="A66" t="str">
        <f>$A$10</f>
        <v>Associate professional occupations</v>
      </c>
      <c r="B66" s="27">
        <f t="shared" si="77"/>
        <v>4.9843314074019247</v>
      </c>
      <c r="C66" s="27">
        <f t="shared" si="77"/>
        <v>6.5913138891168614</v>
      </c>
      <c r="D66" s="27">
        <f t="shared" si="77"/>
        <v>-1.4527100565636317</v>
      </c>
      <c r="E66" s="27">
        <f t="shared" si="77"/>
        <v>9.2438822299777428</v>
      </c>
      <c r="F66" s="27">
        <f t="shared" si="86"/>
        <v>7.7911721734141111</v>
      </c>
      <c r="L66" t="str">
        <f>$A$10</f>
        <v>Associate professional occupations</v>
      </c>
      <c r="M66" s="27">
        <f t="shared" si="78"/>
        <v>1.2386594337075323</v>
      </c>
      <c r="N66" s="27">
        <f t="shared" si="79"/>
        <v>2.7369685629259521</v>
      </c>
      <c r="O66" s="27">
        <f t="shared" si="80"/>
        <v>-2.8289765928841817</v>
      </c>
      <c r="P66" s="27">
        <f t="shared" si="81"/>
        <v>2.0526724257307762</v>
      </c>
      <c r="Q66" s="27">
        <f t="shared" si="87"/>
        <v>-0.77630416715340544</v>
      </c>
      <c r="W66" t="str">
        <f>$A$10</f>
        <v>Associate professional occupations</v>
      </c>
      <c r="X66" s="27">
        <f t="shared" si="82"/>
        <v>3.7456719736943143</v>
      </c>
      <c r="Y66" s="27">
        <f t="shared" si="83"/>
        <v>3.8543453261909661</v>
      </c>
      <c r="Z66" s="27">
        <f t="shared" si="84"/>
        <v>1.376266536320486</v>
      </c>
      <c r="AA66" s="27">
        <f t="shared" si="85"/>
        <v>7.1912098042469239</v>
      </c>
      <c r="AB66" s="27">
        <f t="shared" si="88"/>
        <v>8.5674763405674099</v>
      </c>
    </row>
    <row r="67" spans="1:31" x14ac:dyDescent="0.2">
      <c r="A67" t="str">
        <f>$A$11</f>
        <v>Administrative and secretarial occupations</v>
      </c>
      <c r="B67" s="27">
        <f t="shared" si="77"/>
        <v>-4.6791637921350855</v>
      </c>
      <c r="C67" s="27">
        <f t="shared" si="77"/>
        <v>0.65838714489339623</v>
      </c>
      <c r="D67" s="27">
        <f t="shared" si="77"/>
        <v>-4.5492849658794086</v>
      </c>
      <c r="E67" s="27">
        <f t="shared" si="77"/>
        <v>-8.8194646622184223</v>
      </c>
      <c r="F67" s="27">
        <f t="shared" si="86"/>
        <v>-13.368749628097831</v>
      </c>
      <c r="L67" t="str">
        <f>$A$11</f>
        <v>Administrative and secretarial occupations</v>
      </c>
      <c r="M67" s="27">
        <f t="shared" si="78"/>
        <v>-2.3375488286122454</v>
      </c>
      <c r="N67" s="27">
        <f t="shared" si="79"/>
        <v>2.9281650555815375</v>
      </c>
      <c r="O67" s="27">
        <f t="shared" si="80"/>
        <v>-0.6926875582917944</v>
      </c>
      <c r="P67" s="27">
        <f t="shared" si="81"/>
        <v>1.5041711201395493</v>
      </c>
      <c r="Q67" s="27">
        <f t="shared" si="87"/>
        <v>0.81148356184775494</v>
      </c>
      <c r="W67" t="str">
        <f>$A$11</f>
        <v>Administrative and secretarial occupations</v>
      </c>
      <c r="X67" s="27">
        <f t="shared" si="82"/>
        <v>-2.3416149635227441</v>
      </c>
      <c r="Y67" s="27">
        <f t="shared" si="83"/>
        <v>-2.26977791068812</v>
      </c>
      <c r="Z67" s="27">
        <f t="shared" si="84"/>
        <v>-3.8565974075876994</v>
      </c>
      <c r="AA67" s="27">
        <f t="shared" si="85"/>
        <v>-10.323635782357933</v>
      </c>
      <c r="AB67" s="27">
        <f t="shared" si="88"/>
        <v>-14.180233189945632</v>
      </c>
    </row>
    <row r="68" spans="1:31" x14ac:dyDescent="0.2">
      <c r="A68" t="str">
        <f>$A$12</f>
        <v>Skilled trades occupations</v>
      </c>
      <c r="B68" s="27">
        <f t="shared" si="77"/>
        <v>-9.3312635102116275</v>
      </c>
      <c r="C68" s="27">
        <f t="shared" si="77"/>
        <v>-11.23343088808835</v>
      </c>
      <c r="D68" s="27">
        <f t="shared" si="77"/>
        <v>1.9319394427017471</v>
      </c>
      <c r="E68" s="27">
        <f t="shared" si="77"/>
        <v>-1.5910064276222045</v>
      </c>
      <c r="F68" s="27">
        <f t="shared" si="86"/>
        <v>0.34093301507954266</v>
      </c>
      <c r="L68" t="str">
        <f>$A$12</f>
        <v>Skilled trades occupations</v>
      </c>
      <c r="M68" s="27">
        <f t="shared" si="78"/>
        <v>-9.6987673651625528</v>
      </c>
      <c r="N68" s="27">
        <f t="shared" si="79"/>
        <v>-10.876884476075325</v>
      </c>
      <c r="O68" s="27">
        <f t="shared" si="80"/>
        <v>0.69220251653221965</v>
      </c>
      <c r="P68" s="27">
        <f t="shared" si="81"/>
        <v>-2.7961529539844321</v>
      </c>
      <c r="Q68" s="27">
        <f t="shared" si="87"/>
        <v>-2.1039504374522124</v>
      </c>
      <c r="W68" t="str">
        <f>$A$12</f>
        <v>Skilled trades occupations</v>
      </c>
      <c r="X68" s="27">
        <f t="shared" si="82"/>
        <v>0.36750385495097682</v>
      </c>
      <c r="Y68" s="27">
        <f t="shared" si="83"/>
        <v>-0.35654641201305637</v>
      </c>
      <c r="Z68" s="27">
        <f t="shared" si="84"/>
        <v>1.2397369261695452</v>
      </c>
      <c r="AA68" s="27">
        <f t="shared" si="85"/>
        <v>1.2051465263622205</v>
      </c>
      <c r="AB68" s="27">
        <f t="shared" si="88"/>
        <v>2.4448834525317658</v>
      </c>
    </row>
    <row r="69" spans="1:31" x14ac:dyDescent="0.2">
      <c r="A69" t="str">
        <f>$A$13</f>
        <v>Caring, leisure and other service occupations</v>
      </c>
      <c r="B69" s="27">
        <f t="shared" si="77"/>
        <v>4.0070717551319888</v>
      </c>
      <c r="C69" s="27">
        <f t="shared" si="77"/>
        <v>-2.2640849904447862</v>
      </c>
      <c r="D69" s="27">
        <f t="shared" si="77"/>
        <v>5.4347758203286674</v>
      </c>
      <c r="E69" s="27">
        <f t="shared" si="77"/>
        <v>7.9816811021807581</v>
      </c>
      <c r="F69" s="27">
        <f t="shared" si="86"/>
        <v>13.416456922509425</v>
      </c>
      <c r="L69" t="str">
        <f>$A$13</f>
        <v>Caring, leisure and other service occupations</v>
      </c>
      <c r="M69" s="27">
        <f t="shared" si="78"/>
        <v>-0.36227092501588665</v>
      </c>
      <c r="N69" s="27">
        <f t="shared" si="79"/>
        <v>-0.57186973802019914</v>
      </c>
      <c r="O69" s="27">
        <f t="shared" si="80"/>
        <v>1.8927578209818563</v>
      </c>
      <c r="P69" s="27">
        <f t="shared" si="81"/>
        <v>2.5394850711414581</v>
      </c>
      <c r="Q69" s="27">
        <f t="shared" si="87"/>
        <v>4.4322428921233143</v>
      </c>
      <c r="W69" t="str">
        <f>$A$13</f>
        <v>Caring, leisure and other service occupations</v>
      </c>
      <c r="X69" s="27">
        <f t="shared" si="82"/>
        <v>4.3693426801478665</v>
      </c>
      <c r="Y69" s="27">
        <f t="shared" si="83"/>
        <v>-1.6922152524245746</v>
      </c>
      <c r="Z69" s="27">
        <f t="shared" si="84"/>
        <v>3.5420179993467826</v>
      </c>
      <c r="AA69" s="27">
        <f t="shared" si="85"/>
        <v>5.4421960310392876</v>
      </c>
      <c r="AB69" s="27">
        <f t="shared" si="88"/>
        <v>8.9842140303860702</v>
      </c>
    </row>
    <row r="70" spans="1:31" x14ac:dyDescent="0.2">
      <c r="A70" t="str">
        <f>$A$14</f>
        <v>Sales and customer service occupations</v>
      </c>
      <c r="B70" s="27">
        <f t="shared" si="77"/>
        <v>-7.3436316770173988</v>
      </c>
      <c r="C70" s="27">
        <f t="shared" si="77"/>
        <v>-0.49754606925090172</v>
      </c>
      <c r="D70" s="27">
        <f t="shared" si="77"/>
        <v>0.12184122184169155</v>
      </c>
      <c r="E70" s="27">
        <f t="shared" si="77"/>
        <v>-8.6723738954404439E-2</v>
      </c>
      <c r="F70" s="27">
        <f t="shared" si="86"/>
        <v>3.511748288728711E-2</v>
      </c>
      <c r="L70" t="str">
        <f>$A$14</f>
        <v>Sales and customer service occupations</v>
      </c>
      <c r="M70" s="27">
        <f t="shared" si="78"/>
        <v>-3.2830370578654637</v>
      </c>
      <c r="N70" s="27">
        <f t="shared" si="79"/>
        <v>0.61268558063864376</v>
      </c>
      <c r="O70" s="27">
        <f t="shared" si="80"/>
        <v>0.60409906694565052</v>
      </c>
      <c r="P70" s="27">
        <f t="shared" si="81"/>
        <v>0.60659071826083277</v>
      </c>
      <c r="Q70" s="27">
        <f t="shared" si="87"/>
        <v>1.2106897852064833</v>
      </c>
      <c r="W70" t="str">
        <f>$A$14</f>
        <v>Sales and customer service occupations</v>
      </c>
      <c r="X70" s="27">
        <f t="shared" si="82"/>
        <v>-4.0605946191519848</v>
      </c>
      <c r="Y70" s="27">
        <f t="shared" si="83"/>
        <v>-1.1102316498894425</v>
      </c>
      <c r="Z70" s="27">
        <f t="shared" si="84"/>
        <v>-0.48225784510402292</v>
      </c>
      <c r="AA70" s="27">
        <f t="shared" si="85"/>
        <v>-0.69331445721528695</v>
      </c>
      <c r="AB70" s="27">
        <f t="shared" si="88"/>
        <v>-1.1755723023193099</v>
      </c>
    </row>
    <row r="71" spans="1:31" x14ac:dyDescent="0.2">
      <c r="A71" t="str">
        <f>$A$15</f>
        <v>Process, plant and machine operatives</v>
      </c>
      <c r="B71" s="27">
        <f t="shared" si="77"/>
        <v>0.36354223445985667</v>
      </c>
      <c r="C71" s="27">
        <f t="shared" si="77"/>
        <v>-6.1551382919573712</v>
      </c>
      <c r="D71" s="27">
        <f t="shared" si="77"/>
        <v>7.1257372227439717</v>
      </c>
      <c r="E71" s="27">
        <f t="shared" si="77"/>
        <v>0.41664096126132932</v>
      </c>
      <c r="F71" s="27">
        <f t="shared" si="86"/>
        <v>7.542378184005301</v>
      </c>
      <c r="L71" t="str">
        <f>$A$15</f>
        <v>Process, plant and machine operatives</v>
      </c>
      <c r="M71" s="27">
        <f t="shared" si="78"/>
        <v>0.22667002419386506</v>
      </c>
      <c r="N71" s="27">
        <f t="shared" si="79"/>
        <v>-5.2014418384886696</v>
      </c>
      <c r="O71" s="27">
        <f t="shared" si="80"/>
        <v>4.8099328528556882</v>
      </c>
      <c r="P71" s="27">
        <f t="shared" si="81"/>
        <v>0.24747582393115408</v>
      </c>
      <c r="Q71" s="27">
        <f t="shared" si="87"/>
        <v>5.0574086767868422</v>
      </c>
      <c r="W71" t="str">
        <f>$A$15</f>
        <v>Process, plant and machine operatives</v>
      </c>
      <c r="X71" s="27">
        <f t="shared" si="82"/>
        <v>0.13687221026597829</v>
      </c>
      <c r="Y71" s="27">
        <f t="shared" si="83"/>
        <v>-0.95369645346868115</v>
      </c>
      <c r="Z71" s="27">
        <f t="shared" si="84"/>
        <v>2.3158043698884185</v>
      </c>
      <c r="AA71" s="27">
        <f t="shared" si="85"/>
        <v>0.16916513733009886</v>
      </c>
      <c r="AB71" s="27">
        <f t="shared" si="88"/>
        <v>2.4849695072185174</v>
      </c>
    </row>
    <row r="72" spans="1:31" x14ac:dyDescent="0.2">
      <c r="A72" t="str">
        <f>$A$16</f>
        <v>Elementary occupations</v>
      </c>
      <c r="B72" s="27">
        <f t="shared" si="77"/>
        <v>-5.7117631224024734</v>
      </c>
      <c r="C72" s="27">
        <f t="shared" si="77"/>
        <v>-7.768663349574922</v>
      </c>
      <c r="D72" s="27">
        <f t="shared" si="77"/>
        <v>0.58765205651855013</v>
      </c>
      <c r="E72" s="27">
        <f t="shared" si="77"/>
        <v>-3.9953058142351097</v>
      </c>
      <c r="F72" s="27">
        <f t="shared" si="86"/>
        <v>-3.4076537577165595</v>
      </c>
      <c r="L72" t="str">
        <f>$A$16</f>
        <v>Elementary occupations</v>
      </c>
      <c r="M72" s="27">
        <f t="shared" si="78"/>
        <v>-6.5510726555647381</v>
      </c>
      <c r="N72" s="27">
        <f t="shared" si="79"/>
        <v>-1.989776035121352</v>
      </c>
      <c r="O72" s="27">
        <f t="shared" si="80"/>
        <v>1.2110210542630071</v>
      </c>
      <c r="P72" s="27">
        <f t="shared" si="81"/>
        <v>-1.968866954554187</v>
      </c>
      <c r="Q72" s="27">
        <f t="shared" si="87"/>
        <v>-0.75784590029117993</v>
      </c>
      <c r="W72" t="str">
        <f>$A$16</f>
        <v>Elementary occupations</v>
      </c>
      <c r="X72" s="27">
        <f t="shared" si="82"/>
        <v>0.83930953316209411</v>
      </c>
      <c r="Y72" s="27">
        <f t="shared" si="83"/>
        <v>-5.7788873144533497</v>
      </c>
      <c r="Z72" s="27">
        <f t="shared" si="84"/>
        <v>-0.62336899774467724</v>
      </c>
      <c r="AA72" s="27">
        <f t="shared" si="85"/>
        <v>-2.0264388596808374</v>
      </c>
      <c r="AB72" s="27">
        <f t="shared" si="88"/>
        <v>-2.6498078574255146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7.4149999999995089</v>
      </c>
      <c r="C74" s="29">
        <f t="shared" ref="C74" si="89">D18-C18</f>
        <v>-13.486000000000331</v>
      </c>
      <c r="D74" s="29">
        <f>E18-D18</f>
        <v>24.922000000000708</v>
      </c>
      <c r="E74" s="29">
        <f>F18-E18</f>
        <v>35.225999999999544</v>
      </c>
      <c r="F74" s="29">
        <f>F18-D18</f>
        <v>60.148000000000252</v>
      </c>
      <c r="L74" s="24" t="str">
        <f>$A$18</f>
        <v>All occupations</v>
      </c>
      <c r="M74" s="29">
        <f>N18-M18</f>
        <v>-13.457955371829371</v>
      </c>
      <c r="N74" s="29">
        <f t="shared" ref="N74" si="90">O18-N18</f>
        <v>-9.4323843643504688</v>
      </c>
      <c r="O74" s="29">
        <f>P18-O18</f>
        <v>12.364448718893243</v>
      </c>
      <c r="P74" s="29">
        <f>Q18-P18</f>
        <v>15.252278995148686</v>
      </c>
      <c r="Q74" s="29">
        <f>Q18-O18</f>
        <v>27.616727714041929</v>
      </c>
      <c r="W74" s="24" t="str">
        <f>$A$18</f>
        <v>All occupations</v>
      </c>
      <c r="X74" s="29">
        <f>Y18-X18</f>
        <v>20.872955371828823</v>
      </c>
      <c r="Y74" s="29">
        <f t="shared" ref="Y74" si="91">Z18-Y18</f>
        <v>-4.0536156356491801</v>
      </c>
      <c r="Z74" s="29">
        <f>AA18-Z18</f>
        <v>12.557551281106839</v>
      </c>
      <c r="AA74" s="29">
        <f>AB18-AA18</f>
        <v>19.973721004850688</v>
      </c>
      <c r="AB74" s="29">
        <f>AB18-Z18</f>
        <v>32.531272285957527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80.143307560896204</v>
      </c>
      <c r="C80" s="11">
        <f t="shared" si="92"/>
        <v>87.205948059551616</v>
      </c>
      <c r="D80" s="11">
        <f t="shared" si="92"/>
        <v>88.347915457893009</v>
      </c>
      <c r="E80" s="11">
        <f t="shared" si="92"/>
        <v>91.326652321949553</v>
      </c>
      <c r="F80" s="11">
        <f t="shared" si="92"/>
        <v>102.5664393002951</v>
      </c>
      <c r="H80" s="40">
        <f>IF(D$6-B$6 &lt;&gt; 0,(EXP(LN(D8/B8)/(D$6-B$6))-1)*100,0)</f>
        <v>1.9684479421034684</v>
      </c>
      <c r="I80" s="40">
        <f t="shared" ref="I80:I88" si="93">F46</f>
        <v>0.99981961243742479</v>
      </c>
      <c r="L80" t="str">
        <f t="shared" ref="L80:Q88" si="94">L8</f>
        <v>Managers, directors and senior officials</v>
      </c>
      <c r="M80" s="11">
        <f t="shared" si="94"/>
        <v>53.980964156796716</v>
      </c>
      <c r="N80" s="11">
        <f t="shared" si="94"/>
        <v>55.60664431275211</v>
      </c>
      <c r="O80" s="11">
        <f t="shared" si="94"/>
        <v>56.503988182678533</v>
      </c>
      <c r="P80" s="11">
        <f t="shared" si="94"/>
        <v>57.172467647583233</v>
      </c>
      <c r="Q80" s="11">
        <f t="shared" si="94"/>
        <v>61.948892741922648</v>
      </c>
      <c r="S80" s="40">
        <f t="shared" ref="S80:S88" si="95">IF(O$6-M$6 &lt;&gt; 0,(EXP(LN(O8/M8)/(O$6-M$6))-1)*100,0)</f>
        <v>0.9177811012033521</v>
      </c>
      <c r="T80" s="40">
        <f t="shared" ref="T80:T88" si="96">Q46</f>
        <v>0.61520808934936166</v>
      </c>
      <c r="W80" t="str">
        <f t="shared" ref="W80:AB88" si="97">W8</f>
        <v>Managers, directors and senior officials</v>
      </c>
      <c r="X80" s="11">
        <f t="shared" si="97"/>
        <v>26.162343404099513</v>
      </c>
      <c r="Y80" s="11">
        <f t="shared" si="97"/>
        <v>31.599303746799432</v>
      </c>
      <c r="Z80" s="11">
        <f t="shared" si="97"/>
        <v>31.843927275214369</v>
      </c>
      <c r="AA80" s="11">
        <f t="shared" si="97"/>
        <v>34.154184674366292</v>
      </c>
      <c r="AB80" s="11">
        <f t="shared" si="97"/>
        <v>40.617546558372354</v>
      </c>
      <c r="AD80" s="40">
        <f t="shared" ref="AD80:AD88" si="98">IF(Z$6-X$6 &lt;&gt; 0,(EXP(LN(Z8/X8)/(Z$6-X$6))-1)*100,0)</f>
        <v>4.00877858261941</v>
      </c>
      <c r="AE80" s="40">
        <f t="shared" ref="AE80:AE88" si="99">AB46</f>
        <v>1.6355880394631761</v>
      </c>
    </row>
    <row r="81" spans="1:31" x14ac:dyDescent="0.2">
      <c r="A81" t="str">
        <f t="shared" si="92"/>
        <v>Professional occupations</v>
      </c>
      <c r="B81" s="11">
        <f t="shared" si="92"/>
        <v>142.64339838955146</v>
      </c>
      <c r="C81" s="11">
        <f t="shared" si="92"/>
        <v>160.7066345956685</v>
      </c>
      <c r="D81" s="11">
        <f t="shared" si="92"/>
        <v>166.74782975263292</v>
      </c>
      <c r="E81" s="11">
        <f t="shared" si="92"/>
        <v>179.49114214688535</v>
      </c>
      <c r="F81" s="11">
        <f t="shared" si="92"/>
        <v>200.32765151814965</v>
      </c>
      <c r="H81" s="40">
        <f t="shared" ref="H81:H88" si="100">IF(D$6-B$6 &lt;&gt; 0,(EXP(LN(D9/B9)/(D$6-B$6))-1)*100,0)</f>
        <v>3.1719651163067075</v>
      </c>
      <c r="I81" s="40">
        <f t="shared" si="93"/>
        <v>1.2306550923976589</v>
      </c>
      <c r="L81" t="str">
        <f t="shared" si="94"/>
        <v>Professional occupations</v>
      </c>
      <c r="M81" s="11">
        <f t="shared" si="94"/>
        <v>77.34751284695497</v>
      </c>
      <c r="N81" s="11">
        <f t="shared" si="94"/>
        <v>83.031244693489683</v>
      </c>
      <c r="O81" s="11">
        <f t="shared" si="94"/>
        <v>85.063669347772176</v>
      </c>
      <c r="P81" s="11">
        <f t="shared" si="94"/>
        <v>91.071289441358246</v>
      </c>
      <c r="Q81" s="11">
        <f t="shared" si="94"/>
        <v>99.361768091502398</v>
      </c>
      <c r="S81" s="40">
        <f t="shared" si="95"/>
        <v>1.9200321270805842</v>
      </c>
      <c r="T81" s="40">
        <f t="shared" si="96"/>
        <v>1.041165366882546</v>
      </c>
      <c r="W81" t="str">
        <f t="shared" si="97"/>
        <v>Professional occupations</v>
      </c>
      <c r="X81" s="11">
        <f t="shared" si="97"/>
        <v>65.295885542596423</v>
      </c>
      <c r="Y81" s="11">
        <f t="shared" si="97"/>
        <v>77.675389902178821</v>
      </c>
      <c r="Z81" s="11">
        <f t="shared" si="97"/>
        <v>81.684160404860918</v>
      </c>
      <c r="AA81" s="11">
        <f t="shared" si="97"/>
        <v>88.419852705527049</v>
      </c>
      <c r="AB81" s="11">
        <f t="shared" si="97"/>
        <v>100.96588342664721</v>
      </c>
      <c r="AD81" s="40">
        <f t="shared" si="98"/>
        <v>4.580426025392681</v>
      </c>
      <c r="AE81" s="40">
        <f t="shared" si="99"/>
        <v>1.4228445210926699</v>
      </c>
    </row>
    <row r="82" spans="1:31" x14ac:dyDescent="0.2">
      <c r="A82" t="str">
        <f t="shared" si="92"/>
        <v>Associate professional occupations</v>
      </c>
      <c r="B82" s="11">
        <f t="shared" si="92"/>
        <v>94.774865383896838</v>
      </c>
      <c r="C82" s="11">
        <f t="shared" si="92"/>
        <v>99.759196791298763</v>
      </c>
      <c r="D82" s="11">
        <f t="shared" si="92"/>
        <v>106.35051068041562</v>
      </c>
      <c r="E82" s="11">
        <f t="shared" si="92"/>
        <v>104.89780062385199</v>
      </c>
      <c r="F82" s="11">
        <f t="shared" si="92"/>
        <v>114.14168285382974</v>
      </c>
      <c r="H82" s="40">
        <f t="shared" si="100"/>
        <v>2.331485984435866</v>
      </c>
      <c r="I82" s="40">
        <f t="shared" si="93"/>
        <v>0.47244696297035205</v>
      </c>
      <c r="L82" t="str">
        <f t="shared" si="94"/>
        <v>Associate professional occupations</v>
      </c>
      <c r="M82" s="11">
        <f t="shared" si="94"/>
        <v>51.500702320599572</v>
      </c>
      <c r="N82" s="11">
        <f t="shared" si="94"/>
        <v>52.739361754307104</v>
      </c>
      <c r="O82" s="11">
        <f t="shared" si="94"/>
        <v>55.476330317233057</v>
      </c>
      <c r="P82" s="11">
        <f t="shared" si="94"/>
        <v>52.647353724348875</v>
      </c>
      <c r="Q82" s="11">
        <f t="shared" si="94"/>
        <v>54.700026150079651</v>
      </c>
      <c r="S82" s="40">
        <f t="shared" si="95"/>
        <v>1.4983342296588154</v>
      </c>
      <c r="T82" s="40">
        <f t="shared" si="96"/>
        <v>-9.390429244212628E-2</v>
      </c>
      <c r="W82" t="str">
        <f t="shared" si="97"/>
        <v>Associate professional occupations</v>
      </c>
      <c r="X82" s="11">
        <f t="shared" si="97"/>
        <v>43.274163063297337</v>
      </c>
      <c r="Y82" s="11">
        <f t="shared" si="97"/>
        <v>47.019835036991651</v>
      </c>
      <c r="Z82" s="11">
        <f t="shared" si="97"/>
        <v>50.874180363182617</v>
      </c>
      <c r="AA82" s="11">
        <f t="shared" si="97"/>
        <v>52.250446899503103</v>
      </c>
      <c r="AB82" s="11">
        <f t="shared" si="97"/>
        <v>59.441656703750027</v>
      </c>
      <c r="AD82" s="40">
        <f t="shared" si="98"/>
        <v>3.2889231405667907</v>
      </c>
      <c r="AE82" s="40">
        <f t="shared" si="99"/>
        <v>1.0429999776394361</v>
      </c>
    </row>
    <row r="83" spans="1:31" x14ac:dyDescent="0.2">
      <c r="A83" t="str">
        <f t="shared" si="92"/>
        <v>Administrative and secretarial occupations</v>
      </c>
      <c r="B83" s="11">
        <f t="shared" si="92"/>
        <v>87.991179995245773</v>
      </c>
      <c r="C83" s="11">
        <f t="shared" si="92"/>
        <v>83.312016203110687</v>
      </c>
      <c r="D83" s="11">
        <f t="shared" si="92"/>
        <v>83.970403348004083</v>
      </c>
      <c r="E83" s="11">
        <f t="shared" si="92"/>
        <v>79.421118382124675</v>
      </c>
      <c r="F83" s="11">
        <f t="shared" si="92"/>
        <v>70.601653719906253</v>
      </c>
      <c r="H83" s="40">
        <f t="shared" si="100"/>
        <v>-0.93108206538436988</v>
      </c>
      <c r="I83" s="40">
        <f t="shared" si="93"/>
        <v>-1.1494153471114377</v>
      </c>
      <c r="L83" t="str">
        <f t="shared" si="94"/>
        <v>Administrative and secretarial occupations</v>
      </c>
      <c r="M83" s="11">
        <f t="shared" si="94"/>
        <v>19.20793720162877</v>
      </c>
      <c r="N83" s="11">
        <f t="shared" si="94"/>
        <v>16.870388373016524</v>
      </c>
      <c r="O83" s="11">
        <f t="shared" si="94"/>
        <v>19.798553428598062</v>
      </c>
      <c r="P83" s="11">
        <f t="shared" si="94"/>
        <v>19.105865870306268</v>
      </c>
      <c r="Q83" s="11">
        <f t="shared" si="94"/>
        <v>20.610036990445817</v>
      </c>
      <c r="S83" s="40">
        <f t="shared" si="95"/>
        <v>0.60754383328518458</v>
      </c>
      <c r="T83" s="40">
        <f t="shared" si="96"/>
        <v>0.26815431765945252</v>
      </c>
      <c r="W83" t="str">
        <f t="shared" si="97"/>
        <v>Administrative and secretarial occupations</v>
      </c>
      <c r="X83" s="11">
        <f t="shared" si="97"/>
        <v>68.783242793616949</v>
      </c>
      <c r="Y83" s="11">
        <f t="shared" si="97"/>
        <v>66.441627830094205</v>
      </c>
      <c r="Z83" s="11">
        <f t="shared" si="97"/>
        <v>64.171849919406085</v>
      </c>
      <c r="AA83" s="11">
        <f t="shared" si="97"/>
        <v>60.315252511818386</v>
      </c>
      <c r="AB83" s="11">
        <f t="shared" si="97"/>
        <v>49.991616729460453</v>
      </c>
      <c r="AD83" s="40">
        <f t="shared" si="98"/>
        <v>-1.3783231598214485</v>
      </c>
      <c r="AE83" s="40">
        <f t="shared" si="99"/>
        <v>-1.6509487221873287</v>
      </c>
    </row>
    <row r="84" spans="1:31" x14ac:dyDescent="0.2">
      <c r="A84" t="str">
        <f t="shared" si="92"/>
        <v>Skilled trades occupations</v>
      </c>
      <c r="B84" s="11">
        <f t="shared" si="92"/>
        <v>89.703241815801547</v>
      </c>
      <c r="C84" s="11">
        <f t="shared" si="92"/>
        <v>80.37197830558992</v>
      </c>
      <c r="D84" s="11">
        <f t="shared" si="92"/>
        <v>69.13854741750157</v>
      </c>
      <c r="E84" s="11">
        <f t="shared" si="92"/>
        <v>71.070486860203317</v>
      </c>
      <c r="F84" s="11">
        <f t="shared" si="92"/>
        <v>69.479480432581113</v>
      </c>
      <c r="H84" s="40">
        <f t="shared" si="100"/>
        <v>-5.074602922671545</v>
      </c>
      <c r="I84" s="40">
        <f t="shared" si="93"/>
        <v>3.2798967170410975E-2</v>
      </c>
      <c r="L84" t="str">
        <f t="shared" si="94"/>
        <v>Skilled trades occupations</v>
      </c>
      <c r="M84" s="11">
        <f t="shared" si="94"/>
        <v>79.457466364385795</v>
      </c>
      <c r="N84" s="11">
        <f t="shared" si="94"/>
        <v>69.758698999223242</v>
      </c>
      <c r="O84" s="11">
        <f t="shared" si="94"/>
        <v>58.881814523147916</v>
      </c>
      <c r="P84" s="11">
        <f t="shared" si="94"/>
        <v>59.574017039680136</v>
      </c>
      <c r="Q84" s="11">
        <f t="shared" si="94"/>
        <v>56.777864085695704</v>
      </c>
      <c r="S84" s="40">
        <f t="shared" si="95"/>
        <v>-5.8176994763450391</v>
      </c>
      <c r="T84" s="40">
        <f t="shared" si="96"/>
        <v>-0.2422777544608401</v>
      </c>
      <c r="W84" t="str">
        <f t="shared" si="97"/>
        <v>Skilled trades occupations</v>
      </c>
      <c r="X84" s="11">
        <f t="shared" si="97"/>
        <v>10.245775451415719</v>
      </c>
      <c r="Y84" s="11">
        <f t="shared" si="97"/>
        <v>10.613279306366696</v>
      </c>
      <c r="Z84" s="11">
        <f t="shared" si="97"/>
        <v>10.25673289435364</v>
      </c>
      <c r="AA84" s="11">
        <f t="shared" si="97"/>
        <v>11.496469820523185</v>
      </c>
      <c r="AB84" s="11">
        <f t="shared" si="97"/>
        <v>12.701616346885405</v>
      </c>
      <c r="AD84" s="40">
        <f t="shared" si="98"/>
        <v>2.1380047959040915E-2</v>
      </c>
      <c r="AE84" s="40">
        <f t="shared" si="99"/>
        <v>1.4355051483250669</v>
      </c>
    </row>
    <row r="85" spans="1:31" x14ac:dyDescent="0.2">
      <c r="A85" t="str">
        <f t="shared" si="92"/>
        <v>Caring, leisure and other service occupations</v>
      </c>
      <c r="B85" s="11">
        <f t="shared" si="92"/>
        <v>75.260640335351326</v>
      </c>
      <c r="C85" s="11">
        <f t="shared" si="92"/>
        <v>79.267712090483315</v>
      </c>
      <c r="D85" s="11">
        <f t="shared" si="92"/>
        <v>77.003627100038528</v>
      </c>
      <c r="E85" s="11">
        <f t="shared" si="92"/>
        <v>82.438402920367196</v>
      </c>
      <c r="F85" s="11">
        <f t="shared" si="92"/>
        <v>90.420084022547954</v>
      </c>
      <c r="H85" s="40">
        <f t="shared" si="100"/>
        <v>0.45895463540011061</v>
      </c>
      <c r="I85" s="40">
        <f t="shared" si="93"/>
        <v>1.0765123769492124</v>
      </c>
      <c r="L85" t="str">
        <f t="shared" si="94"/>
        <v>Caring, leisure and other service occupations</v>
      </c>
      <c r="M85" s="11">
        <f t="shared" si="94"/>
        <v>14.48302258580407</v>
      </c>
      <c r="N85" s="11">
        <f t="shared" si="94"/>
        <v>14.120751660788184</v>
      </c>
      <c r="O85" s="11">
        <f t="shared" si="94"/>
        <v>13.548881922767984</v>
      </c>
      <c r="P85" s="11">
        <f t="shared" si="94"/>
        <v>15.441639743749841</v>
      </c>
      <c r="Q85" s="11">
        <f t="shared" si="94"/>
        <v>17.981124814891299</v>
      </c>
      <c r="S85" s="40">
        <f t="shared" si="95"/>
        <v>-1.324610353271638</v>
      </c>
      <c r="T85" s="40">
        <f t="shared" si="96"/>
        <v>1.9047027507708592</v>
      </c>
      <c r="W85" t="str">
        <f t="shared" si="97"/>
        <v>Caring, leisure and other service occupations</v>
      </c>
      <c r="X85" s="11">
        <f t="shared" si="97"/>
        <v>60.777617749547247</v>
      </c>
      <c r="Y85" s="11">
        <f t="shared" si="97"/>
        <v>65.146960429695113</v>
      </c>
      <c r="Z85" s="11">
        <f t="shared" si="97"/>
        <v>63.454745177270539</v>
      </c>
      <c r="AA85" s="11">
        <f t="shared" si="97"/>
        <v>66.996763176617321</v>
      </c>
      <c r="AB85" s="11">
        <f t="shared" si="97"/>
        <v>72.438959207656609</v>
      </c>
      <c r="AD85" s="40">
        <f>IF(Z$6-X$6 &lt;&gt; 0,(EXP(LN(Z13/X13)/(Z$6-X$6))-1)*100,0)</f>
        <v>0.86583455812376808</v>
      </c>
      <c r="AE85" s="40">
        <f t="shared" si="99"/>
        <v>0.88668992960816428</v>
      </c>
    </row>
    <row r="86" spans="1:31" x14ac:dyDescent="0.2">
      <c r="A86" t="str">
        <f t="shared" si="92"/>
        <v>Sales and customer service occupations</v>
      </c>
      <c r="B86" s="11">
        <f t="shared" si="92"/>
        <v>68.435914204936751</v>
      </c>
      <c r="C86" s="11">
        <f t="shared" si="92"/>
        <v>61.092282527919352</v>
      </c>
      <c r="D86" s="11">
        <f t="shared" si="92"/>
        <v>60.59473645866845</v>
      </c>
      <c r="E86" s="11">
        <f t="shared" si="92"/>
        <v>60.716577680510142</v>
      </c>
      <c r="F86" s="11">
        <f t="shared" si="92"/>
        <v>60.629853941555737</v>
      </c>
      <c r="H86" s="40">
        <f t="shared" si="100"/>
        <v>-2.4044163640471905</v>
      </c>
      <c r="I86" s="40">
        <f t="shared" si="93"/>
        <v>3.8626004810193848E-3</v>
      </c>
      <c r="L86" t="str">
        <f t="shared" si="94"/>
        <v>Sales and customer service occupations</v>
      </c>
      <c r="M86" s="11">
        <f t="shared" si="94"/>
        <v>27.190747118165795</v>
      </c>
      <c r="N86" s="11">
        <f t="shared" si="94"/>
        <v>23.907710060300332</v>
      </c>
      <c r="O86" s="11">
        <f t="shared" si="94"/>
        <v>24.520395640938975</v>
      </c>
      <c r="P86" s="11">
        <f t="shared" si="94"/>
        <v>25.124494707884626</v>
      </c>
      <c r="Q86" s="11">
        <f t="shared" si="94"/>
        <v>25.731085426145459</v>
      </c>
      <c r="S86" s="40">
        <f t="shared" si="95"/>
        <v>-2.0462049827356554</v>
      </c>
      <c r="T86" s="40">
        <f t="shared" si="96"/>
        <v>0.32181380746219013</v>
      </c>
      <c r="W86" t="str">
        <f t="shared" si="97"/>
        <v>Sales and customer service occupations</v>
      </c>
      <c r="X86" s="11">
        <f t="shared" si="97"/>
        <v>41.245167086770991</v>
      </c>
      <c r="Y86" s="11">
        <f t="shared" si="97"/>
        <v>37.184572467619006</v>
      </c>
      <c r="Z86" s="11">
        <f t="shared" si="97"/>
        <v>36.074340817729563</v>
      </c>
      <c r="AA86" s="11">
        <f t="shared" si="97"/>
        <v>35.592082972625541</v>
      </c>
      <c r="AB86" s="11">
        <f t="shared" si="97"/>
        <v>34.898768515410254</v>
      </c>
      <c r="AD86" s="40">
        <f t="shared" si="98"/>
        <v>-2.6434742470888839</v>
      </c>
      <c r="AE86" s="40">
        <f t="shared" si="99"/>
        <v>-0.22062486111209534</v>
      </c>
    </row>
    <row r="87" spans="1:31" x14ac:dyDescent="0.2">
      <c r="A87" t="str">
        <f t="shared" si="92"/>
        <v>Process, plant and machine operatives</v>
      </c>
      <c r="B87" s="11">
        <f t="shared" si="92"/>
        <v>53.005082018272162</v>
      </c>
      <c r="C87" s="11">
        <f t="shared" si="92"/>
        <v>53.368624252732019</v>
      </c>
      <c r="D87" s="11">
        <f t="shared" si="92"/>
        <v>47.213485960774648</v>
      </c>
      <c r="E87" s="11">
        <f t="shared" si="92"/>
        <v>54.339223183518619</v>
      </c>
      <c r="F87" s="11">
        <f t="shared" si="92"/>
        <v>54.755864144779949</v>
      </c>
      <c r="H87" s="40">
        <f t="shared" si="100"/>
        <v>-2.2875930729653327</v>
      </c>
      <c r="I87" s="40">
        <f t="shared" si="93"/>
        <v>0.99292982018543974</v>
      </c>
      <c r="L87" t="str">
        <f t="shared" si="94"/>
        <v>Process, plant and machine operatives</v>
      </c>
      <c r="M87" s="11">
        <f t="shared" si="94"/>
        <v>45.619016049247151</v>
      </c>
      <c r="N87" s="11">
        <f t="shared" si="94"/>
        <v>45.845686073441016</v>
      </c>
      <c r="O87" s="11">
        <f t="shared" si="94"/>
        <v>40.644244234952346</v>
      </c>
      <c r="P87" s="11">
        <f t="shared" si="94"/>
        <v>45.454177087808034</v>
      </c>
      <c r="Q87" s="11">
        <f t="shared" si="94"/>
        <v>45.701652911739188</v>
      </c>
      <c r="S87" s="40">
        <f t="shared" si="95"/>
        <v>-2.2828869479962099</v>
      </c>
      <c r="T87" s="40">
        <f t="shared" si="96"/>
        <v>0.78491263609721251</v>
      </c>
      <c r="W87" t="str">
        <f t="shared" si="97"/>
        <v>Process, plant and machine operatives</v>
      </c>
      <c r="X87" s="11">
        <f t="shared" si="97"/>
        <v>7.3860659690249779</v>
      </c>
      <c r="Y87" s="11">
        <f t="shared" si="97"/>
        <v>7.5229381792909562</v>
      </c>
      <c r="Z87" s="11">
        <f t="shared" si="97"/>
        <v>6.5692417258222751</v>
      </c>
      <c r="AA87" s="11">
        <f t="shared" si="97"/>
        <v>8.8850460957106936</v>
      </c>
      <c r="AB87" s="11">
        <f t="shared" si="97"/>
        <v>9.0542112330407925</v>
      </c>
      <c r="AD87" s="40">
        <f t="shared" si="98"/>
        <v>-2.3166799155664886</v>
      </c>
      <c r="AE87" s="40">
        <f t="shared" si="99"/>
        <v>2.1619150538543908</v>
      </c>
    </row>
    <row r="88" spans="1:31" x14ac:dyDescent="0.2">
      <c r="A88" t="str">
        <f t="shared" si="92"/>
        <v>Elementary occupations</v>
      </c>
      <c r="B88" s="11">
        <f t="shared" si="92"/>
        <v>102.72537029604821</v>
      </c>
      <c r="C88" s="11">
        <f t="shared" si="92"/>
        <v>97.013607173645738</v>
      </c>
      <c r="D88" s="11">
        <f t="shared" si="92"/>
        <v>89.244943824070816</v>
      </c>
      <c r="E88" s="11">
        <f t="shared" si="92"/>
        <v>89.832595880589366</v>
      </c>
      <c r="F88" s="11">
        <f t="shared" si="92"/>
        <v>85.837290066354257</v>
      </c>
      <c r="H88" s="40">
        <f t="shared" si="100"/>
        <v>-2.7742770815888385</v>
      </c>
      <c r="I88" s="40">
        <f t="shared" si="93"/>
        <v>-0.25920507527241732</v>
      </c>
      <c r="L88" t="str">
        <f t="shared" si="94"/>
        <v>Elementary occupations</v>
      </c>
      <c r="M88" s="11">
        <f t="shared" si="94"/>
        <v>53.569157755365922</v>
      </c>
      <c r="N88" s="11">
        <f t="shared" si="94"/>
        <v>47.018085099801183</v>
      </c>
      <c r="O88" s="11">
        <f t="shared" si="94"/>
        <v>45.028309064679831</v>
      </c>
      <c r="P88" s="11">
        <f t="shared" si="94"/>
        <v>46.239330118942839</v>
      </c>
      <c r="Q88" s="11">
        <f t="shared" si="94"/>
        <v>44.270463164388651</v>
      </c>
      <c r="S88" s="40">
        <f t="shared" si="95"/>
        <v>-3.4140036915883298</v>
      </c>
      <c r="T88" s="40">
        <f t="shared" si="96"/>
        <v>-0.11309382301004645</v>
      </c>
      <c r="W88" t="str">
        <f t="shared" si="97"/>
        <v>Elementary occupations</v>
      </c>
      <c r="X88" s="11">
        <f t="shared" si="97"/>
        <v>49.156212540682375</v>
      </c>
      <c r="Y88" s="11">
        <f t="shared" si="97"/>
        <v>49.995522073844469</v>
      </c>
      <c r="Z88" s="11">
        <f t="shared" si="97"/>
        <v>44.21663475939112</v>
      </c>
      <c r="AA88" s="11">
        <f t="shared" si="97"/>
        <v>43.593265761646443</v>
      </c>
      <c r="AB88" s="11">
        <f t="shared" si="97"/>
        <v>41.566826901965605</v>
      </c>
      <c r="AD88" s="40">
        <f t="shared" si="98"/>
        <v>-2.095770347677417</v>
      </c>
      <c r="AE88" s="40">
        <f t="shared" si="99"/>
        <v>-0.41114349063458011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794.68300000000033</v>
      </c>
      <c r="C90" s="34">
        <f t="shared" si="101"/>
        <v>802.09799999999984</v>
      </c>
      <c r="D90" s="34">
        <f t="shared" si="101"/>
        <v>788.61199999999951</v>
      </c>
      <c r="E90" s="34">
        <f t="shared" si="101"/>
        <v>813.53400000000022</v>
      </c>
      <c r="F90" s="34">
        <f t="shared" si="101"/>
        <v>848.75999999999976</v>
      </c>
      <c r="H90" s="43">
        <f>IF(D$6-B$6 &lt;&gt; 0,(EXP(LN(D18/B18)/(D$6-B$6))-1)*100,0)</f>
        <v>-0.15325953403279025</v>
      </c>
      <c r="I90" s="43">
        <f>F56</f>
        <v>0.49121601391242109</v>
      </c>
      <c r="L90" s="24" t="str">
        <f t="shared" ref="L90:Q90" si="102">L18</f>
        <v>All occupations</v>
      </c>
      <c r="M90" s="34">
        <f t="shared" si="102"/>
        <v>422.35652639894874</v>
      </c>
      <c r="N90" s="34">
        <f t="shared" si="102"/>
        <v>408.89857102711937</v>
      </c>
      <c r="O90" s="34">
        <f t="shared" si="102"/>
        <v>399.46618666276891</v>
      </c>
      <c r="P90" s="34">
        <f t="shared" si="102"/>
        <v>411.83063538166215</v>
      </c>
      <c r="Q90" s="34">
        <f t="shared" si="102"/>
        <v>427.08291437681083</v>
      </c>
      <c r="S90" s="43">
        <f>IF(O$6-M$6 &lt;&gt; 0,(EXP(LN(O18/M18)/(O$6-M$6))-1)*100,0)</f>
        <v>-1.1082270965521501</v>
      </c>
      <c r="T90" s="43">
        <f>Q56</f>
        <v>0.44665488099482342</v>
      </c>
      <c r="W90" s="24" t="str">
        <f t="shared" ref="W90:AB90" si="103">W18</f>
        <v>All occupations</v>
      </c>
      <c r="X90" s="34">
        <f t="shared" si="103"/>
        <v>372.32647360105153</v>
      </c>
      <c r="Y90" s="34">
        <f t="shared" si="103"/>
        <v>393.19942897288036</v>
      </c>
      <c r="Z90" s="34">
        <f t="shared" si="103"/>
        <v>389.14581333723117</v>
      </c>
      <c r="AA90" s="34">
        <f t="shared" si="103"/>
        <v>401.70336461833801</v>
      </c>
      <c r="AB90" s="34">
        <f t="shared" si="103"/>
        <v>421.6770856231887</v>
      </c>
      <c r="AD90" s="43">
        <f>IF(Z$6-X$6 &lt;&gt; 0,(EXP(LN(Z18/X18)/(Z$6-X$6))-1)*100,0)</f>
        <v>0.8875763709655704</v>
      </c>
      <c r="AE90" s="43">
        <f>AB56</f>
        <v>0.53667299987429917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 xml:space="preserve">Occupation Table 2  Employment Change by Occupation (SOC 2020) and Replacement Demand, 2015-2035, Norfolk and Suffolk </v>
      </c>
      <c r="L1" s="19" t="str">
        <f>CONCATENATE("Occupation Table 2.1  Males: Employment Change by Occupation (SOC 2020) and Replacement Demand, ",M$6,"-",Q$6,", ",Info!B5)</f>
        <v xml:space="preserve">Occupation Table 2.1  Males: Employment Change by Occupation (SOC 2020) and Replacement Demand, 2015-2035, Norfolk and Suffolk </v>
      </c>
      <c r="W1" s="19" t="str">
        <f>CONCATENATE("Occupation Table 2.2  Females: Employment Change by Occupation (SOC 2020) and Replacement Demand, ",X$6,"-",AB$6,", ",Info!B5)</f>
        <v xml:space="preserve">Occupation Table 2.2  Females: Employment Change by Occupation (SOC 2020) and Replacement Demand, 2015-2035, Norfolk and Suffolk 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53.750611159059225</v>
      </c>
      <c r="C8" s="11">
        <v>60.480603106819338</v>
      </c>
      <c r="D8" s="11">
        <v>61.576710914817461</v>
      </c>
      <c r="E8" s="11">
        <v>57.947700198640035</v>
      </c>
      <c r="F8" s="11">
        <v>63.887172924545759</v>
      </c>
      <c r="G8" s="10"/>
      <c r="H8" s="11">
        <f>F8-D8</f>
        <v>2.3104620097282975</v>
      </c>
      <c r="I8" s="11">
        <f>'RD T1'!E7</f>
        <v>30.912449059892996</v>
      </c>
      <c r="J8" s="11">
        <f>SUM(H8:I8)</f>
        <v>33.22291106962129</v>
      </c>
      <c r="L8" s="10" t="str">
        <f>name!D4</f>
        <v>11 Corporate managers and directors</v>
      </c>
      <c r="M8" s="11">
        <v>37.994536278358318</v>
      </c>
      <c r="N8" s="11">
        <v>40.559339581769606</v>
      </c>
      <c r="O8" s="11">
        <v>41.247486812881839</v>
      </c>
      <c r="P8" s="11">
        <v>37.588837939916111</v>
      </c>
      <c r="Q8" s="11">
        <v>39.565671130429486</v>
      </c>
      <c r="R8" s="10"/>
      <c r="S8" s="11">
        <f>Q8-O8</f>
        <v>-1.6818156824523527</v>
      </c>
      <c r="T8" s="11">
        <f>'RD T1'!T7</f>
        <v>18.039976542203803</v>
      </c>
      <c r="U8" s="11">
        <f>SUM(S8:T8)</f>
        <v>16.35816085975145</v>
      </c>
      <c r="W8" s="10" t="str">
        <f>name!D4</f>
        <v>11 Corporate managers and directors</v>
      </c>
      <c r="X8" s="11">
        <v>15.756074880700893</v>
      </c>
      <c r="Y8" s="11">
        <v>19.921263525049678</v>
      </c>
      <c r="Z8" s="11">
        <v>20.32922410193558</v>
      </c>
      <c r="AA8" s="11">
        <v>20.358862258723882</v>
      </c>
      <c r="AB8" s="11">
        <v>24.321501794116234</v>
      </c>
      <c r="AC8" s="10"/>
      <c r="AD8" s="11">
        <f>AB8-Z8</f>
        <v>3.9922776921806538</v>
      </c>
      <c r="AE8" s="11">
        <f>'RD T1'!T36</f>
        <v>12.872472517689193</v>
      </c>
      <c r="AF8" s="11">
        <f>SUM(AD8:AE8)</f>
        <v>16.864750209869847</v>
      </c>
    </row>
    <row r="9" spans="1:32" x14ac:dyDescent="0.2">
      <c r="A9" s="10" t="str">
        <f>name!D5</f>
        <v>12 Other managers and proprietors</v>
      </c>
      <c r="B9" s="11">
        <v>26.392696401836986</v>
      </c>
      <c r="C9" s="11">
        <v>26.725344952732279</v>
      </c>
      <c r="D9" s="11">
        <v>26.771204543075548</v>
      </c>
      <c r="E9" s="11">
        <v>33.378952123309517</v>
      </c>
      <c r="F9" s="11">
        <v>38.679266375749343</v>
      </c>
      <c r="H9" s="11">
        <f t="shared" ref="H9:H32" si="2">F9-D9</f>
        <v>11.908061832673795</v>
      </c>
      <c r="I9" s="11">
        <f>'RD T1'!E8</f>
        <v>19.515269425085794</v>
      </c>
      <c r="J9" s="11">
        <f>SUM(H9:I9)</f>
        <v>31.423331257759589</v>
      </c>
      <c r="L9" s="10" t="str">
        <f>name!D5</f>
        <v>12 Other managers and proprietors</v>
      </c>
      <c r="M9" s="11">
        <v>15.986427878438398</v>
      </c>
      <c r="N9" s="11">
        <v>15.047304730982502</v>
      </c>
      <c r="O9" s="11">
        <v>15.256501369796696</v>
      </c>
      <c r="P9" s="11">
        <v>19.583629707667118</v>
      </c>
      <c r="Q9" s="11">
        <v>22.383221611493166</v>
      </c>
      <c r="S9" s="11">
        <f t="shared" ref="S9:S32" si="3">Q9-O9</f>
        <v>7.1267202416964697</v>
      </c>
      <c r="T9" s="11">
        <f>'RD T1'!T8</f>
        <v>10.178265289029696</v>
      </c>
      <c r="U9" s="11">
        <f>SUM(S9:T9)</f>
        <v>17.304985530726164</v>
      </c>
      <c r="W9" s="10" t="str">
        <f>name!D5</f>
        <v>12 Other managers and proprietors</v>
      </c>
      <c r="X9" s="11">
        <v>10.406268523398619</v>
      </c>
      <c r="Y9" s="11">
        <v>11.678040221749754</v>
      </c>
      <c r="Z9" s="11">
        <v>11.514703173278791</v>
      </c>
      <c r="AA9" s="11">
        <v>13.795322415642408</v>
      </c>
      <c r="AB9" s="11">
        <v>16.296044764256123</v>
      </c>
      <c r="AD9" s="11">
        <f t="shared" ref="AD9:AD32" si="4">AB9-Z9</f>
        <v>4.7813415909773322</v>
      </c>
      <c r="AE9" s="11">
        <f>'RD T1'!T37</f>
        <v>9.3370041360560947</v>
      </c>
      <c r="AF9" s="11">
        <f>SUM(AD9:AE9)</f>
        <v>14.118345727033427</v>
      </c>
    </row>
    <row r="10" spans="1:32" x14ac:dyDescent="0.2">
      <c r="A10" s="10" t="str">
        <f>name!D6</f>
        <v>21 Science, research, engineering and technology professionals</v>
      </c>
      <c r="B10" s="11">
        <v>42.66356562283508</v>
      </c>
      <c r="C10" s="11">
        <v>46.628472855671312</v>
      </c>
      <c r="D10" s="11">
        <v>48.60213013991185</v>
      </c>
      <c r="E10" s="11">
        <v>51.324576804370231</v>
      </c>
      <c r="F10" s="11">
        <v>56.998514067011818</v>
      </c>
      <c r="G10" s="11"/>
      <c r="H10" s="11">
        <f t="shared" si="2"/>
        <v>8.3963839270999685</v>
      </c>
      <c r="I10" s="11">
        <f>'RD T1'!E9</f>
        <v>19.715702572244659</v>
      </c>
      <c r="J10" s="11">
        <f t="shared" ref="J10:J32" si="5">SUM(H10:I10)</f>
        <v>28.112086499344628</v>
      </c>
      <c r="L10" s="10" t="str">
        <f>name!D6</f>
        <v>21 Science, research, engineering and technology professionals</v>
      </c>
      <c r="M10" s="11">
        <v>34.192838913266058</v>
      </c>
      <c r="N10" s="11">
        <v>37.562269773657555</v>
      </c>
      <c r="O10" s="11">
        <v>37.467977000264121</v>
      </c>
      <c r="P10" s="11">
        <v>38.248715137313255</v>
      </c>
      <c r="Q10" s="11">
        <v>41.173770550117986</v>
      </c>
      <c r="R10" s="11"/>
      <c r="S10" s="11">
        <f t="shared" si="3"/>
        <v>3.7057935498538654</v>
      </c>
      <c r="T10" s="11">
        <f>'RD T1'!T9</f>
        <v>12.719904195049963</v>
      </c>
      <c r="U10" s="11">
        <f t="shared" ref="U10:U32" si="6">SUM(S10:T10)</f>
        <v>16.425697744903829</v>
      </c>
      <c r="W10" s="10" t="str">
        <f>name!D6</f>
        <v>21 Science, research, engineering and technology professionals</v>
      </c>
      <c r="X10" s="11">
        <v>8.4707267095689858</v>
      </c>
      <c r="Y10" s="11">
        <v>9.0662030820137396</v>
      </c>
      <c r="Z10" s="11">
        <v>11.134153139647848</v>
      </c>
      <c r="AA10" s="11">
        <v>13.075861667056895</v>
      </c>
      <c r="AB10" s="11">
        <v>15.824743516893836</v>
      </c>
      <c r="AC10" s="11"/>
      <c r="AD10" s="11">
        <f t="shared" si="4"/>
        <v>4.6905903772459876</v>
      </c>
      <c r="AE10" s="11">
        <f>'RD T1'!T38</f>
        <v>6.9957983771946903</v>
      </c>
      <c r="AF10" s="11">
        <f t="shared" ref="AF10:AF32" si="7">SUM(AD10:AE10)</f>
        <v>11.686388754440678</v>
      </c>
    </row>
    <row r="11" spans="1:32" x14ac:dyDescent="0.2">
      <c r="A11" s="10" t="str">
        <f>name!D7</f>
        <v>22 Health professionals</v>
      </c>
      <c r="B11" s="11">
        <v>28.347986203383599</v>
      </c>
      <c r="C11" s="11">
        <v>33.220183794367834</v>
      </c>
      <c r="D11" s="11">
        <v>32.210759136498666</v>
      </c>
      <c r="E11" s="11">
        <v>34.802909358873173</v>
      </c>
      <c r="F11" s="11">
        <v>38.762420282995834</v>
      </c>
      <c r="G11" s="11"/>
      <c r="H11" s="11">
        <f t="shared" si="2"/>
        <v>6.5516611464971675</v>
      </c>
      <c r="I11" s="11">
        <f>'RD T1'!E10</f>
        <v>19.259454858927096</v>
      </c>
      <c r="J11" s="11">
        <f t="shared" si="5"/>
        <v>25.811116005424264</v>
      </c>
      <c r="L11" s="10" t="str">
        <f>name!D7</f>
        <v>22 Health professionals</v>
      </c>
      <c r="M11" s="11">
        <v>7.9231334835565335</v>
      </c>
      <c r="N11" s="11">
        <v>8.5757740802245319</v>
      </c>
      <c r="O11" s="11">
        <v>8.384665765052997</v>
      </c>
      <c r="P11" s="11">
        <v>9.0847192847466989</v>
      </c>
      <c r="Q11" s="11">
        <v>10.170022463980649</v>
      </c>
      <c r="R11" s="11"/>
      <c r="S11" s="11">
        <f t="shared" si="3"/>
        <v>1.7853566989276519</v>
      </c>
      <c r="T11" s="11">
        <f>'RD T1'!T10</f>
        <v>3.5796616770784988</v>
      </c>
      <c r="U11" s="11">
        <f t="shared" si="6"/>
        <v>5.3650183760061507</v>
      </c>
      <c r="W11" s="10" t="str">
        <f>name!D7</f>
        <v>22 Health professionals</v>
      </c>
      <c r="X11" s="11">
        <v>20.424852719827044</v>
      </c>
      <c r="Y11" s="11">
        <v>24.644409714143308</v>
      </c>
      <c r="Z11" s="11">
        <v>23.826093371445697</v>
      </c>
      <c r="AA11" s="11">
        <v>25.718190074126461</v>
      </c>
      <c r="AB11" s="11">
        <v>28.592397819015201</v>
      </c>
      <c r="AC11" s="11"/>
      <c r="AD11" s="11">
        <f t="shared" si="4"/>
        <v>4.7663044475695031</v>
      </c>
      <c r="AE11" s="11">
        <f>'RD T1'!T39</f>
        <v>15.679793181848602</v>
      </c>
      <c r="AF11" s="11">
        <f t="shared" si="7"/>
        <v>20.446097629418105</v>
      </c>
    </row>
    <row r="12" spans="1:32" x14ac:dyDescent="0.2">
      <c r="A12" s="10" t="str">
        <f>name!D8</f>
        <v>23 Teaching and other educational professionals</v>
      </c>
      <c r="B12" s="11">
        <v>30.918373527944688</v>
      </c>
      <c r="C12" s="11">
        <v>34.257018583680996</v>
      </c>
      <c r="D12" s="11">
        <v>35.619698474991445</v>
      </c>
      <c r="E12" s="11">
        <v>36.773664298476518</v>
      </c>
      <c r="F12" s="11">
        <v>39.956388481856351</v>
      </c>
      <c r="G12" s="11"/>
      <c r="H12" s="11">
        <f t="shared" si="2"/>
        <v>4.3366900068649059</v>
      </c>
      <c r="I12" s="11">
        <f>'RD T1'!E11</f>
        <v>19.150540153644549</v>
      </c>
      <c r="J12" s="11">
        <f t="shared" si="5"/>
        <v>23.487230160509455</v>
      </c>
      <c r="L12" s="10" t="str">
        <f>name!D8</f>
        <v>23 Teaching and other educational professionals</v>
      </c>
      <c r="M12" s="11">
        <v>10.936042892883224</v>
      </c>
      <c r="N12" s="11">
        <v>10.581830287183362</v>
      </c>
      <c r="O12" s="11">
        <v>11.342242284075505</v>
      </c>
      <c r="P12" s="11">
        <v>12.098715659154742</v>
      </c>
      <c r="Q12" s="11">
        <v>13.001874816964746</v>
      </c>
      <c r="R12" s="11"/>
      <c r="S12" s="11">
        <f t="shared" si="3"/>
        <v>1.6596325328892405</v>
      </c>
      <c r="T12" s="11">
        <f>'RD T1'!T11</f>
        <v>5.1849229599141964</v>
      </c>
      <c r="U12" s="11">
        <f t="shared" si="6"/>
        <v>6.8445554928034369</v>
      </c>
      <c r="W12" s="10" t="str">
        <f>name!D8</f>
        <v>23 Teaching and other educational professionals</v>
      </c>
      <c r="X12" s="11">
        <v>19.982330635061484</v>
      </c>
      <c r="Y12" s="11">
        <v>23.675188296497662</v>
      </c>
      <c r="Z12" s="11">
        <v>24.277456190915892</v>
      </c>
      <c r="AA12" s="11">
        <v>24.67494863932183</v>
      </c>
      <c r="AB12" s="11">
        <v>26.954513664891593</v>
      </c>
      <c r="AC12" s="11"/>
      <c r="AD12" s="11">
        <f t="shared" si="4"/>
        <v>2.6770574739757009</v>
      </c>
      <c r="AE12" s="11">
        <f>'RD T1'!T40</f>
        <v>13.965617193730353</v>
      </c>
      <c r="AF12" s="11">
        <f t="shared" si="7"/>
        <v>16.642674667706054</v>
      </c>
    </row>
    <row r="13" spans="1:32" x14ac:dyDescent="0.2">
      <c r="A13" s="10" t="str">
        <f>name!D9</f>
        <v>24 Business, media and public service professionals</v>
      </c>
      <c r="B13" s="11">
        <v>40.713473035388091</v>
      </c>
      <c r="C13" s="11">
        <v>46.600959361948362</v>
      </c>
      <c r="D13" s="11">
        <v>50.31524200123097</v>
      </c>
      <c r="E13" s="11">
        <v>56.58999168516543</v>
      </c>
      <c r="F13" s="11">
        <v>64.610328686285627</v>
      </c>
      <c r="G13" s="11"/>
      <c r="H13" s="11">
        <f t="shared" si="2"/>
        <v>14.295086685054656</v>
      </c>
      <c r="I13" s="11">
        <f>'RD T1'!E12</f>
        <v>28.021285358340965</v>
      </c>
      <c r="J13" s="11">
        <f t="shared" si="5"/>
        <v>42.316372043395617</v>
      </c>
      <c r="L13" s="10" t="str">
        <f>name!D9</f>
        <v>24 Business, media and public service professionals</v>
      </c>
      <c r="M13" s="11">
        <v>24.295497557249149</v>
      </c>
      <c r="N13" s="11">
        <v>26.311370552424236</v>
      </c>
      <c r="O13" s="11">
        <v>27.868784298379559</v>
      </c>
      <c r="P13" s="11">
        <v>31.639139360143549</v>
      </c>
      <c r="Q13" s="11">
        <v>35.016100260439025</v>
      </c>
      <c r="R13" s="11"/>
      <c r="S13" s="11">
        <f t="shared" si="3"/>
        <v>7.1473159620594657</v>
      </c>
      <c r="T13" s="11">
        <f>'RD T1'!T12</f>
        <v>13.64535673957025</v>
      </c>
      <c r="U13" s="11">
        <f t="shared" si="6"/>
        <v>20.792672701629716</v>
      </c>
      <c r="W13" s="10" t="str">
        <f>name!D9</f>
        <v>24 Business, media and public service professionals</v>
      </c>
      <c r="X13" s="11">
        <v>16.417975478138917</v>
      </c>
      <c r="Y13" s="11">
        <v>20.289588809524108</v>
      </c>
      <c r="Z13" s="11">
        <v>22.446457702851479</v>
      </c>
      <c r="AA13" s="11">
        <v>24.950852325021874</v>
      </c>
      <c r="AB13" s="11">
        <v>29.594228425846577</v>
      </c>
      <c r="AC13" s="11"/>
      <c r="AD13" s="11">
        <f t="shared" si="4"/>
        <v>7.147770722995098</v>
      </c>
      <c r="AE13" s="11">
        <f>'RD T1'!T41</f>
        <v>14.375928618770711</v>
      </c>
      <c r="AF13" s="11">
        <f t="shared" si="7"/>
        <v>21.523699341765809</v>
      </c>
    </row>
    <row r="14" spans="1:32" x14ac:dyDescent="0.2">
      <c r="A14" s="10" t="str">
        <f>name!D10</f>
        <v>31 Science, engineering and technology associate professionals</v>
      </c>
      <c r="B14" s="11">
        <v>12.406178691914709</v>
      </c>
      <c r="C14" s="11">
        <v>14.15573430828973</v>
      </c>
      <c r="D14" s="11">
        <v>15.506013151204757</v>
      </c>
      <c r="E14" s="11">
        <v>13.719375509713952</v>
      </c>
      <c r="F14" s="11">
        <v>14.764043088450739</v>
      </c>
      <c r="G14" s="11"/>
      <c r="H14" s="11">
        <f t="shared" si="2"/>
        <v>-0.74197006275401733</v>
      </c>
      <c r="I14" s="11">
        <f>'RD T1'!E13</f>
        <v>5.8412586038983774</v>
      </c>
      <c r="J14" s="11">
        <f t="shared" si="5"/>
        <v>5.09928854114436</v>
      </c>
      <c r="L14" s="10" t="str">
        <f>name!D10</f>
        <v>31 Science, engineering and technology associate professionals</v>
      </c>
      <c r="M14" s="11">
        <v>8.9075160625469856</v>
      </c>
      <c r="N14" s="11">
        <v>10.504882103153314</v>
      </c>
      <c r="O14" s="11">
        <v>11.036906385299115</v>
      </c>
      <c r="P14" s="11">
        <v>9.1058152305649021</v>
      </c>
      <c r="Q14" s="11">
        <v>9.2669394283849904</v>
      </c>
      <c r="R14" s="11"/>
      <c r="S14" s="11">
        <f t="shared" si="3"/>
        <v>-1.769966956914125</v>
      </c>
      <c r="T14" s="11">
        <f>'RD T1'!T13</f>
        <v>3.3854282087226268</v>
      </c>
      <c r="U14" s="11">
        <f t="shared" si="6"/>
        <v>1.6154612518085019</v>
      </c>
      <c r="W14" s="10" t="str">
        <f>name!D10</f>
        <v>31 Science, engineering and technology associate professionals</v>
      </c>
      <c r="X14" s="11">
        <v>3.4986626293677179</v>
      </c>
      <c r="Y14" s="11">
        <v>3.6508522051363919</v>
      </c>
      <c r="Z14" s="11">
        <v>4.46910676590565</v>
      </c>
      <c r="AA14" s="11">
        <v>4.6135602791490502</v>
      </c>
      <c r="AB14" s="11">
        <v>5.4971036600657488</v>
      </c>
      <c r="AC14" s="11"/>
      <c r="AD14" s="11">
        <f t="shared" si="4"/>
        <v>1.0279968941600988</v>
      </c>
      <c r="AE14" s="11">
        <f>'RD T1'!T42</f>
        <v>2.4558303951757505</v>
      </c>
      <c r="AF14" s="11">
        <f t="shared" si="7"/>
        <v>3.4838272893358493</v>
      </c>
    </row>
    <row r="15" spans="1:32" x14ac:dyDescent="0.2">
      <c r="A15" s="10" t="str">
        <f>name!D11</f>
        <v>32 Health and social care associate professionals</v>
      </c>
      <c r="B15" s="11">
        <v>12.117417201787887</v>
      </c>
      <c r="C15" s="11">
        <v>13.960427649955506</v>
      </c>
      <c r="D15" s="11">
        <v>14.059426990458828</v>
      </c>
      <c r="E15" s="11">
        <v>14.287720568989181</v>
      </c>
      <c r="F15" s="11">
        <v>15.999485943658733</v>
      </c>
      <c r="G15" s="11"/>
      <c r="H15" s="11">
        <f t="shared" si="2"/>
        <v>1.9400589531999053</v>
      </c>
      <c r="I15" s="11">
        <f>'RD T1'!E14</f>
        <v>8.7359758603726423</v>
      </c>
      <c r="J15" s="11">
        <f t="shared" si="5"/>
        <v>10.676034813572548</v>
      </c>
      <c r="L15" s="10" t="str">
        <f>name!D11</f>
        <v>32 Health and social care associate professionals</v>
      </c>
      <c r="M15" s="11">
        <v>2.4967012804386086</v>
      </c>
      <c r="N15" s="11">
        <v>2.3772709339295606</v>
      </c>
      <c r="O15" s="11">
        <v>2.4644998282869093</v>
      </c>
      <c r="P15" s="11">
        <v>2.2080961385309745</v>
      </c>
      <c r="Q15" s="11">
        <v>2.3639348172014225</v>
      </c>
      <c r="R15" s="11"/>
      <c r="S15" s="11">
        <f t="shared" si="3"/>
        <v>-0.10056501108548677</v>
      </c>
      <c r="T15" s="11">
        <f>'RD T1'!T14</f>
        <v>1.0767163564164166</v>
      </c>
      <c r="U15" s="11">
        <f t="shared" si="6"/>
        <v>0.97615134533092984</v>
      </c>
      <c r="W15" s="10" t="str">
        <f>name!D11</f>
        <v>32 Health and social care associate professionals</v>
      </c>
      <c r="X15" s="11">
        <v>9.6207159213492801</v>
      </c>
      <c r="Y15" s="11">
        <v>11.583156716025945</v>
      </c>
      <c r="Z15" s="11">
        <v>11.594927162171919</v>
      </c>
      <c r="AA15" s="11">
        <v>12.079624430458205</v>
      </c>
      <c r="AB15" s="11">
        <v>13.635551126457306</v>
      </c>
      <c r="AC15" s="11"/>
      <c r="AD15" s="11">
        <f t="shared" si="4"/>
        <v>2.0406239642853876</v>
      </c>
      <c r="AE15" s="11">
        <f>'RD T1'!T43</f>
        <v>7.6592595039562239</v>
      </c>
      <c r="AF15" s="11">
        <f t="shared" si="7"/>
        <v>9.6998834682416124</v>
      </c>
    </row>
    <row r="16" spans="1:32" x14ac:dyDescent="0.2">
      <c r="A16" s="10" t="str">
        <f>name!D12</f>
        <v>33 Protective service occupations</v>
      </c>
      <c r="B16" s="11">
        <v>9.2499823374967125</v>
      </c>
      <c r="C16" s="11">
        <v>9.3776839291994776</v>
      </c>
      <c r="D16" s="11">
        <v>10.119256580617815</v>
      </c>
      <c r="E16" s="11">
        <v>12.506668351792143</v>
      </c>
      <c r="F16" s="11">
        <v>14.786887393793366</v>
      </c>
      <c r="G16" s="11"/>
      <c r="H16" s="11">
        <f t="shared" si="2"/>
        <v>4.6676308131755508</v>
      </c>
      <c r="I16" s="11">
        <f>'RD T1'!E15</f>
        <v>4.7258325653372655</v>
      </c>
      <c r="J16" s="11">
        <f t="shared" si="5"/>
        <v>9.3934633785128163</v>
      </c>
      <c r="L16" s="10" t="str">
        <f>name!D12</f>
        <v>33 Protective service occupations</v>
      </c>
      <c r="M16" s="11">
        <v>6.8050944804834925</v>
      </c>
      <c r="N16" s="11">
        <v>6.6604677397699898</v>
      </c>
      <c r="O16" s="11">
        <v>7.0292383657502313</v>
      </c>
      <c r="P16" s="11">
        <v>8.2129213443240019</v>
      </c>
      <c r="Q16" s="11">
        <v>8.9424411650273417</v>
      </c>
      <c r="R16" s="11"/>
      <c r="S16" s="11">
        <f t="shared" si="3"/>
        <v>1.9132027992771103</v>
      </c>
      <c r="T16" s="11">
        <f>'RD T1'!T15</f>
        <v>2.3494142611845512</v>
      </c>
      <c r="U16" s="11">
        <f t="shared" si="6"/>
        <v>4.2626170604616611</v>
      </c>
      <c r="W16" s="10" t="str">
        <f>name!D12</f>
        <v>33 Protective service occupations</v>
      </c>
      <c r="X16" s="11">
        <v>2.4448878570132266</v>
      </c>
      <c r="Y16" s="11">
        <v>2.7172161894294824</v>
      </c>
      <c r="Z16" s="11">
        <v>3.0900182148675959</v>
      </c>
      <c r="AA16" s="11">
        <v>4.2937470074681388</v>
      </c>
      <c r="AB16" s="11">
        <v>5.8444462287660262</v>
      </c>
      <c r="AC16" s="11"/>
      <c r="AD16" s="11">
        <f t="shared" si="4"/>
        <v>2.7544280138984303</v>
      </c>
      <c r="AE16" s="11">
        <f>'RD T1'!T44</f>
        <v>2.3764183041527129</v>
      </c>
      <c r="AF16" s="11">
        <f t="shared" si="7"/>
        <v>5.1308463180511428</v>
      </c>
    </row>
    <row r="17" spans="1:32" x14ac:dyDescent="0.2">
      <c r="A17" s="10" t="str">
        <f>name!D13</f>
        <v>34 Culture, media and sports occupations</v>
      </c>
      <c r="B17" s="11">
        <v>14.819369640176966</v>
      </c>
      <c r="C17" s="11">
        <v>14.161565903825025</v>
      </c>
      <c r="D17" s="11">
        <v>17.23738286525975</v>
      </c>
      <c r="E17" s="11">
        <v>16.376148696619246</v>
      </c>
      <c r="F17" s="11">
        <v>18.000587941553839</v>
      </c>
      <c r="G17" s="11"/>
      <c r="H17" s="11">
        <f t="shared" si="2"/>
        <v>0.76320507629408851</v>
      </c>
      <c r="I17" s="11">
        <f>'RD T1'!E16</f>
        <v>7.8396191658408751</v>
      </c>
      <c r="J17" s="11">
        <f t="shared" si="5"/>
        <v>8.6028242421349645</v>
      </c>
      <c r="L17" s="10" t="str">
        <f>name!D13</f>
        <v>34 Culture, media and sports occupations</v>
      </c>
      <c r="M17" s="11">
        <v>8.1926606585508335</v>
      </c>
      <c r="N17" s="11">
        <v>8.2861857326086703</v>
      </c>
      <c r="O17" s="11">
        <v>9.1224490181748266</v>
      </c>
      <c r="P17" s="11">
        <v>8.848076421664901</v>
      </c>
      <c r="Q17" s="11">
        <v>9.8007486450634573</v>
      </c>
      <c r="R17" s="11"/>
      <c r="S17" s="11">
        <f t="shared" si="3"/>
        <v>0.67829962688863077</v>
      </c>
      <c r="T17" s="11">
        <f>'RD T1'!T16</f>
        <v>3.7230350368518152</v>
      </c>
      <c r="U17" s="11">
        <f t="shared" si="6"/>
        <v>4.401334663740446</v>
      </c>
      <c r="W17" s="10" t="str">
        <f>name!D13</f>
        <v>34 Culture, media and sports occupations</v>
      </c>
      <c r="X17" s="11">
        <v>6.6267089816261171</v>
      </c>
      <c r="Y17" s="11">
        <v>5.8753801712163476</v>
      </c>
      <c r="Z17" s="11">
        <v>8.1149338470849379</v>
      </c>
      <c r="AA17" s="11">
        <v>7.5280722749543463</v>
      </c>
      <c r="AB17" s="11">
        <v>8.1998392964903903</v>
      </c>
      <c r="AC17" s="11"/>
      <c r="AD17" s="11">
        <f t="shared" si="4"/>
        <v>8.4905449405452416E-2</v>
      </c>
      <c r="AE17" s="11">
        <f>'RD T1'!T45</f>
        <v>4.1165841289890599</v>
      </c>
      <c r="AF17" s="11">
        <f t="shared" si="7"/>
        <v>4.2014895783945123</v>
      </c>
    </row>
    <row r="18" spans="1:32" x14ac:dyDescent="0.2">
      <c r="A18" s="10" t="str">
        <f>name!D14</f>
        <v>35 Business and public service associate professionals</v>
      </c>
      <c r="B18" s="11">
        <v>46.18191751252057</v>
      </c>
      <c r="C18" s="11">
        <v>48.103785000029028</v>
      </c>
      <c r="D18" s="11">
        <v>49.428431092874483</v>
      </c>
      <c r="E18" s="11">
        <v>48.007887496737474</v>
      </c>
      <c r="F18" s="11">
        <v>50.590678486373051</v>
      </c>
      <c r="G18" s="11"/>
      <c r="H18" s="11">
        <f t="shared" si="2"/>
        <v>1.1622473934985678</v>
      </c>
      <c r="I18" s="11">
        <f>'RD T1'!E17</f>
        <v>22.672980062054698</v>
      </c>
      <c r="J18" s="11">
        <f t="shared" si="5"/>
        <v>23.835227455553266</v>
      </c>
      <c r="L18" s="10" t="str">
        <f>name!D14</f>
        <v>35 Business and public service associate professionals</v>
      </c>
      <c r="M18" s="11">
        <v>25.098729838579654</v>
      </c>
      <c r="N18" s="11">
        <v>24.910555244845568</v>
      </c>
      <c r="O18" s="11">
        <v>25.823236719721976</v>
      </c>
      <c r="P18" s="11">
        <v>24.272444589264097</v>
      </c>
      <c r="Q18" s="11">
        <v>24.325962094402446</v>
      </c>
      <c r="R18" s="11"/>
      <c r="S18" s="11">
        <f t="shared" si="3"/>
        <v>-1.4972746253195304</v>
      </c>
      <c r="T18" s="11">
        <f>'RD T1'!T17</f>
        <v>9.4284251718153556</v>
      </c>
      <c r="U18" s="11">
        <f t="shared" si="6"/>
        <v>7.9311505464958252</v>
      </c>
      <c r="W18" s="10" t="str">
        <f>name!D14</f>
        <v>35 Business and public service associate professionals</v>
      </c>
      <c r="X18" s="11">
        <v>21.083187673940991</v>
      </c>
      <c r="Y18" s="11">
        <v>23.193229755183481</v>
      </c>
      <c r="Z18" s="11">
        <v>23.605194373152518</v>
      </c>
      <c r="AA18" s="11">
        <v>23.735442907473367</v>
      </c>
      <c r="AB18" s="11">
        <v>26.264716391970563</v>
      </c>
      <c r="AC18" s="11"/>
      <c r="AD18" s="11">
        <f t="shared" si="4"/>
        <v>2.6595220188180448</v>
      </c>
      <c r="AE18" s="11">
        <f>'RD T1'!T46</f>
        <v>13.244554890239343</v>
      </c>
      <c r="AF18" s="11">
        <f t="shared" si="7"/>
        <v>15.904076909057387</v>
      </c>
    </row>
    <row r="19" spans="1:32" x14ac:dyDescent="0.2">
      <c r="A19" s="10" t="str">
        <f>name!D15</f>
        <v>41 Administrative occupations</v>
      </c>
      <c r="B19" s="11">
        <v>68.589257602043844</v>
      </c>
      <c r="C19" s="11">
        <v>65.539986125693162</v>
      </c>
      <c r="D19" s="11">
        <v>66.846707327456201</v>
      </c>
      <c r="E19" s="11">
        <v>61.549031663405017</v>
      </c>
      <c r="F19" s="11">
        <v>57.331927778278697</v>
      </c>
      <c r="G19" s="11"/>
      <c r="H19" s="11">
        <f t="shared" si="2"/>
        <v>-9.5147795491775042</v>
      </c>
      <c r="I19" s="11">
        <f>'RD T1'!E18</f>
        <v>30.598676507321745</v>
      </c>
      <c r="J19" s="11">
        <f t="shared" si="5"/>
        <v>21.083896958144241</v>
      </c>
      <c r="L19" s="10" t="str">
        <f>name!D15</f>
        <v>41 Administrative occupations</v>
      </c>
      <c r="M19" s="11">
        <v>18.053507548076176</v>
      </c>
      <c r="N19" s="11">
        <v>16.046746407289863</v>
      </c>
      <c r="O19" s="11">
        <v>19.002664373121515</v>
      </c>
      <c r="P19" s="11">
        <v>18.067473689070809</v>
      </c>
      <c r="Q19" s="11">
        <v>19.366648443564547</v>
      </c>
      <c r="R19" s="11"/>
      <c r="S19" s="11">
        <f t="shared" si="3"/>
        <v>0.36398407044303127</v>
      </c>
      <c r="T19" s="11">
        <f>'RD T1'!T18</f>
        <v>6.8888682636697789</v>
      </c>
      <c r="U19" s="11">
        <f t="shared" si="6"/>
        <v>7.2528523341128102</v>
      </c>
      <c r="W19" s="10" t="str">
        <f>name!D15</f>
        <v>41 Administrative occupations</v>
      </c>
      <c r="X19" s="11">
        <v>50.535750053967611</v>
      </c>
      <c r="Y19" s="11">
        <v>49.493239718403352</v>
      </c>
      <c r="Z19" s="11">
        <v>47.844042954334768</v>
      </c>
      <c r="AA19" s="11">
        <v>43.481557974334201</v>
      </c>
      <c r="AB19" s="11">
        <v>37.965279334714175</v>
      </c>
      <c r="AC19" s="11"/>
      <c r="AD19" s="11">
        <f t="shared" si="4"/>
        <v>-9.8787636196205924</v>
      </c>
      <c r="AE19" s="11">
        <f>'RD T1'!T47</f>
        <v>23.709808243651967</v>
      </c>
      <c r="AF19" s="11">
        <f t="shared" si="7"/>
        <v>13.831044624031374</v>
      </c>
    </row>
    <row r="20" spans="1:32" x14ac:dyDescent="0.2">
      <c r="A20" s="10" t="str">
        <f>name!D16</f>
        <v>42 Secretarial and related occupations</v>
      </c>
      <c r="B20" s="11">
        <v>19.401922393201922</v>
      </c>
      <c r="C20" s="11">
        <v>17.772030077417519</v>
      </c>
      <c r="D20" s="11">
        <v>17.123696020547886</v>
      </c>
      <c r="E20" s="11">
        <v>17.872086718719661</v>
      </c>
      <c r="F20" s="11">
        <v>13.269725941627554</v>
      </c>
      <c r="G20" s="11"/>
      <c r="H20" s="11">
        <f t="shared" si="2"/>
        <v>-3.8539700789203319</v>
      </c>
      <c r="I20" s="11">
        <f>'RD T1'!E19</f>
        <v>8.6972609789488615</v>
      </c>
      <c r="J20" s="11">
        <f t="shared" si="5"/>
        <v>4.8432909000285296</v>
      </c>
      <c r="L20" s="10" t="str">
        <f>name!D16</f>
        <v>42 Secretarial and related occupations</v>
      </c>
      <c r="M20" s="11">
        <v>1.1544296535525935</v>
      </c>
      <c r="N20" s="11">
        <v>0.82364196572666126</v>
      </c>
      <c r="O20" s="11">
        <v>0.79588905547654842</v>
      </c>
      <c r="P20" s="11">
        <v>1.0383921812354582</v>
      </c>
      <c r="Q20" s="11">
        <v>1.2433885468812718</v>
      </c>
      <c r="R20" s="11"/>
      <c r="S20" s="11">
        <f t="shared" si="3"/>
        <v>0.44749949140472334</v>
      </c>
      <c r="T20" s="11">
        <f>'RD T1'!T19</f>
        <v>0.35308578923694789</v>
      </c>
      <c r="U20" s="11">
        <f t="shared" si="6"/>
        <v>0.80058528064167123</v>
      </c>
      <c r="W20" s="10" t="str">
        <f>name!D16</f>
        <v>42 Secretarial and related occupations</v>
      </c>
      <c r="X20" s="11">
        <v>18.247492739649338</v>
      </c>
      <c r="Y20" s="11">
        <v>16.948388111690861</v>
      </c>
      <c r="Z20" s="11">
        <v>16.327806965071318</v>
      </c>
      <c r="AA20" s="11">
        <v>16.833694537484188</v>
      </c>
      <c r="AB20" s="11">
        <v>12.02633739474628</v>
      </c>
      <c r="AC20" s="11"/>
      <c r="AD20" s="11">
        <f t="shared" si="4"/>
        <v>-4.3014695703250379</v>
      </c>
      <c r="AE20" s="11">
        <f>'RD T1'!T48</f>
        <v>8.3441751897119154</v>
      </c>
      <c r="AF20" s="11">
        <f t="shared" si="7"/>
        <v>4.0427056193868776</v>
      </c>
    </row>
    <row r="21" spans="1:32" x14ac:dyDescent="0.2">
      <c r="A21" s="10" t="str">
        <f>name!D17</f>
        <v>51 Skilled agricultural and related trades</v>
      </c>
      <c r="B21" s="11">
        <v>14.462349259875166</v>
      </c>
      <c r="C21" s="11">
        <v>14.454182878567805</v>
      </c>
      <c r="D21" s="11">
        <v>8.3980069781053786</v>
      </c>
      <c r="E21" s="11">
        <v>8.851581628522263</v>
      </c>
      <c r="F21" s="11">
        <v>10.032458352130853</v>
      </c>
      <c r="G21" s="11"/>
      <c r="H21" s="11">
        <f t="shared" si="2"/>
        <v>1.634451374025474</v>
      </c>
      <c r="I21" s="11">
        <f>'RD T1'!E20</f>
        <v>5.1572354058477368</v>
      </c>
      <c r="J21" s="11">
        <f t="shared" si="5"/>
        <v>6.7916867798732108</v>
      </c>
      <c r="L21" s="10" t="str">
        <f>name!D17</f>
        <v>51 Skilled agricultural and related trades</v>
      </c>
      <c r="M21" s="11">
        <v>12.405814400457141</v>
      </c>
      <c r="N21" s="11">
        <v>11.911632519266782</v>
      </c>
      <c r="O21" s="11">
        <v>6.3446971842745636</v>
      </c>
      <c r="P21" s="11">
        <v>6.4791102705999855</v>
      </c>
      <c r="Q21" s="11">
        <v>7.1983498927828684</v>
      </c>
      <c r="R21" s="11"/>
      <c r="S21" s="11">
        <f t="shared" si="3"/>
        <v>0.85365270850830477</v>
      </c>
      <c r="T21" s="11">
        <f>'RD T1'!T20</f>
        <v>3.4564387201255977</v>
      </c>
      <c r="U21" s="11">
        <f t="shared" si="6"/>
        <v>4.3100914286339025</v>
      </c>
      <c r="W21" s="10" t="str">
        <f>name!D17</f>
        <v>51 Skilled agricultural and related trades</v>
      </c>
      <c r="X21" s="11">
        <v>2.0565348594180346</v>
      </c>
      <c r="Y21" s="11">
        <v>2.5425503593010528</v>
      </c>
      <c r="Z21" s="11">
        <v>2.0533097938308242</v>
      </c>
      <c r="AA21" s="11">
        <v>2.3724713579222776</v>
      </c>
      <c r="AB21" s="11">
        <v>2.8341084593479922</v>
      </c>
      <c r="AC21" s="11"/>
      <c r="AD21" s="11">
        <f t="shared" si="4"/>
        <v>0.78079866551716792</v>
      </c>
      <c r="AE21" s="11">
        <f>'RD T1'!T49</f>
        <v>1.7007966857221397</v>
      </c>
      <c r="AF21" s="11">
        <f t="shared" si="7"/>
        <v>2.4815953512393074</v>
      </c>
    </row>
    <row r="22" spans="1:32" x14ac:dyDescent="0.2">
      <c r="A22" s="10" t="str">
        <f>name!D18</f>
        <v>52 Skilled metal, electrical and electronic trades</v>
      </c>
      <c r="B22" s="11">
        <v>30.3499569999728</v>
      </c>
      <c r="C22" s="11">
        <v>28.364462153759938</v>
      </c>
      <c r="D22" s="11">
        <v>24.732824990825215</v>
      </c>
      <c r="E22" s="11">
        <v>25.117461498764818</v>
      </c>
      <c r="F22" s="11">
        <v>24.124974419526588</v>
      </c>
      <c r="G22" s="11"/>
      <c r="H22" s="11">
        <f t="shared" si="2"/>
        <v>-0.60785057129862707</v>
      </c>
      <c r="I22" s="11">
        <f>'RD T1'!E21</f>
        <v>9.4902187824841509</v>
      </c>
      <c r="J22" s="11">
        <f t="shared" si="5"/>
        <v>8.8823682111855238</v>
      </c>
      <c r="L22" s="10" t="str">
        <f>name!D18</f>
        <v>52 Skilled metal, electrical and electronic trades</v>
      </c>
      <c r="M22" s="11">
        <v>29.792845620860994</v>
      </c>
      <c r="N22" s="11">
        <v>27.506410291174358</v>
      </c>
      <c r="O22" s="11">
        <v>24.065731060487931</v>
      </c>
      <c r="P22" s="11">
        <v>23.581660999538837</v>
      </c>
      <c r="Q22" s="11">
        <v>22.241430144873789</v>
      </c>
      <c r="R22" s="11"/>
      <c r="S22" s="11">
        <f t="shared" si="3"/>
        <v>-1.8243009156141419</v>
      </c>
      <c r="T22" s="11">
        <f>'RD T1'!T21</f>
        <v>8.5972732234157974</v>
      </c>
      <c r="U22" s="11">
        <f t="shared" si="6"/>
        <v>6.7729723078016555</v>
      </c>
      <c r="W22" s="10" t="str">
        <f>name!D18</f>
        <v>52 Skilled metal, electrical and electronic trades</v>
      </c>
      <c r="X22" s="11">
        <v>0.55711137911178954</v>
      </c>
      <c r="Y22" s="11">
        <v>0.85805186258555877</v>
      </c>
      <c r="Z22" s="11">
        <v>0.6670939303372847</v>
      </c>
      <c r="AA22" s="11">
        <v>1.5358004992259904</v>
      </c>
      <c r="AB22" s="11">
        <v>1.8835442746527975</v>
      </c>
      <c r="AC22" s="11"/>
      <c r="AD22" s="11">
        <f t="shared" si="4"/>
        <v>1.2164503443155128</v>
      </c>
      <c r="AE22" s="11">
        <f>'RD T1'!T50</f>
        <v>0.89294555906835238</v>
      </c>
      <c r="AF22" s="11">
        <f t="shared" si="7"/>
        <v>2.1093959033838652</v>
      </c>
    </row>
    <row r="23" spans="1:32" x14ac:dyDescent="0.2">
      <c r="A23" s="10" t="str">
        <f>name!D19</f>
        <v>53 Skilled construction and building trades</v>
      </c>
      <c r="B23" s="11">
        <v>24.584987880672056</v>
      </c>
      <c r="C23" s="11">
        <v>20.296231427920073</v>
      </c>
      <c r="D23" s="11">
        <v>19.38274723840652</v>
      </c>
      <c r="E23" s="11">
        <v>20.329277288541984</v>
      </c>
      <c r="F23" s="11">
        <v>18.305650918591898</v>
      </c>
      <c r="G23" s="11"/>
      <c r="H23" s="11">
        <f t="shared" si="2"/>
        <v>-1.0770963198146219</v>
      </c>
      <c r="I23" s="11">
        <f>'RD T1'!E22</f>
        <v>8.3157844517648254</v>
      </c>
      <c r="J23" s="11">
        <f t="shared" si="5"/>
        <v>7.2386881319502034</v>
      </c>
      <c r="L23" s="10" t="str">
        <f>name!D19</f>
        <v>53 Skilled construction and building trades</v>
      </c>
      <c r="M23" s="11">
        <v>24.293502752186281</v>
      </c>
      <c r="N23" s="11">
        <v>19.90298218393594</v>
      </c>
      <c r="O23" s="11">
        <v>18.879409899340782</v>
      </c>
      <c r="P23" s="11">
        <v>19.791224336821507</v>
      </c>
      <c r="Q23" s="11">
        <v>17.646035545518099</v>
      </c>
      <c r="R23" s="11"/>
      <c r="S23" s="11">
        <f t="shared" si="3"/>
        <v>-1.2333743538226827</v>
      </c>
      <c r="T23" s="11">
        <f>'RD T1'!T22</f>
        <v>8.0089805784911015</v>
      </c>
      <c r="U23" s="11">
        <f t="shared" si="6"/>
        <v>6.7756062246684188</v>
      </c>
      <c r="W23" s="10" t="str">
        <f>name!D19</f>
        <v>53 Skilled construction and building trades</v>
      </c>
      <c r="X23" s="11">
        <v>0.29148512848574165</v>
      </c>
      <c r="Y23" s="11">
        <v>0.39324924398416866</v>
      </c>
      <c r="Z23" s="11">
        <v>0.50333733906575262</v>
      </c>
      <c r="AA23" s="11">
        <v>0.53805295172044731</v>
      </c>
      <c r="AB23" s="11">
        <v>0.65961537307381046</v>
      </c>
      <c r="AC23" s="11"/>
      <c r="AD23" s="11">
        <f t="shared" si="4"/>
        <v>0.15627803400805784</v>
      </c>
      <c r="AE23" s="11">
        <f>'RD T1'!T51</f>
        <v>0.30680387327372355</v>
      </c>
      <c r="AF23" s="11">
        <f t="shared" si="7"/>
        <v>0.46308190728178139</v>
      </c>
    </row>
    <row r="24" spans="1:32" x14ac:dyDescent="0.2">
      <c r="A24" s="10" t="str">
        <f>name!D20</f>
        <v>54 Textiles, printing and other skilled trades</v>
      </c>
      <c r="B24" s="11">
        <v>20.305947675281526</v>
      </c>
      <c r="C24" s="11">
        <v>17.257101845342106</v>
      </c>
      <c r="D24" s="11">
        <v>16.624968210164454</v>
      </c>
      <c r="E24" s="11">
        <v>16.772166444374253</v>
      </c>
      <c r="F24" s="11">
        <v>17.016396742331775</v>
      </c>
      <c r="G24" s="11"/>
      <c r="H24" s="11">
        <f t="shared" si="2"/>
        <v>0.39142853216732121</v>
      </c>
      <c r="I24" s="11">
        <f>'RD T1'!E23</f>
        <v>7.2488919883934857</v>
      </c>
      <c r="J24" s="11">
        <f t="shared" si="5"/>
        <v>7.6403205205608069</v>
      </c>
      <c r="L24" s="10" t="str">
        <f>name!D20</f>
        <v>54 Textiles, printing and other skilled trades</v>
      </c>
      <c r="M24" s="11">
        <v>12.965303590881376</v>
      </c>
      <c r="N24" s="11">
        <v>10.437674004846167</v>
      </c>
      <c r="O24" s="11">
        <v>9.5919763790446471</v>
      </c>
      <c r="P24" s="11">
        <v>9.7220214327198065</v>
      </c>
      <c r="Q24" s="11">
        <v>9.6920485025209473</v>
      </c>
      <c r="R24" s="11"/>
      <c r="S24" s="11">
        <f t="shared" si="3"/>
        <v>0.10007212347630023</v>
      </c>
      <c r="T24" s="11">
        <f>'RD T1'!T23</f>
        <v>3.1213416484546785</v>
      </c>
      <c r="U24" s="11">
        <f t="shared" si="6"/>
        <v>3.2214137719309788</v>
      </c>
      <c r="W24" s="10" t="str">
        <f>name!D20</f>
        <v>54 Textiles, printing and other skilled trades</v>
      </c>
      <c r="X24" s="11">
        <v>7.3406440844001528</v>
      </c>
      <c r="Y24" s="11">
        <v>6.8194278404959165</v>
      </c>
      <c r="Z24" s="11">
        <v>7.0329918311197774</v>
      </c>
      <c r="AA24" s="11">
        <v>7.0501450116544691</v>
      </c>
      <c r="AB24" s="11">
        <v>7.3243482398108055</v>
      </c>
      <c r="AC24" s="11"/>
      <c r="AD24" s="11">
        <f t="shared" si="4"/>
        <v>0.29135640869102808</v>
      </c>
      <c r="AE24" s="11">
        <f>'RD T1'!T52</f>
        <v>4.1275503399388089</v>
      </c>
      <c r="AF24" s="11">
        <f t="shared" si="7"/>
        <v>4.418906748629837</v>
      </c>
    </row>
    <row r="25" spans="1:32" x14ac:dyDescent="0.2">
      <c r="A25" s="10" t="str">
        <f>name!D21</f>
        <v>61 Caring personal service occupations</v>
      </c>
      <c r="B25" s="11">
        <v>57.585262299123002</v>
      </c>
      <c r="C25" s="11">
        <v>60.922097086766648</v>
      </c>
      <c r="D25" s="11">
        <v>58.795845679419543</v>
      </c>
      <c r="E25" s="11">
        <v>63.984193748864001</v>
      </c>
      <c r="F25" s="11">
        <v>71.579678828017506</v>
      </c>
      <c r="G25" s="11"/>
      <c r="H25" s="11">
        <f t="shared" si="2"/>
        <v>12.783833148597964</v>
      </c>
      <c r="I25" s="11">
        <f>'RD T1'!E24</f>
        <v>37.689268148741753</v>
      </c>
      <c r="J25" s="11">
        <f t="shared" si="5"/>
        <v>50.473101297339717</v>
      </c>
      <c r="L25" s="10" t="str">
        <f>name!D21</f>
        <v>61 Caring personal service occupations</v>
      </c>
      <c r="M25" s="11">
        <v>9.1972693816767741</v>
      </c>
      <c r="N25" s="11">
        <v>8.676183304641766</v>
      </c>
      <c r="O25" s="11">
        <v>8.2565239492957954</v>
      </c>
      <c r="P25" s="11">
        <v>10.262255057667053</v>
      </c>
      <c r="Q25" s="11">
        <v>12.338664446776026</v>
      </c>
      <c r="R25" s="11"/>
      <c r="S25" s="11">
        <f t="shared" si="3"/>
        <v>4.0821404974802302</v>
      </c>
      <c r="T25" s="11">
        <f>'RD T1'!T24</f>
        <v>4.8269263310316397</v>
      </c>
      <c r="U25" s="11">
        <f t="shared" si="6"/>
        <v>8.9090668285118699</v>
      </c>
      <c r="W25" s="10" t="str">
        <f>name!D21</f>
        <v>61 Caring personal service occupations</v>
      </c>
      <c r="X25" s="11">
        <v>48.387992917446219</v>
      </c>
      <c r="Y25" s="11">
        <v>52.245913782124873</v>
      </c>
      <c r="Z25" s="11">
        <v>50.539321730123731</v>
      </c>
      <c r="AA25" s="11">
        <v>53.721938691196925</v>
      </c>
      <c r="AB25" s="11">
        <v>59.241014381241435</v>
      </c>
      <c r="AC25" s="11"/>
      <c r="AD25" s="11">
        <f t="shared" si="4"/>
        <v>8.7016926511177033</v>
      </c>
      <c r="AE25" s="11">
        <f>'RD T1'!T53</f>
        <v>32.862341817710117</v>
      </c>
      <c r="AF25" s="11">
        <f t="shared" si="7"/>
        <v>41.56403446882782</v>
      </c>
    </row>
    <row r="26" spans="1:32" x14ac:dyDescent="0.2">
      <c r="A26" s="10" t="str">
        <f>name!D22</f>
        <v>62 Leisure, travel and related personal service occupations</v>
      </c>
      <c r="B26" s="11">
        <v>16.772692803964336</v>
      </c>
      <c r="C26" s="11">
        <v>17.584003561457173</v>
      </c>
      <c r="D26" s="11">
        <v>17.253063780967214</v>
      </c>
      <c r="E26" s="11">
        <v>17.639094264534087</v>
      </c>
      <c r="F26" s="11">
        <v>17.971965930862893</v>
      </c>
      <c r="G26" s="11"/>
      <c r="H26" s="11">
        <f t="shared" si="2"/>
        <v>0.7189021498956798</v>
      </c>
      <c r="I26" s="11">
        <f>'RD T1'!E25</f>
        <v>9.0122201795486774</v>
      </c>
      <c r="J26" s="11">
        <f t="shared" si="5"/>
        <v>9.7311223294443572</v>
      </c>
      <c r="L26" s="10" t="str">
        <f>name!D22</f>
        <v>62 Leisure, travel and related personal service occupations</v>
      </c>
      <c r="M26" s="11">
        <v>4.6255717955703695</v>
      </c>
      <c r="N26" s="11">
        <v>4.9794027331340533</v>
      </c>
      <c r="O26" s="11">
        <v>4.595304583114685</v>
      </c>
      <c r="P26" s="11">
        <v>4.725777730783463</v>
      </c>
      <c r="Q26" s="11">
        <v>5.1380917235193708</v>
      </c>
      <c r="R26" s="11"/>
      <c r="S26" s="11">
        <f t="shared" si="3"/>
        <v>0.54278714040468579</v>
      </c>
      <c r="T26" s="11">
        <f>'RD T1'!T25</f>
        <v>2.0877187810401279</v>
      </c>
      <c r="U26" s="11">
        <f t="shared" si="6"/>
        <v>2.6305059214448137</v>
      </c>
      <c r="W26" s="10" t="str">
        <f>name!D22</f>
        <v>62 Leisure, travel and related personal service occupations</v>
      </c>
      <c r="X26" s="11">
        <v>12.147121008393967</v>
      </c>
      <c r="Y26" s="11">
        <v>12.604600828323122</v>
      </c>
      <c r="Z26" s="11">
        <v>12.657759197852535</v>
      </c>
      <c r="AA26" s="11">
        <v>12.913316533750621</v>
      </c>
      <c r="AB26" s="11">
        <v>12.83387420734352</v>
      </c>
      <c r="AC26" s="11"/>
      <c r="AD26" s="11">
        <f t="shared" si="4"/>
        <v>0.17611500949098513</v>
      </c>
      <c r="AE26" s="11">
        <f>'RD T1'!T54</f>
        <v>6.92450139850855</v>
      </c>
      <c r="AF26" s="11">
        <f t="shared" si="7"/>
        <v>7.1006164079995351</v>
      </c>
    </row>
    <row r="27" spans="1:32" x14ac:dyDescent="0.2">
      <c r="A27" s="10" t="str">
        <f>name!D23</f>
        <v>63 Community and civil enforcement occupations</v>
      </c>
      <c r="B27" s="11">
        <v>0.90268523226398667</v>
      </c>
      <c r="C27" s="11">
        <v>0.7616114422594904</v>
      </c>
      <c r="D27" s="11">
        <v>0.95471763965177647</v>
      </c>
      <c r="E27" s="11">
        <v>0.81511490696910904</v>
      </c>
      <c r="F27" s="11">
        <v>0.86843926366756075</v>
      </c>
      <c r="G27" s="11"/>
      <c r="H27" s="11">
        <f t="shared" si="2"/>
        <v>-8.6278375984215727E-2</v>
      </c>
      <c r="I27" s="11">
        <f>'RD T1'!E26</f>
        <v>0.423506202916898</v>
      </c>
      <c r="J27" s="11">
        <f t="shared" si="5"/>
        <v>0.33722782693268227</v>
      </c>
      <c r="L27" s="10" t="str">
        <f>name!D23</f>
        <v>63 Community and civil enforcement occupations</v>
      </c>
      <c r="M27" s="11">
        <v>0.66018140855692709</v>
      </c>
      <c r="N27" s="11">
        <v>0.46516562301236453</v>
      </c>
      <c r="O27" s="11">
        <v>0.69705339035750524</v>
      </c>
      <c r="P27" s="11">
        <v>0.45360695529932482</v>
      </c>
      <c r="Q27" s="11">
        <v>0.50436864459590225</v>
      </c>
      <c r="R27" s="11"/>
      <c r="S27" s="11">
        <f t="shared" si="3"/>
        <v>-0.19268474576160299</v>
      </c>
      <c r="T27" s="11">
        <f>'RD T1'!T26</f>
        <v>0.19888564429522118</v>
      </c>
      <c r="U27" s="11">
        <f t="shared" si="6"/>
        <v>6.2008985336181877E-3</v>
      </c>
      <c r="W27" s="10" t="str">
        <f>name!D23</f>
        <v>63 Community and civil enforcement occupations</v>
      </c>
      <c r="X27" s="11">
        <v>0.24250382370705967</v>
      </c>
      <c r="Y27" s="11">
        <v>0.29644581924712682</v>
      </c>
      <c r="Z27" s="11">
        <v>0.2576642492942724</v>
      </c>
      <c r="AA27" s="11">
        <v>0.361507951669784</v>
      </c>
      <c r="AB27" s="11">
        <v>0.36407061907165894</v>
      </c>
      <c r="AC27" s="11"/>
      <c r="AD27" s="11">
        <f t="shared" si="4"/>
        <v>0.10640636977738654</v>
      </c>
      <c r="AE27" s="11">
        <f>'RD T1'!T55</f>
        <v>0.22462055862167685</v>
      </c>
      <c r="AF27" s="11">
        <f t="shared" si="7"/>
        <v>0.33102692839906339</v>
      </c>
    </row>
    <row r="28" spans="1:32" x14ac:dyDescent="0.2">
      <c r="A28" s="10" t="str">
        <f>name!D24</f>
        <v>71 Sales occupations</v>
      </c>
      <c r="B28" s="11">
        <v>56.8829180776887</v>
      </c>
      <c r="C28" s="11">
        <v>48.911590324215481</v>
      </c>
      <c r="D28" s="11">
        <v>48.321072964129698</v>
      </c>
      <c r="E28" s="11">
        <v>45.025915103616668</v>
      </c>
      <c r="F28" s="11">
        <v>42.668259598262416</v>
      </c>
      <c r="G28" s="11"/>
      <c r="H28" s="11">
        <f t="shared" si="2"/>
        <v>-5.6528133658672814</v>
      </c>
      <c r="I28" s="11">
        <f>'RD T1'!E27</f>
        <v>20.363586241412136</v>
      </c>
      <c r="J28" s="11">
        <f t="shared" si="5"/>
        <v>14.710772875544855</v>
      </c>
      <c r="L28" s="10" t="str">
        <f>name!D24</f>
        <v>71 Sales occupations</v>
      </c>
      <c r="M28" s="11">
        <v>23.215377792568866</v>
      </c>
      <c r="N28" s="11">
        <v>20.409265612926443</v>
      </c>
      <c r="O28" s="11">
        <v>20.379530610561012</v>
      </c>
      <c r="P28" s="11">
        <v>19.438568511746272</v>
      </c>
      <c r="Q28" s="11">
        <v>19.054763104078386</v>
      </c>
      <c r="R28" s="11"/>
      <c r="S28" s="11">
        <f t="shared" si="3"/>
        <v>-1.3247675064826261</v>
      </c>
      <c r="T28" s="11">
        <f>'RD T1'!T27</f>
        <v>6.5251193878359244</v>
      </c>
      <c r="U28" s="11">
        <f t="shared" si="6"/>
        <v>5.2003518813532983</v>
      </c>
      <c r="W28" s="10" t="str">
        <f>name!D24</f>
        <v>71 Sales occupations</v>
      </c>
      <c r="X28" s="11">
        <v>33.667540285119863</v>
      </c>
      <c r="Y28" s="11">
        <v>28.502324711289024</v>
      </c>
      <c r="Z28" s="11">
        <v>27.941542353568781</v>
      </c>
      <c r="AA28" s="11">
        <v>25.587346591870421</v>
      </c>
      <c r="AB28" s="11">
        <v>23.613496494183998</v>
      </c>
      <c r="AC28" s="11"/>
      <c r="AD28" s="11">
        <f t="shared" si="4"/>
        <v>-4.3280458593847833</v>
      </c>
      <c r="AE28" s="11">
        <f>'RD T1'!T56</f>
        <v>13.838466853576215</v>
      </c>
      <c r="AF28" s="11">
        <f t="shared" si="7"/>
        <v>9.5104209941914313</v>
      </c>
    </row>
    <row r="29" spans="1:32" x14ac:dyDescent="0.2">
      <c r="A29" s="10" t="str">
        <f>name!D25</f>
        <v>72 Customer service occupations</v>
      </c>
      <c r="B29" s="11">
        <v>11.552996127248056</v>
      </c>
      <c r="C29" s="11">
        <v>12.180692203703874</v>
      </c>
      <c r="D29" s="11">
        <v>12.273663494538754</v>
      </c>
      <c r="E29" s="11">
        <v>15.690662576893475</v>
      </c>
      <c r="F29" s="11">
        <v>17.961594343293317</v>
      </c>
      <c r="G29" s="11"/>
      <c r="H29" s="11">
        <f t="shared" si="2"/>
        <v>5.6879308487545632</v>
      </c>
      <c r="I29" s="11">
        <f>'RD T1'!E28</f>
        <v>7.5414773252083487</v>
      </c>
      <c r="J29" s="11">
        <f t="shared" si="5"/>
        <v>13.229408173962913</v>
      </c>
      <c r="L29" s="10" t="str">
        <f>name!D25</f>
        <v>72 Customer service occupations</v>
      </c>
      <c r="M29" s="11">
        <v>3.9753693255969305</v>
      </c>
      <c r="N29" s="11">
        <v>3.49844444737389</v>
      </c>
      <c r="O29" s="11">
        <v>4.1408650303779639</v>
      </c>
      <c r="P29" s="11">
        <v>5.6859261961383529</v>
      </c>
      <c r="Q29" s="11">
        <v>6.6763223220670724</v>
      </c>
      <c r="R29" s="11"/>
      <c r="S29" s="11">
        <f t="shared" si="3"/>
        <v>2.5354572916891085</v>
      </c>
      <c r="T29" s="11">
        <f>'RD T1'!T28</f>
        <v>1.9911141946073536</v>
      </c>
      <c r="U29" s="11">
        <f t="shared" si="6"/>
        <v>4.5265714862964623</v>
      </c>
      <c r="W29" s="10" t="str">
        <f>name!D25</f>
        <v>72 Customer service occupations</v>
      </c>
      <c r="X29" s="11">
        <v>7.577626801651129</v>
      </c>
      <c r="Y29" s="11">
        <v>8.682247756329982</v>
      </c>
      <c r="Z29" s="11">
        <v>8.1327984641607856</v>
      </c>
      <c r="AA29" s="11">
        <v>10.004736380755119</v>
      </c>
      <c r="AB29" s="11">
        <v>11.285272021226255</v>
      </c>
      <c r="AC29" s="11"/>
      <c r="AD29" s="11">
        <f t="shared" si="4"/>
        <v>3.1524735570654698</v>
      </c>
      <c r="AE29" s="11">
        <f>'RD T1'!T57</f>
        <v>5.5503631306009966</v>
      </c>
      <c r="AF29" s="11">
        <f t="shared" si="7"/>
        <v>8.7028366876664656</v>
      </c>
    </row>
    <row r="30" spans="1:32" x14ac:dyDescent="0.2">
      <c r="A30" s="10" t="str">
        <f>name!D26</f>
        <v>81 Process, plant and machine operatives</v>
      </c>
      <c r="B30" s="11">
        <v>22.558256544275608</v>
      </c>
      <c r="C30" s="11">
        <v>21.462708953475662</v>
      </c>
      <c r="D30" s="11">
        <v>18.843906903916196</v>
      </c>
      <c r="E30" s="11">
        <v>23.162570452168147</v>
      </c>
      <c r="F30" s="11">
        <v>22.779253500059685</v>
      </c>
      <c r="G30" s="11"/>
      <c r="H30" s="11">
        <f t="shared" si="2"/>
        <v>3.9353465961434893</v>
      </c>
      <c r="I30" s="11">
        <f>'RD T1'!E29</f>
        <v>8.9092694685722993</v>
      </c>
      <c r="J30" s="11">
        <f t="shared" si="5"/>
        <v>12.844616064715789</v>
      </c>
      <c r="L30" s="10" t="str">
        <f>name!D26</f>
        <v>81 Process, plant and machine operatives</v>
      </c>
      <c r="M30" s="11">
        <v>17.626345617059361</v>
      </c>
      <c r="N30" s="11">
        <v>16.320374725201475</v>
      </c>
      <c r="O30" s="11">
        <v>14.600120813176217</v>
      </c>
      <c r="P30" s="11">
        <v>17.732805698051916</v>
      </c>
      <c r="Q30" s="11">
        <v>17.702385541368585</v>
      </c>
      <c r="R30" s="11"/>
      <c r="S30" s="11">
        <f t="shared" si="3"/>
        <v>3.1022647281923685</v>
      </c>
      <c r="T30" s="11">
        <f>'RD T1'!T29</f>
        <v>6.3378072945939925</v>
      </c>
      <c r="U30" s="11">
        <f t="shared" si="6"/>
        <v>9.4400720227863602</v>
      </c>
      <c r="W30" s="10" t="str">
        <f>name!D26</f>
        <v>81 Process, plant and machine operatives</v>
      </c>
      <c r="X30" s="11">
        <v>4.9319109272162676</v>
      </c>
      <c r="Y30" s="11">
        <v>5.1423342282741311</v>
      </c>
      <c r="Z30" s="11">
        <v>4.2437860907399534</v>
      </c>
      <c r="AA30" s="11">
        <v>5.4297647541162739</v>
      </c>
      <c r="AB30" s="11">
        <v>5.0768679586911034</v>
      </c>
      <c r="AC30" s="11"/>
      <c r="AD30" s="11">
        <f t="shared" si="4"/>
        <v>0.83308186795115002</v>
      </c>
      <c r="AE30" s="11">
        <f>'RD T1'!T58</f>
        <v>2.5714621739783055</v>
      </c>
      <c r="AF30" s="11">
        <f t="shared" si="7"/>
        <v>3.4045440419294555</v>
      </c>
    </row>
    <row r="31" spans="1:32" x14ac:dyDescent="0.2">
      <c r="A31" s="10" t="str">
        <f>name!D27</f>
        <v>82 Transport and mobile machine drivers and operatives</v>
      </c>
      <c r="B31" s="11">
        <v>30.446825473996551</v>
      </c>
      <c r="C31" s="11">
        <v>31.905915299256357</v>
      </c>
      <c r="D31" s="11">
        <v>28.369579056858448</v>
      </c>
      <c r="E31" s="11">
        <v>31.176652731350472</v>
      </c>
      <c r="F31" s="11">
        <v>31.97661064472026</v>
      </c>
      <c r="G31" s="11"/>
      <c r="H31" s="11">
        <f t="shared" si="2"/>
        <v>3.6070315878618118</v>
      </c>
      <c r="I31" s="11">
        <f>'RD T1'!E30</f>
        <v>16.437747842658609</v>
      </c>
      <c r="J31" s="11">
        <f t="shared" si="5"/>
        <v>20.044779430520421</v>
      </c>
      <c r="L31" s="10" t="str">
        <f>name!D27</f>
        <v>82 Transport and mobile machine drivers and operatives</v>
      </c>
      <c r="M31" s="11">
        <v>27.992670432187793</v>
      </c>
      <c r="N31" s="11">
        <v>29.525311348239537</v>
      </c>
      <c r="O31" s="11">
        <v>26.044123421776128</v>
      </c>
      <c r="P31" s="11">
        <v>27.721371389756122</v>
      </c>
      <c r="Q31" s="11">
        <v>27.999267370370607</v>
      </c>
      <c r="R31" s="11"/>
      <c r="S31" s="11">
        <f t="shared" si="3"/>
        <v>1.955143948594479</v>
      </c>
      <c r="T31" s="11">
        <f>'RD T1'!T30</f>
        <v>14.253716778583719</v>
      </c>
      <c r="U31" s="11">
        <f t="shared" si="6"/>
        <v>16.208860727178198</v>
      </c>
      <c r="W31" s="10" t="str">
        <f>name!D27</f>
        <v>82 Transport and mobile machine drivers and operatives</v>
      </c>
      <c r="X31" s="11">
        <v>2.4541550418087104</v>
      </c>
      <c r="Y31" s="11">
        <v>2.3806039510168251</v>
      </c>
      <c r="Z31" s="11">
        <v>2.3254556350823221</v>
      </c>
      <c r="AA31" s="11">
        <v>3.4552813415944192</v>
      </c>
      <c r="AB31" s="11">
        <v>3.9773432743496886</v>
      </c>
      <c r="AC31" s="11"/>
      <c r="AD31" s="11">
        <f t="shared" si="4"/>
        <v>1.6518876392673665</v>
      </c>
      <c r="AE31" s="11">
        <f>'RD T1'!T59</f>
        <v>2.1840310640748917</v>
      </c>
      <c r="AF31" s="11">
        <f t="shared" si="7"/>
        <v>3.8359187033422582</v>
      </c>
    </row>
    <row r="32" spans="1:32" x14ac:dyDescent="0.2">
      <c r="A32" s="10" t="str">
        <f>name!D28</f>
        <v>91 Elementary trades and related occupations</v>
      </c>
      <c r="B32" s="11">
        <v>15.6269232155376</v>
      </c>
      <c r="C32" s="11">
        <v>12.832670141286137</v>
      </c>
      <c r="D32" s="11">
        <v>11.516644677419556</v>
      </c>
      <c r="E32" s="11">
        <v>9.8357763519055119</v>
      </c>
      <c r="F32" s="11">
        <v>9.6273573242931842</v>
      </c>
      <c r="G32" s="11"/>
      <c r="H32" s="11">
        <f t="shared" si="2"/>
        <v>-1.8892873531263721</v>
      </c>
      <c r="I32" s="11">
        <f>'RD T1'!E31</f>
        <v>3.8672286635057742</v>
      </c>
      <c r="J32" s="11">
        <f t="shared" si="5"/>
        <v>1.9779413103794021</v>
      </c>
      <c r="L32" s="10" t="str">
        <f>name!D28</f>
        <v>91 Elementary trades and related occupations</v>
      </c>
      <c r="M32" s="11">
        <v>12.230526510686502</v>
      </c>
      <c r="N32" s="11">
        <v>9.7954027891387927</v>
      </c>
      <c r="O32" s="11">
        <v>9.1825238326175818</v>
      </c>
      <c r="P32" s="11">
        <v>7.8251952635153232</v>
      </c>
      <c r="Q32" s="11">
        <v>7.6916678486050527</v>
      </c>
      <c r="R32" s="11"/>
      <c r="S32" s="11">
        <f t="shared" si="3"/>
        <v>-1.4908559840125291</v>
      </c>
      <c r="T32" s="11">
        <f>'RD T1'!T31</f>
        <v>2.6040295107757885</v>
      </c>
      <c r="U32" s="11">
        <f t="shared" si="6"/>
        <v>1.1131735267632594</v>
      </c>
      <c r="W32" s="10" t="str">
        <f>name!D28</f>
        <v>91 Elementary trades and related occupations</v>
      </c>
      <c r="X32" s="11">
        <v>3.3963967048510963</v>
      </c>
      <c r="Y32" s="11">
        <v>3.0372673521473401</v>
      </c>
      <c r="Z32" s="11">
        <v>2.3341208448019688</v>
      </c>
      <c r="AA32" s="11">
        <v>2.0105810883901851</v>
      </c>
      <c r="AB32" s="11">
        <v>1.93568947568812</v>
      </c>
      <c r="AC32" s="11"/>
      <c r="AD32" s="11">
        <f t="shared" si="4"/>
        <v>-0.3984313691138488</v>
      </c>
      <c r="AE32" s="11">
        <f>'RD T1'!T60</f>
        <v>1.2631991527299857</v>
      </c>
      <c r="AF32" s="11">
        <f t="shared" si="7"/>
        <v>0.86476778361613693</v>
      </c>
    </row>
    <row r="33" spans="1:32" x14ac:dyDescent="0.2">
      <c r="A33" s="10" t="str">
        <f>name!D29</f>
        <v>92 Elementary administration and service occupations</v>
      </c>
      <c r="B33" s="11">
        <v>87.09844708051061</v>
      </c>
      <c r="C33" s="11">
        <v>84.180937032359608</v>
      </c>
      <c r="D33" s="11">
        <v>77.728299146651267</v>
      </c>
      <c r="E33" s="11">
        <v>79.996819528683858</v>
      </c>
      <c r="F33" s="11">
        <v>76.209932742061071</v>
      </c>
      <c r="G33" s="11"/>
      <c r="H33" s="11">
        <f t="shared" ref="H33" si="8">F33-D33</f>
        <v>-1.5183664045901963</v>
      </c>
      <c r="I33" s="11">
        <f>'RD T1'!E32</f>
        <v>39.120818212373131</v>
      </c>
      <c r="J33" s="11">
        <f>SUM(H33:I33)</f>
        <v>37.602451807782934</v>
      </c>
      <c r="L33" s="10" t="str">
        <f>name!D29</f>
        <v>92 Elementary administration and service occupations</v>
      </c>
      <c r="M33" s="11">
        <v>41.338631244679419</v>
      </c>
      <c r="N33" s="11">
        <v>37.222682310662393</v>
      </c>
      <c r="O33" s="11">
        <v>35.845785232062248</v>
      </c>
      <c r="P33" s="11">
        <v>38.414134855427513</v>
      </c>
      <c r="Q33" s="11">
        <v>36.578795315783601</v>
      </c>
      <c r="R33" s="11"/>
      <c r="S33" s="11">
        <f t="shared" ref="S33" si="9">Q33-O33</f>
        <v>0.73301008372135357</v>
      </c>
      <c r="T33" s="11">
        <f>'RD T1'!T32</f>
        <v>15.019039855652894</v>
      </c>
      <c r="U33" s="11">
        <f t="shared" ref="U33" si="10">SUM(S33:T33)</f>
        <v>15.752049939374247</v>
      </c>
      <c r="W33" s="10" t="str">
        <f>name!D29</f>
        <v>92 Elementary administration and service occupations</v>
      </c>
      <c r="X33" s="11">
        <v>45.759815835831276</v>
      </c>
      <c r="Y33" s="11">
        <v>46.958254721697131</v>
      </c>
      <c r="Z33" s="11">
        <v>41.882513914589154</v>
      </c>
      <c r="AA33" s="11">
        <v>41.58268467325626</v>
      </c>
      <c r="AB33" s="11">
        <v>39.631137426277483</v>
      </c>
      <c r="AC33" s="11"/>
      <c r="AD33" s="11">
        <f t="shared" ref="AD33" si="11">AB33-Z33</f>
        <v>-2.2513764883116707</v>
      </c>
      <c r="AE33" s="11">
        <f>'RD T1'!T61</f>
        <v>24.101778356720239</v>
      </c>
      <c r="AF33" s="11">
        <f t="shared" ref="AF33" si="12">SUM(AD33:AE33)</f>
        <v>21.850401868408568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794.68300000000011</v>
      </c>
      <c r="C35" s="34">
        <f>SUM(C8:C33)</f>
        <v>802.09799999999962</v>
      </c>
      <c r="D35" s="34">
        <f>SUM(D8:D33)</f>
        <v>788.61199999999963</v>
      </c>
      <c r="E35" s="34">
        <f>SUM(E8:E33)</f>
        <v>813.53400000000011</v>
      </c>
      <c r="F35" s="34">
        <f>SUM(F8:F33)</f>
        <v>848.75999999999976</v>
      </c>
      <c r="G35" s="11"/>
      <c r="H35" s="34">
        <f>F35-D35</f>
        <v>60.148000000000138</v>
      </c>
      <c r="I35" s="34">
        <f>SUM(I8:I33)</f>
        <v>399.26355808533839</v>
      </c>
      <c r="J35" s="34">
        <f>SUM(J8:J33)</f>
        <v>459.41155808533836</v>
      </c>
      <c r="L35" s="231" t="str">
        <f>name!D3</f>
        <v>All occupations</v>
      </c>
      <c r="M35" s="34">
        <f>SUM(M8:M33)</f>
        <v>422.35652639894874</v>
      </c>
      <c r="N35" s="34">
        <f>SUM(N8:N33)</f>
        <v>408.89857102711937</v>
      </c>
      <c r="O35" s="34">
        <f>SUM(O8:O33)</f>
        <v>399.46618666276885</v>
      </c>
      <c r="P35" s="34">
        <f>SUM(P8:P33)</f>
        <v>411.83063538166209</v>
      </c>
      <c r="Q35" s="34">
        <f>SUM(Q8:Q33)</f>
        <v>427.08291437681089</v>
      </c>
      <c r="R35" s="11"/>
      <c r="S35" s="34">
        <f>Q35-O35</f>
        <v>27.616727714042042</v>
      </c>
      <c r="T35" s="34">
        <f>SUM(T8:T33)</f>
        <v>167.58145243964773</v>
      </c>
      <c r="U35" s="34">
        <f>SUM(U8:U33)</f>
        <v>195.19818015368966</v>
      </c>
      <c r="W35" s="231" t="str">
        <f>name!D3</f>
        <v>All occupations</v>
      </c>
      <c r="X35" s="34">
        <f>SUM(X8:X33)</f>
        <v>372.32647360105153</v>
      </c>
      <c r="Y35" s="34">
        <f>SUM(Y8:Y33)</f>
        <v>393.1994289728803</v>
      </c>
      <c r="Z35" s="34">
        <f>SUM(Z8:Z33)</f>
        <v>389.14581333723117</v>
      </c>
      <c r="AA35" s="34">
        <f>SUM(AA8:AA33)</f>
        <v>401.70336461833807</v>
      </c>
      <c r="AB35" s="34">
        <f>SUM(AB8:AB33)</f>
        <v>421.67708562318865</v>
      </c>
      <c r="AC35" s="11"/>
      <c r="AD35" s="34">
        <f t="shared" ref="AD35" si="13">AB35-Z35</f>
        <v>32.531272285957471</v>
      </c>
      <c r="AE35" s="34">
        <f>SUM(AE8:AE33)</f>
        <v>231.68210564569065</v>
      </c>
      <c r="AF35" s="34">
        <f>SUM(AF8:AF33)</f>
        <v>264.21337793164821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Norfolk and Suffolk  (Continued)</v>
      </c>
      <c r="L38" s="19" t="str">
        <f>CONCATENATE(L$1," (Continued)")</f>
        <v>Occupation Table 2.1  Males: Employment Change by Occupation (SOC 2020) and Replacement Demand, 2015-2035, Norfolk and Suffolk  (Continued)</v>
      </c>
      <c r="W38" s="19" t="str">
        <f>CONCATENATE(W$1," (Continued)")</f>
        <v>Occupation Table 2.2  Females: Employment Change by Occupation (SOC 2020) and Replacement Demand, 2015-2035, Norfolk and Suffolk 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6.7637801688294852</v>
      </c>
      <c r="C45" s="173">
        <f t="shared" si="20"/>
        <v>7.5403009491133712</v>
      </c>
      <c r="D45" s="173">
        <f t="shared" si="20"/>
        <v>7.8082391486329765</v>
      </c>
      <c r="E45" s="173">
        <f t="shared" si="20"/>
        <v>7.1229598515415491</v>
      </c>
      <c r="F45" s="173">
        <f t="shared" si="20"/>
        <v>7.5271187290336234</v>
      </c>
      <c r="H45" s="68">
        <f t="shared" ref="H45:H70" si="21">IF(D8&gt;0,(H8/D8)*100,0)</f>
        <v>3.7521685965404847</v>
      </c>
      <c r="I45" s="69">
        <f t="shared" ref="I45:I70" si="22">IF(D8&gt;0,I8/D8*100,0)</f>
        <v>50.201526844549939</v>
      </c>
      <c r="J45" s="69">
        <f t="shared" ref="J45:J70" si="23">IF(D8&gt;0,(J8/D8)*100,0)</f>
        <v>53.95369544109041</v>
      </c>
      <c r="L45" t="str">
        <f t="shared" ref="L45:L70" si="24">L8</f>
        <v>11 Corporate managers and directors</v>
      </c>
      <c r="M45" s="173">
        <f t="shared" ref="M45:Q45" si="25">M8/M$35*100</f>
        <v>8.9958444829308757</v>
      </c>
      <c r="N45" s="173">
        <f t="shared" si="25"/>
        <v>9.9191688246520169</v>
      </c>
      <c r="O45" s="173">
        <f t="shared" si="25"/>
        <v>10.32565162960918</v>
      </c>
      <c r="P45" s="173">
        <f t="shared" si="25"/>
        <v>9.1272563793319641</v>
      </c>
      <c r="Q45" s="173">
        <f t="shared" si="25"/>
        <v>9.264166230616544</v>
      </c>
      <c r="S45" s="68">
        <f t="shared" ref="S45:S70" si="26">IF(O8&gt;0,(S8/O8)*100,0)</f>
        <v>-4.0773773444231072</v>
      </c>
      <c r="T45" s="69">
        <f t="shared" ref="T45:T70" si="27">IF(O8&gt;0,T8/O8*100,0)</f>
        <v>43.735941110889229</v>
      </c>
      <c r="U45" s="69">
        <f t="shared" ref="U45:U70" si="28">IF(O8&gt;0,(U8/O8)*100,0)</f>
        <v>39.658563766466123</v>
      </c>
      <c r="W45" t="str">
        <f t="shared" ref="W45:W70" si="29">W8</f>
        <v>11 Corporate managers and directors</v>
      </c>
      <c r="X45" s="173">
        <f t="shared" ref="X45:AB45" si="30">X8/X$35*100</f>
        <v>4.2317901083723513</v>
      </c>
      <c r="Y45" s="173">
        <f t="shared" si="30"/>
        <v>5.0664528117673555</v>
      </c>
      <c r="Z45" s="173">
        <f t="shared" si="30"/>
        <v>5.2240634243489623</v>
      </c>
      <c r="AA45" s="173">
        <f t="shared" si="30"/>
        <v>5.068133367034906</v>
      </c>
      <c r="AB45" s="173">
        <f t="shared" si="30"/>
        <v>5.7678025729503286</v>
      </c>
      <c r="AD45" s="68">
        <f t="shared" ref="AD45:AD70" si="31">IF(Z8&gt;0,(AD8/Z8)*100,0)</f>
        <v>19.638121318169453</v>
      </c>
      <c r="AE45" s="69">
        <f t="shared" ref="AE45:AE70" si="32">IF(Z8&gt;0,AE8/Z8*100,0)</f>
        <v>63.320038448804262</v>
      </c>
      <c r="AF45" s="69">
        <f t="shared" ref="AF45:AF70" si="33">IF(Z8&gt;0,(AF8/Z8)*100,0)</f>
        <v>82.958159766973722</v>
      </c>
    </row>
    <row r="46" spans="1:32" x14ac:dyDescent="0.2">
      <c r="A46" t="str">
        <f t="shared" si="19"/>
        <v>12 Other managers and proprietors</v>
      </c>
      <c r="B46" s="173">
        <f t="shared" si="20"/>
        <v>3.3211603119529398</v>
      </c>
      <c r="C46" s="173">
        <f t="shared" si="20"/>
        <v>3.3319301323195285</v>
      </c>
      <c r="D46" s="173">
        <f t="shared" si="20"/>
        <v>3.3947244707252189</v>
      </c>
      <c r="E46" s="173">
        <f t="shared" si="20"/>
        <v>4.1029572363674429</v>
      </c>
      <c r="F46" s="173">
        <f t="shared" si="20"/>
        <v>4.5571500042119508</v>
      </c>
      <c r="H46" s="68">
        <f t="shared" si="21"/>
        <v>44.480859325972503</v>
      </c>
      <c r="I46" s="69">
        <f t="shared" si="22"/>
        <v>72.896493669850486</v>
      </c>
      <c r="J46" s="69">
        <f t="shared" si="23"/>
        <v>117.37735299582299</v>
      </c>
      <c r="L46" t="str">
        <f t="shared" si="24"/>
        <v>12 Other managers and proprietors</v>
      </c>
      <c r="M46" s="173">
        <f t="shared" ref="M46:Q46" si="34">M9/M$35*100</f>
        <v>3.7850552505344663</v>
      </c>
      <c r="N46" s="173">
        <f t="shared" si="34"/>
        <v>3.6799602143839532</v>
      </c>
      <c r="O46" s="173">
        <f t="shared" si="34"/>
        <v>3.8192222218488552</v>
      </c>
      <c r="P46" s="173">
        <f t="shared" si="34"/>
        <v>4.7552629710313026</v>
      </c>
      <c r="Q46" s="173">
        <f t="shared" si="34"/>
        <v>5.2409545917223648</v>
      </c>
      <c r="S46" s="68">
        <f t="shared" si="26"/>
        <v>46.712677231525973</v>
      </c>
      <c r="T46" s="69">
        <f t="shared" si="27"/>
        <v>66.714281618848815</v>
      </c>
      <c r="U46" s="69">
        <f t="shared" si="28"/>
        <v>113.42695885037477</v>
      </c>
      <c r="W46" t="str">
        <f t="shared" si="29"/>
        <v>12 Other managers and proprietors</v>
      </c>
      <c r="X46" s="173">
        <f t="shared" ref="X46:AB46" si="35">X9/X$35*100</f>
        <v>2.7949311320121044</v>
      </c>
      <c r="Y46" s="173">
        <f t="shared" si="35"/>
        <v>2.9700043696032963</v>
      </c>
      <c r="Z46" s="173">
        <f t="shared" si="35"/>
        <v>2.9589687923226418</v>
      </c>
      <c r="AA46" s="173">
        <f t="shared" si="35"/>
        <v>3.4342063399816096</v>
      </c>
      <c r="AB46" s="173">
        <f t="shared" si="35"/>
        <v>3.8645791578104145</v>
      </c>
      <c r="AD46" s="68">
        <f t="shared" si="31"/>
        <v>41.523793701195807</v>
      </c>
      <c r="AE46" s="69">
        <f t="shared" si="32"/>
        <v>81.0876667470135</v>
      </c>
      <c r="AF46" s="69">
        <f t="shared" si="33"/>
        <v>122.6114604482093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5.3686269396520467</v>
      </c>
      <c r="C47" s="173">
        <f t="shared" si="20"/>
        <v>5.8133136918021657</v>
      </c>
      <c r="D47" s="173">
        <f t="shared" si="20"/>
        <v>6.1629965229938009</v>
      </c>
      <c r="E47" s="173">
        <f t="shared" si="20"/>
        <v>6.3088422615858981</v>
      </c>
      <c r="F47" s="173">
        <f t="shared" si="20"/>
        <v>6.7155042729407404</v>
      </c>
      <c r="H47" s="68">
        <f t="shared" si="21"/>
        <v>17.275752941134765</v>
      </c>
      <c r="I47" s="69">
        <f t="shared" si="22"/>
        <v>40.565511255347658</v>
      </c>
      <c r="J47" s="69">
        <f t="shared" si="23"/>
        <v>57.84126419648242</v>
      </c>
      <c r="L47" t="str">
        <f t="shared" si="24"/>
        <v>21 Science, research, engineering and technology professionals</v>
      </c>
      <c r="M47" s="173">
        <f t="shared" ref="M47:Q47" si="36">M10/M$35*100</f>
        <v>8.0957287921646213</v>
      </c>
      <c r="N47" s="173">
        <f t="shared" si="36"/>
        <v>9.1862071513980208</v>
      </c>
      <c r="O47" s="173">
        <f t="shared" si="36"/>
        <v>9.379511520932498</v>
      </c>
      <c r="P47" s="173">
        <f t="shared" si="36"/>
        <v>9.2874866149446227</v>
      </c>
      <c r="Q47" s="173">
        <f t="shared" si="36"/>
        <v>9.6406971958121446</v>
      </c>
      <c r="S47" s="68">
        <f t="shared" si="26"/>
        <v>9.8905621454495449</v>
      </c>
      <c r="T47" s="69">
        <f t="shared" si="27"/>
        <v>33.948734928924232</v>
      </c>
      <c r="U47" s="69">
        <f t="shared" si="28"/>
        <v>43.839297074373782</v>
      </c>
      <c r="W47" t="str">
        <f t="shared" si="29"/>
        <v>21 Science, research, engineering and technology professionals</v>
      </c>
      <c r="X47" s="173">
        <f t="shared" ref="X47:AB47" si="37">X10/X$35*100</f>
        <v>2.2750804227381867</v>
      </c>
      <c r="Y47" s="173">
        <f t="shared" si="37"/>
        <v>2.3057518434593285</v>
      </c>
      <c r="Z47" s="173">
        <f t="shared" si="37"/>
        <v>2.8611776763480341</v>
      </c>
      <c r="AA47" s="173">
        <f t="shared" si="37"/>
        <v>3.2551038449678873</v>
      </c>
      <c r="AB47" s="173">
        <f t="shared" si="37"/>
        <v>3.7528108726863221</v>
      </c>
      <c r="AD47" s="68">
        <f t="shared" si="31"/>
        <v>42.127949188548179</v>
      </c>
      <c r="AE47" s="69">
        <f t="shared" si="32"/>
        <v>62.831885725401058</v>
      </c>
      <c r="AF47" s="69">
        <f t="shared" si="33"/>
        <v>104.95983491394925</v>
      </c>
    </row>
    <row r="48" spans="1:32" x14ac:dyDescent="0.2">
      <c r="A48" t="str">
        <f t="shared" si="19"/>
        <v>22 Health professionals</v>
      </c>
      <c r="B48" s="173">
        <f t="shared" si="20"/>
        <v>3.5672068237754671</v>
      </c>
      <c r="C48" s="173">
        <f t="shared" si="20"/>
        <v>4.1416614670985155</v>
      </c>
      <c r="D48" s="173">
        <f t="shared" si="20"/>
        <v>4.0844875726591381</v>
      </c>
      <c r="E48" s="173">
        <f t="shared" si="20"/>
        <v>4.2779907611572678</v>
      </c>
      <c r="F48" s="173">
        <f t="shared" si="20"/>
        <v>4.5669471090762812</v>
      </c>
      <c r="H48" s="68">
        <f t="shared" si="21"/>
        <v>20.339977455152081</v>
      </c>
      <c r="I48" s="69">
        <f t="shared" si="22"/>
        <v>59.791993033482463</v>
      </c>
      <c r="J48" s="69">
        <f t="shared" si="23"/>
        <v>80.131970488634536</v>
      </c>
      <c r="L48" t="str">
        <f t="shared" si="24"/>
        <v>22 Health professionals</v>
      </c>
      <c r="M48" s="173">
        <f t="shared" ref="M48:Q48" si="38">M11/M$35*100</f>
        <v>1.8759349005708308</v>
      </c>
      <c r="N48" s="173">
        <f t="shared" si="38"/>
        <v>2.0972863902857122</v>
      </c>
      <c r="O48" s="173">
        <f t="shared" si="38"/>
        <v>2.0989675834894554</v>
      </c>
      <c r="P48" s="173">
        <f t="shared" si="38"/>
        <v>2.2059357668541288</v>
      </c>
      <c r="Q48" s="173">
        <f t="shared" si="38"/>
        <v>2.38127588850528</v>
      </c>
      <c r="S48" s="68">
        <f t="shared" si="26"/>
        <v>21.293117089639495</v>
      </c>
      <c r="T48" s="69">
        <f t="shared" si="27"/>
        <v>42.69295613426128</v>
      </c>
      <c r="U48" s="69">
        <f t="shared" si="28"/>
        <v>63.986073223900775</v>
      </c>
      <c r="W48" t="str">
        <f t="shared" si="29"/>
        <v>22 Health professionals</v>
      </c>
      <c r="X48" s="173">
        <f t="shared" ref="X48:AB48" si="39">X11/X$35*100</f>
        <v>5.4857374288437812</v>
      </c>
      <c r="Y48" s="173">
        <f t="shared" si="39"/>
        <v>6.2676616236497837</v>
      </c>
      <c r="Z48" s="173">
        <f t="shared" si="39"/>
        <v>6.1226647068661029</v>
      </c>
      <c r="AA48" s="173">
        <f t="shared" si="39"/>
        <v>6.4022839586025224</v>
      </c>
      <c r="AB48" s="173">
        <f t="shared" si="39"/>
        <v>6.7806382641729348</v>
      </c>
      <c r="AD48" s="68">
        <f t="shared" si="31"/>
        <v>20.004557076409618</v>
      </c>
      <c r="AE48" s="69">
        <f t="shared" si="32"/>
        <v>65.809333227242362</v>
      </c>
      <c r="AF48" s="69">
        <f t="shared" si="33"/>
        <v>85.813890303651974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3.8906549564977086</v>
      </c>
      <c r="C49" s="173">
        <f t="shared" si="20"/>
        <v>4.270926817381544</v>
      </c>
      <c r="D49" s="173">
        <f t="shared" si="20"/>
        <v>4.5167583646953711</v>
      </c>
      <c r="E49" s="173">
        <f t="shared" si="20"/>
        <v>4.5202369290621558</v>
      </c>
      <c r="F49" s="173">
        <f t="shared" si="20"/>
        <v>4.7076191717159581</v>
      </c>
      <c r="H49" s="68">
        <f t="shared" si="21"/>
        <v>12.174976747514277</v>
      </c>
      <c r="I49" s="69">
        <f t="shared" si="22"/>
        <v>53.763903046765328</v>
      </c>
      <c r="J49" s="69">
        <f t="shared" si="23"/>
        <v>65.9388797942796</v>
      </c>
      <c r="L49" t="str">
        <f t="shared" si="24"/>
        <v>23 Teaching and other educational professionals</v>
      </c>
      <c r="M49" s="173">
        <f t="shared" ref="M49:Q49" si="40">M12/M$35*100</f>
        <v>2.589291797175469</v>
      </c>
      <c r="N49" s="173">
        <f t="shared" si="40"/>
        <v>2.5878863456535637</v>
      </c>
      <c r="O49" s="173">
        <f t="shared" si="40"/>
        <v>2.8393497779702384</v>
      </c>
      <c r="P49" s="173">
        <f t="shared" si="40"/>
        <v>2.937789134589833</v>
      </c>
      <c r="Q49" s="173">
        <f t="shared" si="40"/>
        <v>3.0443444069723014</v>
      </c>
      <c r="S49" s="68">
        <f t="shared" si="26"/>
        <v>14.632314240186551</v>
      </c>
      <c r="T49" s="69">
        <f t="shared" si="27"/>
        <v>45.713385678542792</v>
      </c>
      <c r="U49" s="69">
        <f t="shared" si="28"/>
        <v>60.345699918729345</v>
      </c>
      <c r="W49" t="str">
        <f t="shared" si="29"/>
        <v>23 Teaching and other educational professionals</v>
      </c>
      <c r="X49" s="173">
        <f t="shared" ref="X49:AB49" si="41">X12/X$35*100</f>
        <v>5.3668841868259376</v>
      </c>
      <c r="Y49" s="173">
        <f t="shared" si="41"/>
        <v>6.0211654829566355</v>
      </c>
      <c r="Z49" s="173">
        <f t="shared" si="41"/>
        <v>6.2386528028446779</v>
      </c>
      <c r="AA49" s="173">
        <f t="shared" si="41"/>
        <v>6.1425795282461015</v>
      </c>
      <c r="AB49" s="173">
        <f t="shared" si="41"/>
        <v>6.3922168369798955</v>
      </c>
      <c r="AD49" s="68">
        <f t="shared" si="31"/>
        <v>11.026927421569805</v>
      </c>
      <c r="AE49" s="69">
        <f t="shared" si="32"/>
        <v>57.525043331994517</v>
      </c>
      <c r="AF49" s="69">
        <f t="shared" si="33"/>
        <v>68.551970753564333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5.1232344262288345</v>
      </c>
      <c r="C50" s="173">
        <f t="shared" si="20"/>
        <v>5.8098835007627976</v>
      </c>
      <c r="D50" s="173">
        <f t="shared" si="20"/>
        <v>6.3802277927841571</v>
      </c>
      <c r="E50" s="173">
        <f t="shared" si="20"/>
        <v>6.9560696523028449</v>
      </c>
      <c r="F50" s="173">
        <f t="shared" si="20"/>
        <v>7.6123201713423878</v>
      </c>
      <c r="H50" s="68">
        <f t="shared" si="21"/>
        <v>28.411046268454644</v>
      </c>
      <c r="I50" s="69">
        <f t="shared" si="22"/>
        <v>55.691445064808434</v>
      </c>
      <c r="J50" s="69">
        <f t="shared" si="23"/>
        <v>84.102491333263075</v>
      </c>
      <c r="L50" t="str">
        <f t="shared" si="24"/>
        <v>24 Business, media and public service professionals</v>
      </c>
      <c r="M50" s="173">
        <f t="shared" ref="M50:Q50" si="42">M13/M$35*100</f>
        <v>5.7523670261224176</v>
      </c>
      <c r="N50" s="173">
        <f t="shared" si="42"/>
        <v>6.4346936909885137</v>
      </c>
      <c r="O50" s="173">
        <f t="shared" si="42"/>
        <v>6.9765064550773888</v>
      </c>
      <c r="P50" s="173">
        <f t="shared" si="42"/>
        <v>7.6825608980794078</v>
      </c>
      <c r="Q50" s="173">
        <f t="shared" si="42"/>
        <v>8.1988998111838942</v>
      </c>
      <c r="S50" s="68">
        <f t="shared" si="26"/>
        <v>25.646314118104712</v>
      </c>
      <c r="T50" s="69">
        <f t="shared" si="27"/>
        <v>48.962870405379199</v>
      </c>
      <c r="U50" s="69">
        <f t="shared" si="28"/>
        <v>74.609184523483904</v>
      </c>
      <c r="W50" t="str">
        <f t="shared" si="29"/>
        <v>24 Business, media and public service professionals</v>
      </c>
      <c r="X50" s="173">
        <f t="shared" ref="X50:AB50" si="43">X13/X$35*100</f>
        <v>4.4095643587597282</v>
      </c>
      <c r="Y50" s="173">
        <f t="shared" si="43"/>
        <v>5.160126723104554</v>
      </c>
      <c r="Z50" s="173">
        <f t="shared" si="43"/>
        <v>5.7681354735273809</v>
      </c>
      <c r="AA50" s="173">
        <f t="shared" si="43"/>
        <v>6.2112629673211472</v>
      </c>
      <c r="AB50" s="173">
        <f t="shared" si="43"/>
        <v>7.0182206799569924</v>
      </c>
      <c r="AD50" s="68">
        <f t="shared" si="31"/>
        <v>31.843646857860708</v>
      </c>
      <c r="AE50" s="69">
        <f t="shared" si="32"/>
        <v>64.045422262526841</v>
      </c>
      <c r="AF50" s="69">
        <f t="shared" si="33"/>
        <v>95.889069120387546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1.5611481171630333</v>
      </c>
      <c r="C51" s="173">
        <f t="shared" si="20"/>
        <v>1.764838499571092</v>
      </c>
      <c r="D51" s="173">
        <f t="shared" si="20"/>
        <v>1.9662410857563368</v>
      </c>
      <c r="E51" s="173">
        <f t="shared" si="20"/>
        <v>1.6863923953656454</v>
      </c>
      <c r="F51" s="173">
        <f t="shared" si="20"/>
        <v>1.7394838456631725</v>
      </c>
      <c r="H51" s="68">
        <f t="shared" si="21"/>
        <v>-4.7850472943547651</v>
      </c>
      <c r="I51" s="69">
        <f t="shared" si="22"/>
        <v>37.670925123938346</v>
      </c>
      <c r="J51" s="69">
        <f t="shared" si="23"/>
        <v>32.885877829583585</v>
      </c>
      <c r="L51" t="str">
        <f t="shared" si="24"/>
        <v>31 Science, engineering and technology associate professionals</v>
      </c>
      <c r="M51" s="173">
        <f t="shared" ref="M51:Q51" si="44">M14/M$35*100</f>
        <v>2.1090040062819204</v>
      </c>
      <c r="N51" s="173">
        <f t="shared" si="44"/>
        <v>2.5690679419020515</v>
      </c>
      <c r="O51" s="173">
        <f t="shared" si="44"/>
        <v>2.7629137969108064</v>
      </c>
      <c r="P51" s="173">
        <f t="shared" si="44"/>
        <v>2.2110582477979404</v>
      </c>
      <c r="Q51" s="173">
        <f t="shared" si="44"/>
        <v>2.1698220922527622</v>
      </c>
      <c r="S51" s="68">
        <f t="shared" si="26"/>
        <v>-16.036803204851651</v>
      </c>
      <c r="T51" s="69">
        <f t="shared" si="27"/>
        <v>30.67370593295901</v>
      </c>
      <c r="U51" s="69">
        <f t="shared" si="28"/>
        <v>14.636902728107362</v>
      </c>
      <c r="W51" t="str">
        <f t="shared" si="29"/>
        <v>31 Science, engineering and technology associate professionals</v>
      </c>
      <c r="X51" s="173">
        <f t="shared" ref="X51:AB51" si="45">X14/X$35*100</f>
        <v>0.93967603096537822</v>
      </c>
      <c r="Y51" s="173">
        <f t="shared" si="45"/>
        <v>0.92849885735418958</v>
      </c>
      <c r="Z51" s="173">
        <f t="shared" si="45"/>
        <v>1.1484401508985917</v>
      </c>
      <c r="AA51" s="173">
        <f t="shared" si="45"/>
        <v>1.1484992871624153</v>
      </c>
      <c r="AB51" s="173">
        <f t="shared" si="45"/>
        <v>1.3036287357046406</v>
      </c>
      <c r="AD51" s="68">
        <f t="shared" si="31"/>
        <v>23.002289898343445</v>
      </c>
      <c r="AE51" s="69">
        <f t="shared" si="32"/>
        <v>54.951258133079847</v>
      </c>
      <c r="AF51" s="69">
        <f t="shared" si="33"/>
        <v>77.95354803142331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1.5248114281780139</v>
      </c>
      <c r="C52" s="173">
        <f t="shared" si="20"/>
        <v>1.7404890237795771</v>
      </c>
      <c r="D52" s="173">
        <f t="shared" si="20"/>
        <v>1.7828066261303195</v>
      </c>
      <c r="E52" s="173">
        <f t="shared" si="20"/>
        <v>1.7562536499997763</v>
      </c>
      <c r="F52" s="173">
        <f t="shared" si="20"/>
        <v>1.8850424081788417</v>
      </c>
      <c r="H52" s="68">
        <f t="shared" si="21"/>
        <v>13.798990204341122</v>
      </c>
      <c r="I52" s="69">
        <f t="shared" si="22"/>
        <v>62.136073300150507</v>
      </c>
      <c r="J52" s="69">
        <f t="shared" si="23"/>
        <v>75.935063504491623</v>
      </c>
      <c r="L52" t="str">
        <f t="shared" si="24"/>
        <v>32 Health and social care associate professionals</v>
      </c>
      <c r="M52" s="173">
        <f t="shared" ref="M52:Q52" si="46">M15/M$35*100</f>
        <v>0.59113595372272731</v>
      </c>
      <c r="N52" s="173">
        <f t="shared" si="46"/>
        <v>0.58138401607959966</v>
      </c>
      <c r="O52" s="173">
        <f t="shared" si="46"/>
        <v>0.61694829514255012</v>
      </c>
      <c r="P52" s="173">
        <f t="shared" si="46"/>
        <v>0.53616607139598338</v>
      </c>
      <c r="Q52" s="173">
        <f t="shared" si="46"/>
        <v>0.55350723188044626</v>
      </c>
      <c r="S52" s="68">
        <f t="shared" si="26"/>
        <v>-4.080544454952963</v>
      </c>
      <c r="T52" s="69">
        <f t="shared" si="27"/>
        <v>43.689041648862663</v>
      </c>
      <c r="U52" s="69">
        <f t="shared" si="28"/>
        <v>39.608497193909706</v>
      </c>
      <c r="W52" t="str">
        <f t="shared" si="29"/>
        <v>32 Health and social care associate professionals</v>
      </c>
      <c r="X52" s="173">
        <f t="shared" ref="X52:AB52" si="47">X15/X$35*100</f>
        <v>2.5839462416679759</v>
      </c>
      <c r="Y52" s="173">
        <f t="shared" si="47"/>
        <v>2.9458732293390124</v>
      </c>
      <c r="Z52" s="173">
        <f t="shared" si="47"/>
        <v>2.9795841982048596</v>
      </c>
      <c r="AA52" s="173">
        <f t="shared" si="47"/>
        <v>3.0071006355486127</v>
      </c>
      <c r="AB52" s="173">
        <f t="shared" si="47"/>
        <v>3.2336476397112213</v>
      </c>
      <c r="AD52" s="68">
        <f t="shared" si="31"/>
        <v>17.599282304617304</v>
      </c>
      <c r="AE52" s="69">
        <f t="shared" si="32"/>
        <v>66.056986791122881</v>
      </c>
      <c r="AF52" s="69">
        <f t="shared" si="33"/>
        <v>83.6562690957402</v>
      </c>
    </row>
    <row r="53" spans="1:32" x14ac:dyDescent="0.2">
      <c r="A53" t="str">
        <f t="shared" si="19"/>
        <v>33 Protective service occupations</v>
      </c>
      <c r="B53" s="173">
        <f t="shared" si="20"/>
        <v>1.1639839203174991</v>
      </c>
      <c r="C53" s="173">
        <f t="shared" si="20"/>
        <v>1.1691444099348811</v>
      </c>
      <c r="D53" s="173">
        <f t="shared" si="20"/>
        <v>1.2831730408132034</v>
      </c>
      <c r="E53" s="173">
        <f t="shared" si="20"/>
        <v>1.5373258341743727</v>
      </c>
      <c r="F53" s="173">
        <f t="shared" si="20"/>
        <v>1.7421753374090874</v>
      </c>
      <c r="H53" s="68">
        <f t="shared" si="21"/>
        <v>46.126222573660407</v>
      </c>
      <c r="I53" s="69">
        <f t="shared" si="22"/>
        <v>46.701380953112839</v>
      </c>
      <c r="J53" s="69">
        <f t="shared" si="23"/>
        <v>92.827603526773245</v>
      </c>
      <c r="L53" t="str">
        <f t="shared" si="24"/>
        <v>33 Protective service occupations</v>
      </c>
      <c r="M53" s="173">
        <f t="shared" ref="M53:Q53" si="48">M16/M$35*100</f>
        <v>1.611220392047535</v>
      </c>
      <c r="N53" s="173">
        <f t="shared" si="48"/>
        <v>1.6288801702190954</v>
      </c>
      <c r="O53" s="173">
        <f t="shared" si="48"/>
        <v>1.7596579135956623</v>
      </c>
      <c r="P53" s="173">
        <f t="shared" si="48"/>
        <v>1.9942473042863156</v>
      </c>
      <c r="Q53" s="173">
        <f t="shared" si="48"/>
        <v>2.0938419365419794</v>
      </c>
      <c r="S53" s="68">
        <f t="shared" si="26"/>
        <v>27.217782350348763</v>
      </c>
      <c r="T53" s="69">
        <f t="shared" si="27"/>
        <v>33.42345413454759</v>
      </c>
      <c r="U53" s="69">
        <f t="shared" si="28"/>
        <v>60.641236484896346</v>
      </c>
      <c r="W53" t="str">
        <f t="shared" si="29"/>
        <v>33 Protective service occupations</v>
      </c>
      <c r="X53" s="173">
        <f t="shared" ref="X53:AB53" si="49">X16/X$35*100</f>
        <v>0.65665162978255698</v>
      </c>
      <c r="Y53" s="173">
        <f t="shared" si="49"/>
        <v>0.69105293375614085</v>
      </c>
      <c r="Z53" s="173">
        <f t="shared" si="49"/>
        <v>0.79405151204589908</v>
      </c>
      <c r="AA53" s="173">
        <f t="shared" si="49"/>
        <v>1.0688849996433725</v>
      </c>
      <c r="AB53" s="173">
        <f t="shared" si="49"/>
        <v>1.3860004320909751</v>
      </c>
      <c r="AD53" s="68">
        <f t="shared" si="31"/>
        <v>89.139539716805672</v>
      </c>
      <c r="AE53" s="69">
        <f t="shared" si="32"/>
        <v>76.906287889132713</v>
      </c>
      <c r="AF53" s="69">
        <f t="shared" si="33"/>
        <v>166.04582760593837</v>
      </c>
    </row>
    <row r="54" spans="1:32" x14ac:dyDescent="0.2">
      <c r="A54" t="str">
        <f t="shared" si="19"/>
        <v>34 Culture, media and sports occupations</v>
      </c>
      <c r="B54" s="173">
        <f t="shared" si="20"/>
        <v>1.864815233266216</v>
      </c>
      <c r="C54" s="173">
        <f t="shared" si="20"/>
        <v>1.7655655423433336</v>
      </c>
      <c r="D54" s="173">
        <f t="shared" si="20"/>
        <v>2.1857875438440906</v>
      </c>
      <c r="E54" s="173">
        <f t="shared" si="20"/>
        <v>2.0129642641388368</v>
      </c>
      <c r="F54" s="173">
        <f t="shared" si="20"/>
        <v>2.1208101161169051</v>
      </c>
      <c r="H54" s="68">
        <f t="shared" si="21"/>
        <v>4.4276157364483284</v>
      </c>
      <c r="I54" s="69">
        <f t="shared" si="22"/>
        <v>45.480333221819052</v>
      </c>
      <c r="J54" s="69">
        <f t="shared" si="23"/>
        <v>49.907948958267383</v>
      </c>
      <c r="L54" t="str">
        <f t="shared" si="24"/>
        <v>34 Culture, media and sports occupations</v>
      </c>
      <c r="M54" s="173">
        <f t="shared" ref="M54:Q54" si="50">M17/M$35*100</f>
        <v>1.9397499852558748</v>
      </c>
      <c r="N54" s="173">
        <f t="shared" si="50"/>
        <v>2.0264648300908603</v>
      </c>
      <c r="O54" s="173">
        <f t="shared" si="50"/>
        <v>2.2836598747908643</v>
      </c>
      <c r="P54" s="173">
        <f t="shared" si="50"/>
        <v>2.1484745576212387</v>
      </c>
      <c r="Q54" s="173">
        <f t="shared" si="50"/>
        <v>2.294811689988693</v>
      </c>
      <c r="S54" s="68">
        <f t="shared" si="26"/>
        <v>7.4354992342214432</v>
      </c>
      <c r="T54" s="69">
        <f t="shared" si="27"/>
        <v>40.811793296233752</v>
      </c>
      <c r="U54" s="69">
        <f t="shared" si="28"/>
        <v>48.247292530455191</v>
      </c>
      <c r="W54" t="str">
        <f t="shared" si="29"/>
        <v>34 Culture, media and sports occupations</v>
      </c>
      <c r="X54" s="173">
        <f t="shared" ref="X54:AB54" si="51">X17/X$35*100</f>
        <v>1.7798113890570799</v>
      </c>
      <c r="Y54" s="173">
        <f t="shared" si="51"/>
        <v>1.4942494160187563</v>
      </c>
      <c r="Z54" s="173">
        <f t="shared" si="51"/>
        <v>2.0853195817508619</v>
      </c>
      <c r="AA54" s="173">
        <f t="shared" si="51"/>
        <v>1.8740376451929484</v>
      </c>
      <c r="AB54" s="173">
        <f t="shared" si="51"/>
        <v>1.944577871565395</v>
      </c>
      <c r="AD54" s="68">
        <f t="shared" si="31"/>
        <v>1.0462864023956562</v>
      </c>
      <c r="AE54" s="69">
        <f t="shared" si="32"/>
        <v>50.72849892014618</v>
      </c>
      <c r="AF54" s="69">
        <f t="shared" si="33"/>
        <v>51.774785322541838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5.8113634634842528</v>
      </c>
      <c r="C55" s="173">
        <f t="shared" si="52"/>
        <v>5.9972453490756807</v>
      </c>
      <c r="D55" s="173">
        <f t="shared" si="52"/>
        <v>6.2677756733190098</v>
      </c>
      <c r="E55" s="173">
        <f t="shared" si="52"/>
        <v>5.9011531781999853</v>
      </c>
      <c r="F55" s="173">
        <f t="shared" si="52"/>
        <v>5.9605399036680646</v>
      </c>
      <c r="H55" s="68">
        <f t="shared" si="21"/>
        <v>2.3513742350323463</v>
      </c>
      <c r="I55" s="69">
        <f t="shared" si="22"/>
        <v>45.870321110238912</v>
      </c>
      <c r="J55" s="69">
        <f t="shared" si="23"/>
        <v>48.221695345271257</v>
      </c>
      <c r="L55" t="str">
        <f t="shared" si="24"/>
        <v>35 Business and public service associate professionals</v>
      </c>
      <c r="M55" s="173">
        <f t="shared" ref="M55:Q55" si="53">M18/M$35*100</f>
        <v>5.9425457569162656</v>
      </c>
      <c r="N55" s="173">
        <f t="shared" si="53"/>
        <v>6.0921111028273627</v>
      </c>
      <c r="O55" s="173">
        <f t="shared" si="53"/>
        <v>6.4644361855643293</v>
      </c>
      <c r="P55" s="173">
        <f t="shared" si="53"/>
        <v>5.8937928614197732</v>
      </c>
      <c r="Q55" s="173">
        <f t="shared" si="53"/>
        <v>5.6958406144386045</v>
      </c>
      <c r="S55" s="68">
        <f t="shared" si="26"/>
        <v>-5.7981679119876439</v>
      </c>
      <c r="T55" s="69">
        <f t="shared" si="27"/>
        <v>36.511399690707968</v>
      </c>
      <c r="U55" s="69">
        <f t="shared" si="28"/>
        <v>30.713231778720324</v>
      </c>
      <c r="W55" t="str">
        <f t="shared" si="29"/>
        <v>35 Business and public service associate professionals</v>
      </c>
      <c r="X55" s="173">
        <f t="shared" ref="X55:AB55" si="54">X18/X$35*100</f>
        <v>5.6625540134252343</v>
      </c>
      <c r="Y55" s="173">
        <f t="shared" si="54"/>
        <v>5.8985919221116578</v>
      </c>
      <c r="Z55" s="173">
        <f t="shared" si="54"/>
        <v>6.0658996098967179</v>
      </c>
      <c r="AA55" s="173">
        <f t="shared" si="54"/>
        <v>5.9086990545933364</v>
      </c>
      <c r="AB55" s="173">
        <f t="shared" si="54"/>
        <v>6.2286325929127573</v>
      </c>
      <c r="AD55" s="68">
        <f t="shared" si="31"/>
        <v>11.26668129385482</v>
      </c>
      <c r="AE55" s="69">
        <f t="shared" si="32"/>
        <v>56.108645753424092</v>
      </c>
      <c r="AF55" s="69">
        <f t="shared" si="33"/>
        <v>67.375327047278915</v>
      </c>
    </row>
    <row r="56" spans="1:32" x14ac:dyDescent="0.2">
      <c r="A56" t="str">
        <f t="shared" si="19"/>
        <v>41 Administrative occupations</v>
      </c>
      <c r="B56" s="173">
        <f t="shared" si="52"/>
        <v>8.6310211244035475</v>
      </c>
      <c r="C56" s="173">
        <f t="shared" si="52"/>
        <v>8.1710696355923087</v>
      </c>
      <c r="D56" s="173">
        <f t="shared" si="52"/>
        <v>8.4765014135539705</v>
      </c>
      <c r="E56" s="173">
        <f t="shared" si="52"/>
        <v>7.5656372890874888</v>
      </c>
      <c r="F56" s="173">
        <f t="shared" si="52"/>
        <v>6.7547867216031285</v>
      </c>
      <c r="H56" s="68">
        <f t="shared" si="21"/>
        <v>-14.233729572599998</v>
      </c>
      <c r="I56" s="69">
        <f t="shared" si="22"/>
        <v>45.774395973507936</v>
      </c>
      <c r="J56" s="69">
        <f t="shared" si="23"/>
        <v>31.540666400907934</v>
      </c>
      <c r="L56" t="str">
        <f t="shared" si="24"/>
        <v>41 Administrative occupations</v>
      </c>
      <c r="M56" s="173">
        <f t="shared" ref="M56:Q56" si="55">M19/M$35*100</f>
        <v>4.2744710735269251</v>
      </c>
      <c r="N56" s="173">
        <f t="shared" si="55"/>
        <v>3.9243830974957343</v>
      </c>
      <c r="O56" s="173">
        <f t="shared" si="55"/>
        <v>4.7570144877277558</v>
      </c>
      <c r="P56" s="173">
        <f t="shared" si="55"/>
        <v>4.3871125984415569</v>
      </c>
      <c r="Q56" s="173">
        <f t="shared" si="55"/>
        <v>4.534634327815219</v>
      </c>
      <c r="S56" s="68">
        <f t="shared" si="26"/>
        <v>1.9154370318610252</v>
      </c>
      <c r="T56" s="69">
        <f t="shared" si="27"/>
        <v>36.252117747308105</v>
      </c>
      <c r="U56" s="69">
        <f t="shared" si="28"/>
        <v>38.16755477916913</v>
      </c>
      <c r="W56" t="str">
        <f t="shared" si="29"/>
        <v>41 Administrative occupations</v>
      </c>
      <c r="X56" s="173">
        <f t="shared" ref="X56:AB56" si="56">X19/X$35*100</f>
        <v>13.572967177218977</v>
      </c>
      <c r="Y56" s="173">
        <f t="shared" si="56"/>
        <v>12.587312206350379</v>
      </c>
      <c r="Z56" s="173">
        <f t="shared" si="56"/>
        <v>12.294631296180345</v>
      </c>
      <c r="AA56" s="173">
        <f t="shared" si="56"/>
        <v>10.824295189970941</v>
      </c>
      <c r="AB56" s="173">
        <f t="shared" si="56"/>
        <v>9.0034010927119734</v>
      </c>
      <c r="AD56" s="68">
        <f t="shared" si="31"/>
        <v>-20.647844558306826</v>
      </c>
      <c r="AE56" s="69">
        <f t="shared" si="32"/>
        <v>49.55644794960584</v>
      </c>
      <c r="AF56" s="69">
        <f t="shared" si="33"/>
        <v>28.90860339129901</v>
      </c>
    </row>
    <row r="57" spans="1:32" x14ac:dyDescent="0.2">
      <c r="A57" t="str">
        <f t="shared" si="19"/>
        <v>42 Secretarial and related occupations</v>
      </c>
      <c r="B57" s="173">
        <f t="shared" si="52"/>
        <v>2.4414668985245589</v>
      </c>
      <c r="C57" s="173">
        <f t="shared" si="52"/>
        <v>2.2156931045106116</v>
      </c>
      <c r="D57" s="173">
        <f t="shared" si="52"/>
        <v>2.1713714755225504</v>
      </c>
      <c r="E57" s="173">
        <f t="shared" si="52"/>
        <v>2.19684570266512</v>
      </c>
      <c r="F57" s="173">
        <f t="shared" si="52"/>
        <v>1.563424989588053</v>
      </c>
      <c r="H57" s="68">
        <f t="shared" si="21"/>
        <v>-22.506648531343302</v>
      </c>
      <c r="I57" s="69">
        <f t="shared" si="22"/>
        <v>50.790792878549276</v>
      </c>
      <c r="J57" s="69">
        <f t="shared" si="23"/>
        <v>28.284144347205974</v>
      </c>
      <c r="L57" t="str">
        <f t="shared" si="24"/>
        <v>42 Secretarial and related occupations</v>
      </c>
      <c r="M57" s="173">
        <f t="shared" ref="M57:Q57" si="57">M20/M$35*100</f>
        <v>0.27333060611028526</v>
      </c>
      <c r="N57" s="173">
        <f t="shared" si="57"/>
        <v>0.20142940672493442</v>
      </c>
      <c r="O57" s="173">
        <f t="shared" si="57"/>
        <v>0.19923815382863469</v>
      </c>
      <c r="P57" s="173">
        <f t="shared" si="57"/>
        <v>0.2521405869364558</v>
      </c>
      <c r="Q57" s="173">
        <f t="shared" si="57"/>
        <v>0.29113516486502261</v>
      </c>
      <c r="S57" s="68">
        <f t="shared" si="26"/>
        <v>56.226365763602246</v>
      </c>
      <c r="T57" s="69">
        <f t="shared" si="27"/>
        <v>44.363694513368245</v>
      </c>
      <c r="U57" s="69">
        <f t="shared" si="28"/>
        <v>100.5900602769705</v>
      </c>
      <c r="W57" t="str">
        <f t="shared" si="29"/>
        <v>42 Secretarial and related occupations</v>
      </c>
      <c r="X57" s="173">
        <f t="shared" ref="X57:AB57" si="58">X20/X$35*100</f>
        <v>4.9009388355235677</v>
      </c>
      <c r="Y57" s="173">
        <f t="shared" si="58"/>
        <v>4.3103796350782142</v>
      </c>
      <c r="Z57" s="173">
        <f t="shared" si="58"/>
        <v>4.1958069200456096</v>
      </c>
      <c r="AA57" s="173">
        <f t="shared" si="58"/>
        <v>4.1905784268145307</v>
      </c>
      <c r="AB57" s="173">
        <f t="shared" si="58"/>
        <v>2.8520253541813356</v>
      </c>
      <c r="AD57" s="68">
        <f t="shared" si="31"/>
        <v>-26.344441599088007</v>
      </c>
      <c r="AE57" s="69">
        <f t="shared" si="32"/>
        <v>51.104077893387014</v>
      </c>
      <c r="AF57" s="69">
        <f t="shared" si="33"/>
        <v>24.759636294298996</v>
      </c>
    </row>
    <row r="58" spans="1:32" x14ac:dyDescent="0.2">
      <c r="A58" t="str">
        <f t="shared" si="19"/>
        <v>51 Skilled agricultural and related trades</v>
      </c>
      <c r="B58" s="173">
        <f t="shared" si="52"/>
        <v>1.8198890953845956</v>
      </c>
      <c r="C58" s="173">
        <f t="shared" si="52"/>
        <v>1.8020469915855435</v>
      </c>
      <c r="D58" s="173">
        <f t="shared" si="52"/>
        <v>1.0649098641797718</v>
      </c>
      <c r="E58" s="173">
        <f t="shared" si="52"/>
        <v>1.0880407737749451</v>
      </c>
      <c r="F58" s="173">
        <f t="shared" si="52"/>
        <v>1.1820135671015193</v>
      </c>
      <c r="H58" s="68">
        <f t="shared" si="21"/>
        <v>19.46237218290824</v>
      </c>
      <c r="I58" s="69">
        <f t="shared" si="22"/>
        <v>61.410230061647653</v>
      </c>
      <c r="J58" s="69">
        <f t="shared" si="23"/>
        <v>80.872602244555893</v>
      </c>
      <c r="L58" t="str">
        <f t="shared" si="24"/>
        <v>51 Skilled agricultural and related trades</v>
      </c>
      <c r="M58" s="173">
        <f t="shared" ref="M58:Q58" si="59">M21/M$35*100</f>
        <v>2.937284882568354</v>
      </c>
      <c r="N58" s="173">
        <f t="shared" si="59"/>
        <v>2.9131020168022959</v>
      </c>
      <c r="O58" s="173">
        <f t="shared" si="59"/>
        <v>1.5882939272731951</v>
      </c>
      <c r="P58" s="173">
        <f t="shared" si="59"/>
        <v>1.5732463090307747</v>
      </c>
      <c r="Q58" s="173">
        <f t="shared" si="59"/>
        <v>1.6854689453654517</v>
      </c>
      <c r="S58" s="68">
        <f t="shared" si="26"/>
        <v>13.454585517873053</v>
      </c>
      <c r="T58" s="69">
        <f t="shared" si="27"/>
        <v>54.477599477756598</v>
      </c>
      <c r="U58" s="69">
        <f t="shared" si="28"/>
        <v>67.932184995629669</v>
      </c>
      <c r="W58" t="str">
        <f t="shared" si="29"/>
        <v>51 Skilled agricultural and related trades</v>
      </c>
      <c r="X58" s="173">
        <f t="shared" ref="X58:AB58" si="60">X21/X$35*100</f>
        <v>0.55234720204763499</v>
      </c>
      <c r="Y58" s="173">
        <f t="shared" si="60"/>
        <v>0.64663124408464423</v>
      </c>
      <c r="Z58" s="173">
        <f t="shared" si="60"/>
        <v>0.52764535129443624</v>
      </c>
      <c r="AA58" s="173">
        <f t="shared" si="60"/>
        <v>0.5906028096569178</v>
      </c>
      <c r="AB58" s="173">
        <f t="shared" si="60"/>
        <v>0.67210397623563456</v>
      </c>
      <c r="AD58" s="68">
        <f t="shared" si="31"/>
        <v>38.026344970597222</v>
      </c>
      <c r="AE58" s="69">
        <f t="shared" si="32"/>
        <v>82.831957010685315</v>
      </c>
      <c r="AF58" s="69">
        <f t="shared" si="33"/>
        <v>120.85830198128254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3.8191275011511254</v>
      </c>
      <c r="C59" s="173">
        <f t="shared" si="52"/>
        <v>3.5362838647845964</v>
      </c>
      <c r="D59" s="173">
        <f t="shared" si="52"/>
        <v>3.1362476085610194</v>
      </c>
      <c r="E59" s="173">
        <f t="shared" si="52"/>
        <v>3.087450739460774</v>
      </c>
      <c r="F59" s="173">
        <f t="shared" si="52"/>
        <v>2.8423788137431778</v>
      </c>
      <c r="H59" s="68">
        <f t="shared" si="21"/>
        <v>-2.4576673773582791</v>
      </c>
      <c r="I59" s="69">
        <f t="shared" si="22"/>
        <v>38.370945437913392</v>
      </c>
      <c r="J59" s="69">
        <f t="shared" si="23"/>
        <v>35.913278060555115</v>
      </c>
      <c r="L59" t="str">
        <f t="shared" si="24"/>
        <v>52 Skilled metal, electrical and electronic trades</v>
      </c>
      <c r="M59" s="173">
        <f t="shared" ref="M59:Q59" si="61">M22/M$35*100</f>
        <v>7.0539564937891654</v>
      </c>
      <c r="N59" s="173">
        <f t="shared" si="61"/>
        <v>6.7269519240628632</v>
      </c>
      <c r="O59" s="173">
        <f t="shared" si="61"/>
        <v>6.0244726247141234</v>
      </c>
      <c r="P59" s="173">
        <f t="shared" si="61"/>
        <v>5.7260579892714016</v>
      </c>
      <c r="Q59" s="173">
        <f t="shared" si="61"/>
        <v>5.2077546059944702</v>
      </c>
      <c r="S59" s="68">
        <f t="shared" si="26"/>
        <v>-7.5804924065213681</v>
      </c>
      <c r="T59" s="69">
        <f t="shared" si="27"/>
        <v>35.724130722673706</v>
      </c>
      <c r="U59" s="69">
        <f t="shared" si="28"/>
        <v>28.143638316152337</v>
      </c>
      <c r="W59" t="str">
        <f t="shared" si="29"/>
        <v>52 Skilled metal, electrical and electronic trades</v>
      </c>
      <c r="X59" s="173">
        <f t="shared" ref="X59:AB59" si="62">X22/X$35*100</f>
        <v>0.14962980572494433</v>
      </c>
      <c r="Y59" s="173">
        <f t="shared" si="62"/>
        <v>0.21822306935362826</v>
      </c>
      <c r="Z59" s="173">
        <f t="shared" si="62"/>
        <v>0.17142518497537723</v>
      </c>
      <c r="AA59" s="173">
        <f t="shared" si="62"/>
        <v>0.3823220402162098</v>
      </c>
      <c r="AB59" s="173">
        <f t="shared" si="62"/>
        <v>0.44667930482139973</v>
      </c>
      <c r="AD59" s="68">
        <f t="shared" si="31"/>
        <v>182.35068391350404</v>
      </c>
      <c r="AE59" s="69">
        <f t="shared" si="32"/>
        <v>133.85604612185219</v>
      </c>
      <c r="AF59" s="69">
        <f t="shared" si="33"/>
        <v>316.20673003535626</v>
      </c>
    </row>
    <row r="60" spans="1:32" x14ac:dyDescent="0.2">
      <c r="A60" t="str">
        <f t="shared" si="19"/>
        <v>53 Skilled construction and building trades</v>
      </c>
      <c r="B60" s="173">
        <f t="shared" si="52"/>
        <v>3.0936848882726893</v>
      </c>
      <c r="C60" s="173">
        <f t="shared" si="52"/>
        <v>2.5303929729185315</v>
      </c>
      <c r="D60" s="173">
        <f t="shared" si="52"/>
        <v>2.457830623729607</v>
      </c>
      <c r="E60" s="173">
        <f t="shared" si="52"/>
        <v>2.4988847778386623</v>
      </c>
      <c r="F60" s="173">
        <f t="shared" si="52"/>
        <v>2.1567523114416209</v>
      </c>
      <c r="H60" s="68">
        <f t="shared" si="21"/>
        <v>-5.5569848100808814</v>
      </c>
      <c r="I60" s="69">
        <f t="shared" si="22"/>
        <v>42.903022721605055</v>
      </c>
      <c r="J60" s="69">
        <f t="shared" si="23"/>
        <v>37.346037911524171</v>
      </c>
      <c r="L60" t="str">
        <f t="shared" si="24"/>
        <v>53 Skilled construction and building trades</v>
      </c>
      <c r="M60" s="173">
        <f t="shared" ref="M60:Q60" si="63">M23/M$35*100</f>
        <v>5.7518947225262407</v>
      </c>
      <c r="N60" s="173">
        <f t="shared" si="63"/>
        <v>4.8674619072258665</v>
      </c>
      <c r="O60" s="173">
        <f t="shared" si="63"/>
        <v>4.7261596925295875</v>
      </c>
      <c r="P60" s="173">
        <f t="shared" si="63"/>
        <v>4.8056707385258228</v>
      </c>
      <c r="Q60" s="173">
        <f t="shared" si="63"/>
        <v>4.1317587174534411</v>
      </c>
      <c r="S60" s="68">
        <f t="shared" si="26"/>
        <v>-6.5329073334317975</v>
      </c>
      <c r="T60" s="69">
        <f t="shared" si="27"/>
        <v>42.42177388590283</v>
      </c>
      <c r="U60" s="69">
        <f t="shared" si="28"/>
        <v>35.888866552471029</v>
      </c>
      <c r="W60" t="str">
        <f t="shared" si="29"/>
        <v>53 Skilled construction and building trades</v>
      </c>
      <c r="X60" s="173">
        <f t="shared" ref="X60:AB60" si="64">X23/X$35*100</f>
        <v>7.8287510868235627E-2</v>
      </c>
      <c r="Y60" s="173">
        <f t="shared" si="64"/>
        <v>0.10001266914639691</v>
      </c>
      <c r="Z60" s="173">
        <f t="shared" si="64"/>
        <v>0.12934414859798679</v>
      </c>
      <c r="AA60" s="173">
        <f t="shared" si="64"/>
        <v>0.13394285413358592</v>
      </c>
      <c r="AB60" s="173">
        <f t="shared" si="64"/>
        <v>0.15642665811422435</v>
      </c>
      <c r="AD60" s="68">
        <f t="shared" si="31"/>
        <v>31.048368932479043</v>
      </c>
      <c r="AE60" s="69">
        <f t="shared" si="32"/>
        <v>60.953926812420477</v>
      </c>
      <c r="AF60" s="69">
        <f t="shared" si="33"/>
        <v>92.002295744899527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2.5552261310839071</v>
      </c>
      <c r="C61" s="173">
        <f t="shared" si="52"/>
        <v>2.1514954338923817</v>
      </c>
      <c r="D61" s="173">
        <f t="shared" si="52"/>
        <v>2.1081302605291907</v>
      </c>
      <c r="E61" s="173">
        <f t="shared" si="52"/>
        <v>2.0616429607581552</v>
      </c>
      <c r="F61" s="173">
        <f t="shared" si="52"/>
        <v>2.0048537563424031</v>
      </c>
      <c r="H61" s="68">
        <f t="shared" si="21"/>
        <v>2.3544618384773992</v>
      </c>
      <c r="I61" s="69">
        <f t="shared" si="22"/>
        <v>43.602441200227595</v>
      </c>
      <c r="J61" s="69">
        <f t="shared" si="23"/>
        <v>45.956903038704993</v>
      </c>
      <c r="L61" t="str">
        <f t="shared" si="24"/>
        <v>54 Textiles, printing and other skilled trades</v>
      </c>
      <c r="M61" s="173">
        <f t="shared" ref="M61:Q61" si="65">M24/M$35*100</f>
        <v>3.0697533435613669</v>
      </c>
      <c r="N61" s="173">
        <f t="shared" si="65"/>
        <v>2.5526315679283482</v>
      </c>
      <c r="O61" s="173">
        <f t="shared" si="65"/>
        <v>2.4011985743219455</v>
      </c>
      <c r="P61" s="173">
        <f t="shared" si="65"/>
        <v>2.3606843681529348</v>
      </c>
      <c r="Q61" s="173">
        <f t="shared" si="65"/>
        <v>2.2693599243283593</v>
      </c>
      <c r="S61" s="68">
        <f t="shared" si="26"/>
        <v>1.0432899281833652</v>
      </c>
      <c r="T61" s="69">
        <f t="shared" si="27"/>
        <v>32.541173217167177</v>
      </c>
      <c r="U61" s="69">
        <f t="shared" si="28"/>
        <v>33.58446314535054</v>
      </c>
      <c r="W61" t="str">
        <f t="shared" si="29"/>
        <v>54 Textiles, printing and other skilled trades</v>
      </c>
      <c r="X61" s="173">
        <f t="shared" ref="X61:AB61" si="66">X24/X$35*100</f>
        <v>1.971561144552312</v>
      </c>
      <c r="Y61" s="173">
        <f t="shared" si="66"/>
        <v>1.734343271634371</v>
      </c>
      <c r="Z61" s="173">
        <f t="shared" si="66"/>
        <v>1.8072896045845503</v>
      </c>
      <c r="AA61" s="173">
        <f t="shared" si="66"/>
        <v>1.7550624746080667</v>
      </c>
      <c r="AB61" s="173">
        <f t="shared" si="66"/>
        <v>1.736956664122806</v>
      </c>
      <c r="AD61" s="68">
        <f t="shared" si="31"/>
        <v>4.1427093289348944</v>
      </c>
      <c r="AE61" s="69">
        <f t="shared" si="32"/>
        <v>58.688399461451233</v>
      </c>
      <c r="AF61" s="69">
        <f t="shared" si="33"/>
        <v>62.831108790386139</v>
      </c>
    </row>
    <row r="62" spans="1:32" x14ac:dyDescent="0.2">
      <c r="A62" t="str">
        <f t="shared" si="19"/>
        <v>61 Caring personal service occupations</v>
      </c>
      <c r="B62" s="173">
        <f t="shared" si="52"/>
        <v>7.246318632602307</v>
      </c>
      <c r="C62" s="173">
        <f t="shared" si="52"/>
        <v>7.5953433479159251</v>
      </c>
      <c r="D62" s="173">
        <f t="shared" si="52"/>
        <v>7.455611337314112</v>
      </c>
      <c r="E62" s="173">
        <f t="shared" si="52"/>
        <v>7.8649686121125839</v>
      </c>
      <c r="F62" s="173">
        <f t="shared" si="52"/>
        <v>8.4334415886725971</v>
      </c>
      <c r="H62" s="68">
        <f t="shared" si="21"/>
        <v>21.742749000160604</v>
      </c>
      <c r="I62" s="69">
        <f t="shared" si="22"/>
        <v>64.101923721345884</v>
      </c>
      <c r="J62" s="69">
        <f t="shared" si="23"/>
        <v>85.844672721506484</v>
      </c>
      <c r="L62" t="str">
        <f t="shared" si="24"/>
        <v>61 Caring personal service occupations</v>
      </c>
      <c r="M62" s="173">
        <f t="shared" ref="M62:Q62" si="67">M25/M$35*100</f>
        <v>2.1776079702363198</v>
      </c>
      <c r="N62" s="173">
        <f t="shared" si="67"/>
        <v>2.1218424126178559</v>
      </c>
      <c r="O62" s="173">
        <f t="shared" si="67"/>
        <v>2.066889320037991</v>
      </c>
      <c r="P62" s="173">
        <f t="shared" si="67"/>
        <v>2.4918629591886861</v>
      </c>
      <c r="Q62" s="173">
        <f t="shared" si="67"/>
        <v>2.8890559728385079</v>
      </c>
      <c r="S62" s="68">
        <f t="shared" si="26"/>
        <v>49.441393527701194</v>
      </c>
      <c r="T62" s="69">
        <f t="shared" si="27"/>
        <v>58.46196729609597</v>
      </c>
      <c r="U62" s="69">
        <f t="shared" si="28"/>
        <v>107.90336082379717</v>
      </c>
      <c r="W62" t="str">
        <f t="shared" si="29"/>
        <v>61 Caring personal service occupations</v>
      </c>
      <c r="X62" s="173">
        <f t="shared" ref="X62:AB62" si="68">X25/X$35*100</f>
        <v>12.996119359832047</v>
      </c>
      <c r="Y62" s="173">
        <f t="shared" si="68"/>
        <v>13.287382923877129</v>
      </c>
      <c r="Z62" s="173">
        <f t="shared" si="68"/>
        <v>12.987245396965555</v>
      </c>
      <c r="AA62" s="173">
        <f t="shared" si="68"/>
        <v>13.373534658401134</v>
      </c>
      <c r="AB62" s="173">
        <f t="shared" si="68"/>
        <v>14.048905288199439</v>
      </c>
      <c r="AD62" s="68">
        <f t="shared" si="31"/>
        <v>17.217668051787683</v>
      </c>
      <c r="AE62" s="69">
        <f t="shared" si="32"/>
        <v>65.023313912269359</v>
      </c>
      <c r="AF62" s="69">
        <f t="shared" si="33"/>
        <v>82.240981964057042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2.1106142705914603</v>
      </c>
      <c r="C63" s="173">
        <f t="shared" si="52"/>
        <v>2.1922512662364424</v>
      </c>
      <c r="D63" s="173">
        <f t="shared" si="52"/>
        <v>2.187775963460767</v>
      </c>
      <c r="E63" s="173">
        <f t="shared" si="52"/>
        <v>2.1682061554322356</v>
      </c>
      <c r="F63" s="173">
        <f t="shared" si="52"/>
        <v>2.1174379012751423</v>
      </c>
      <c r="H63" s="68">
        <f t="shared" si="21"/>
        <v>4.1668086261220436</v>
      </c>
      <c r="I63" s="69">
        <f t="shared" si="22"/>
        <v>52.235477095323468</v>
      </c>
      <c r="J63" s="69">
        <f t="shared" si="23"/>
        <v>56.402285721445509</v>
      </c>
      <c r="L63" t="str">
        <f t="shared" si="24"/>
        <v>62 Leisure, travel and related personal service occupations</v>
      </c>
      <c r="M63" s="173">
        <f t="shared" ref="M63:Q63" si="69">M26/M$35*100</f>
        <v>1.0951817970017954</v>
      </c>
      <c r="N63" s="173">
        <f t="shared" si="69"/>
        <v>1.2177598763982485</v>
      </c>
      <c r="O63" s="173">
        <f t="shared" si="69"/>
        <v>1.1503613413452844</v>
      </c>
      <c r="P63" s="173">
        <f t="shared" si="69"/>
        <v>1.1475051452653275</v>
      </c>
      <c r="Q63" s="173">
        <f t="shared" si="69"/>
        <v>1.2030665593393617</v>
      </c>
      <c r="S63" s="68">
        <f t="shared" si="26"/>
        <v>11.811777230156659</v>
      </c>
      <c r="T63" s="69">
        <f t="shared" si="27"/>
        <v>45.431564834927165</v>
      </c>
      <c r="U63" s="69">
        <f t="shared" si="28"/>
        <v>57.243342065083837</v>
      </c>
      <c r="W63" t="str">
        <f t="shared" si="29"/>
        <v>62 Leisure, travel and related personal service occupations</v>
      </c>
      <c r="X63" s="173">
        <f t="shared" ref="X63:AB63" si="70">X26/X$35*100</f>
        <v>3.262491890761877</v>
      </c>
      <c r="Y63" s="173">
        <f t="shared" si="70"/>
        <v>3.2056508477769139</v>
      </c>
      <c r="Z63" s="173">
        <f t="shared" si="70"/>
        <v>3.2527034247914171</v>
      </c>
      <c r="AA63" s="173">
        <f t="shared" si="70"/>
        <v>3.2146398738829776</v>
      </c>
      <c r="AB63" s="173">
        <f t="shared" si="70"/>
        <v>3.0435313288073451</v>
      </c>
      <c r="AD63" s="68">
        <f t="shared" si="31"/>
        <v>1.3913600878176298</v>
      </c>
      <c r="AE63" s="69">
        <f t="shared" si="32"/>
        <v>54.705586433365973</v>
      </c>
      <c r="AF63" s="69">
        <f t="shared" si="33"/>
        <v>56.096946521183597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0.11359060559543699</v>
      </c>
      <c r="C64" s="173">
        <f t="shared" si="52"/>
        <v>9.4952417567365929E-2</v>
      </c>
      <c r="D64" s="173">
        <f t="shared" si="52"/>
        <v>0.12106303729232841</v>
      </c>
      <c r="E64" s="173">
        <f t="shared" si="52"/>
        <v>0.10019432586334547</v>
      </c>
      <c r="F64" s="173">
        <f t="shared" si="52"/>
        <v>0.10231858990380803</v>
      </c>
      <c r="H64" s="68">
        <f t="shared" si="21"/>
        <v>-9.0370568638162876</v>
      </c>
      <c r="I64" s="69">
        <f t="shared" si="22"/>
        <v>44.359314767805856</v>
      </c>
      <c r="J64" s="69">
        <f t="shared" si="23"/>
        <v>35.322257903989566</v>
      </c>
      <c r="L64" t="str">
        <f t="shared" si="24"/>
        <v>63 Community and civil enforcement occupations</v>
      </c>
      <c r="M64" s="173">
        <f t="shared" ref="M64:Q64" si="71">M27/M$35*100</f>
        <v>0.15630903449881445</v>
      </c>
      <c r="N64" s="173">
        <f t="shared" si="71"/>
        <v>0.11376063796063335</v>
      </c>
      <c r="O64" s="173">
        <f t="shared" si="71"/>
        <v>0.17449621861135417</v>
      </c>
      <c r="P64" s="173">
        <f t="shared" si="71"/>
        <v>0.11014405348425493</v>
      </c>
      <c r="Q64" s="173">
        <f t="shared" si="71"/>
        <v>0.11809618872997175</v>
      </c>
      <c r="S64" s="68">
        <f t="shared" si="26"/>
        <v>-27.642752825974881</v>
      </c>
      <c r="T64" s="69">
        <f t="shared" si="27"/>
        <v>28.532340140145728</v>
      </c>
      <c r="U64" s="69">
        <f t="shared" si="28"/>
        <v>0.8895873141708508</v>
      </c>
      <c r="W64" t="str">
        <f t="shared" si="29"/>
        <v>63 Community and civil enforcement occupations</v>
      </c>
      <c r="X64" s="173">
        <f t="shared" ref="X64:AB64" si="72">X27/X$35*100</f>
        <v>6.5132038923158317E-2</v>
      </c>
      <c r="Y64" s="173">
        <f t="shared" si="72"/>
        <v>7.5393247650818243E-2</v>
      </c>
      <c r="Z64" s="173">
        <f t="shared" si="72"/>
        <v>6.621277692405296E-2</v>
      </c>
      <c r="AA64" s="173">
        <f t="shared" si="72"/>
        <v>8.999375746161746E-2</v>
      </c>
      <c r="AB64" s="173">
        <f t="shared" si="72"/>
        <v>8.6338724935362751E-2</v>
      </c>
      <c r="AD64" s="68">
        <f t="shared" si="31"/>
        <v>41.296520595630746</v>
      </c>
      <c r="AE64" s="69">
        <f t="shared" si="32"/>
        <v>87.175678906522606</v>
      </c>
      <c r="AF64" s="69">
        <f t="shared" si="33"/>
        <v>128.47219950215336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7.1579382065161443</v>
      </c>
      <c r="C65" s="173">
        <f t="shared" si="73"/>
        <v>6.0979568985604633</v>
      </c>
      <c r="D65" s="173">
        <f t="shared" si="73"/>
        <v>6.1273570480958597</v>
      </c>
      <c r="E65" s="173">
        <f t="shared" si="73"/>
        <v>5.5346076628163869</v>
      </c>
      <c r="F65" s="173">
        <f t="shared" si="73"/>
        <v>5.0271289408386854</v>
      </c>
      <c r="H65" s="68">
        <f t="shared" si="21"/>
        <v>-11.698443389416349</v>
      </c>
      <c r="I65" s="69">
        <f t="shared" si="22"/>
        <v>42.142247661861084</v>
      </c>
      <c r="J65" s="69">
        <f t="shared" si="23"/>
        <v>30.443804272444737</v>
      </c>
      <c r="L65" t="str">
        <f t="shared" si="24"/>
        <v>71 Sales occupations</v>
      </c>
      <c r="M65" s="173">
        <f t="shared" ref="M65:Q65" si="74">M28/M$35*100</f>
        <v>5.4966305340432049</v>
      </c>
      <c r="N65" s="173">
        <f t="shared" si="74"/>
        <v>4.9912782922327308</v>
      </c>
      <c r="O65" s="173">
        <f t="shared" si="74"/>
        <v>5.1016910294251021</v>
      </c>
      <c r="P65" s="173">
        <f t="shared" si="74"/>
        <v>4.7200394632448042</v>
      </c>
      <c r="Q65" s="173">
        <f t="shared" si="74"/>
        <v>4.461607444981178</v>
      </c>
      <c r="S65" s="68">
        <f t="shared" si="26"/>
        <v>-6.5004809570840134</v>
      </c>
      <c r="T65" s="69">
        <f t="shared" si="27"/>
        <v>32.018006265828809</v>
      </c>
      <c r="U65" s="69">
        <f t="shared" si="28"/>
        <v>25.517525308744794</v>
      </c>
      <c r="W65" t="str">
        <f t="shared" si="29"/>
        <v>71 Sales occupations</v>
      </c>
      <c r="X65" s="173">
        <f t="shared" ref="X65:AB65" si="75">X28/X$35*100</f>
        <v>9.0424782206582197</v>
      </c>
      <c r="Y65" s="173">
        <f t="shared" si="75"/>
        <v>7.2488214913595108</v>
      </c>
      <c r="Z65" s="173">
        <f t="shared" si="75"/>
        <v>7.1802243261845975</v>
      </c>
      <c r="AA65" s="173">
        <f t="shared" si="75"/>
        <v>6.3697117937215149</v>
      </c>
      <c r="AB65" s="173">
        <f t="shared" si="75"/>
        <v>5.5999003264040432</v>
      </c>
      <c r="AD65" s="68">
        <f t="shared" si="31"/>
        <v>-15.489645505671207</v>
      </c>
      <c r="AE65" s="69">
        <f t="shared" si="32"/>
        <v>49.526495991044392</v>
      </c>
      <c r="AF65" s="69">
        <f t="shared" si="33"/>
        <v>34.036850485373186</v>
      </c>
    </row>
    <row r="66" spans="1:32" x14ac:dyDescent="0.2">
      <c r="A66" t="str">
        <f t="shared" si="19"/>
        <v>72 Customer service occupations</v>
      </c>
      <c r="B66" s="173">
        <f t="shared" si="73"/>
        <v>1.453786746067055</v>
      </c>
      <c r="C66" s="173">
        <f t="shared" si="73"/>
        <v>1.5186039865083667</v>
      </c>
      <c r="D66" s="173">
        <f t="shared" si="73"/>
        <v>1.5563627607161392</v>
      </c>
      <c r="E66" s="173">
        <f t="shared" si="73"/>
        <v>1.9287039726543049</v>
      </c>
      <c r="F66" s="173">
        <f t="shared" si="73"/>
        <v>2.1162159318645224</v>
      </c>
      <c r="H66" s="68">
        <f t="shared" si="21"/>
        <v>46.34256798131581</v>
      </c>
      <c r="I66" s="69">
        <f t="shared" si="22"/>
        <v>61.444387232581185</v>
      </c>
      <c r="J66" s="69">
        <f t="shared" si="23"/>
        <v>107.786955213897</v>
      </c>
      <c r="L66" t="str">
        <f t="shared" si="24"/>
        <v>72 Customer service occupations</v>
      </c>
      <c r="M66" s="173">
        <f t="shared" ref="M66:Q66" si="76">M29/M$35*100</f>
        <v>0.94123544378283941</v>
      </c>
      <c r="N66" s="173">
        <f t="shared" si="76"/>
        <v>0.85557756746033298</v>
      </c>
      <c r="O66" s="173">
        <f t="shared" si="76"/>
        <v>1.0365996343699799</v>
      </c>
      <c r="P66" s="173">
        <f t="shared" si="76"/>
        <v>1.3806467289323796</v>
      </c>
      <c r="Q66" s="173">
        <f t="shared" si="76"/>
        <v>1.5632379796342359</v>
      </c>
      <c r="S66" s="68">
        <f t="shared" si="26"/>
        <v>61.230136048594673</v>
      </c>
      <c r="T66" s="69">
        <f t="shared" si="27"/>
        <v>48.084498770190812</v>
      </c>
      <c r="U66" s="69">
        <f t="shared" si="28"/>
        <v>109.31463481878549</v>
      </c>
      <c r="W66" t="str">
        <f t="shared" si="29"/>
        <v>72 Customer service occupations</v>
      </c>
      <c r="X66" s="173">
        <f t="shared" ref="X66:AB66" si="77">X29/X$35*100</f>
        <v>2.0352103164629032</v>
      </c>
      <c r="Y66" s="173">
        <f t="shared" si="77"/>
        <v>2.2081028395717262</v>
      </c>
      <c r="Z66" s="173">
        <f t="shared" si="77"/>
        <v>2.0899103075054688</v>
      </c>
      <c r="AA66" s="173">
        <f t="shared" si="77"/>
        <v>2.490578188275995</v>
      </c>
      <c r="AB66" s="173">
        <f t="shared" si="77"/>
        <v>2.6762829676997892</v>
      </c>
      <c r="AD66" s="68">
        <f t="shared" si="31"/>
        <v>38.762469904518532</v>
      </c>
      <c r="AE66" s="69">
        <f t="shared" si="32"/>
        <v>68.246657716406759</v>
      </c>
      <c r="AF66" s="69">
        <f t="shared" si="33"/>
        <v>107.00912762092527</v>
      </c>
    </row>
    <row r="67" spans="1:32" x14ac:dyDescent="0.2">
      <c r="A67" t="str">
        <f t="shared" si="19"/>
        <v>81 Process, plant and machine operatives</v>
      </c>
      <c r="B67" s="173">
        <f t="shared" si="73"/>
        <v>2.8386484351968777</v>
      </c>
      <c r="C67" s="173">
        <f t="shared" si="73"/>
        <v>2.6758212778832102</v>
      </c>
      <c r="D67" s="173">
        <f t="shared" si="73"/>
        <v>2.3895029373020198</v>
      </c>
      <c r="E67" s="173">
        <f t="shared" si="73"/>
        <v>2.8471545690982976</v>
      </c>
      <c r="F67" s="173">
        <f t="shared" si="73"/>
        <v>2.6838274070478922</v>
      </c>
      <c r="H67" s="68">
        <f t="shared" si="21"/>
        <v>20.883920814348929</v>
      </c>
      <c r="I67" s="69">
        <f t="shared" si="22"/>
        <v>47.279311631075558</v>
      </c>
      <c r="J67" s="69">
        <f t="shared" si="23"/>
        <v>68.163232445424484</v>
      </c>
      <c r="L67" t="str">
        <f t="shared" si="24"/>
        <v>81 Process, plant and machine operatives</v>
      </c>
      <c r="M67" s="173">
        <f t="shared" ref="M67:Q67" si="78">M30/M$35*100</f>
        <v>4.1733333132894224</v>
      </c>
      <c r="N67" s="173">
        <f t="shared" si="78"/>
        <v>3.9913014819802486</v>
      </c>
      <c r="O67" s="173">
        <f t="shared" si="78"/>
        <v>3.6549077996185204</v>
      </c>
      <c r="P67" s="173">
        <f t="shared" si="78"/>
        <v>4.3058490978016053</v>
      </c>
      <c r="Q67" s="173">
        <f t="shared" si="78"/>
        <v>4.1449528757664025</v>
      </c>
      <c r="S67" s="68">
        <f t="shared" si="26"/>
        <v>21.248212722956772</v>
      </c>
      <c r="T67" s="69">
        <f t="shared" si="27"/>
        <v>43.409279797700655</v>
      </c>
      <c r="U67" s="69">
        <f t="shared" si="28"/>
        <v>64.657492520657428</v>
      </c>
      <c r="W67" t="str">
        <f t="shared" si="29"/>
        <v>81 Process, plant and machine operatives</v>
      </c>
      <c r="X67" s="173">
        <f t="shared" ref="X67:AB67" si="79">X30/X$35*100</f>
        <v>1.3246199980130391</v>
      </c>
      <c r="Y67" s="173">
        <f t="shared" si="79"/>
        <v>1.3078183357760695</v>
      </c>
      <c r="Z67" s="173">
        <f t="shared" si="79"/>
        <v>1.0905388019843134</v>
      </c>
      <c r="AA67" s="173">
        <f t="shared" si="79"/>
        <v>1.3516851568507877</v>
      </c>
      <c r="AB67" s="173">
        <f t="shared" si="79"/>
        <v>1.2039705575151411</v>
      </c>
      <c r="AD67" s="68">
        <f t="shared" si="31"/>
        <v>19.630628173482997</v>
      </c>
      <c r="AE67" s="69">
        <f t="shared" si="32"/>
        <v>60.593585986562793</v>
      </c>
      <c r="AF67" s="69">
        <f t="shared" si="33"/>
        <v>80.22421416004579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3.8313170753616914</v>
      </c>
      <c r="C68" s="173">
        <f t="shared" si="73"/>
        <v>3.977807611944721</v>
      </c>
      <c r="D68" s="173">
        <f t="shared" si="73"/>
        <v>3.5974064631096736</v>
      </c>
      <c r="E68" s="173">
        <f t="shared" si="73"/>
        <v>3.8322495103278378</v>
      </c>
      <c r="F68" s="173">
        <f t="shared" si="73"/>
        <v>3.7674502385503876</v>
      </c>
      <c r="H68" s="68">
        <f t="shared" si="21"/>
        <v>12.714434643646216</v>
      </c>
      <c r="I68" s="69">
        <f t="shared" si="22"/>
        <v>57.941458382988323</v>
      </c>
      <c r="J68" s="69">
        <f t="shared" si="23"/>
        <v>70.655893026634544</v>
      </c>
      <c r="L68" t="str">
        <f t="shared" si="24"/>
        <v>82 Transport and mobile machine drivers and operatives</v>
      </c>
      <c r="M68" s="173">
        <f t="shared" ref="M68:Q68" si="80">M31/M$35*100</f>
        <v>6.6277347886289153</v>
      </c>
      <c r="N68" s="173">
        <f t="shared" si="80"/>
        <v>7.2206932086053515</v>
      </c>
      <c r="O68" s="173">
        <f t="shared" si="80"/>
        <v>6.5197316547251836</v>
      </c>
      <c r="P68" s="173">
        <f t="shared" si="80"/>
        <v>6.7312552802356418</v>
      </c>
      <c r="Q68" s="173">
        <f t="shared" si="80"/>
        <v>6.5559324496102747</v>
      </c>
      <c r="S68" s="68">
        <f t="shared" si="26"/>
        <v>7.5070445525524399</v>
      </c>
      <c r="T68" s="69">
        <f t="shared" si="27"/>
        <v>54.729109318633618</v>
      </c>
      <c r="U68" s="69">
        <f t="shared" si="28"/>
        <v>62.236153871186062</v>
      </c>
      <c r="W68" t="str">
        <f t="shared" si="29"/>
        <v>82 Transport and mobile machine drivers and operatives</v>
      </c>
      <c r="X68" s="173">
        <f t="shared" ref="X68:AB68" si="81">X31/X$35*100</f>
        <v>0.65914062410677299</v>
      </c>
      <c r="Y68" s="173">
        <f t="shared" si="81"/>
        <v>0.60544440698590629</v>
      </c>
      <c r="Z68" s="173">
        <f t="shared" si="81"/>
        <v>0.59757950757319289</v>
      </c>
      <c r="AA68" s="173">
        <f t="shared" si="81"/>
        <v>0.86015743106292197</v>
      </c>
      <c r="AB68" s="173">
        <f t="shared" si="81"/>
        <v>0.94322015825727112</v>
      </c>
      <c r="AD68" s="68">
        <f t="shared" si="31"/>
        <v>71.035009842657743</v>
      </c>
      <c r="AE68" s="69">
        <f t="shared" si="32"/>
        <v>93.91841457330473</v>
      </c>
      <c r="AF68" s="69">
        <f t="shared" si="33"/>
        <v>164.95342441596244</v>
      </c>
    </row>
    <row r="69" spans="1:32" x14ac:dyDescent="0.2">
      <c r="A69" t="str">
        <f t="shared" si="19"/>
        <v>91 Elementary trades and related occupations</v>
      </c>
      <c r="B69" s="173">
        <f t="shared" si="73"/>
        <v>1.9664348193603736</v>
      </c>
      <c r="C69" s="173">
        <f t="shared" si="73"/>
        <v>1.5998880612202178</v>
      </c>
      <c r="D69" s="173">
        <f t="shared" si="73"/>
        <v>1.460368936488357</v>
      </c>
      <c r="E69" s="173">
        <f t="shared" si="73"/>
        <v>1.2090184739550542</v>
      </c>
      <c r="F69" s="173">
        <f t="shared" si="73"/>
        <v>1.1342849950861478</v>
      </c>
      <c r="H69" s="68">
        <f t="shared" si="21"/>
        <v>-16.404841913987831</v>
      </c>
      <c r="I69" s="69">
        <f t="shared" si="22"/>
        <v>33.579473638603858</v>
      </c>
      <c r="J69" s="69">
        <f t="shared" si="23"/>
        <v>17.174631724616027</v>
      </c>
      <c r="L69" t="str">
        <f t="shared" si="24"/>
        <v>91 Elementary trades and related occupations</v>
      </c>
      <c r="M69" s="173">
        <f t="shared" ref="M69:Q70" si="82">M32/M$35*100</f>
        <v>2.8957825311627396</v>
      </c>
      <c r="N69" s="173">
        <f t="shared" si="82"/>
        <v>2.3955580878000018</v>
      </c>
      <c r="O69" s="173">
        <f t="shared" si="82"/>
        <v>2.2986986481460345</v>
      </c>
      <c r="P69" s="173">
        <f t="shared" si="82"/>
        <v>1.9001003303854169</v>
      </c>
      <c r="Q69" s="173">
        <f t="shared" si="82"/>
        <v>1.8009776532101613</v>
      </c>
      <c r="S69" s="68">
        <f t="shared" si="26"/>
        <v>-16.235797599749262</v>
      </c>
      <c r="T69" s="69">
        <f t="shared" si="27"/>
        <v>28.358538003744886</v>
      </c>
      <c r="U69" s="69">
        <f t="shared" si="28"/>
        <v>12.122740403995627</v>
      </c>
      <c r="W69" t="str">
        <f t="shared" si="29"/>
        <v>91 Elementary trades and related occupations</v>
      </c>
      <c r="X69" s="173">
        <f t="shared" ref="X69:AB70" si="83">X32/X$35*100</f>
        <v>0.91220929632050318</v>
      </c>
      <c r="Y69" s="173">
        <f t="shared" si="83"/>
        <v>0.77244958368360861</v>
      </c>
      <c r="Z69" s="173">
        <f t="shared" si="83"/>
        <v>0.5998062332432792</v>
      </c>
      <c r="AA69" s="173">
        <f t="shared" si="83"/>
        <v>0.50051387802052794</v>
      </c>
      <c r="AB69" s="173">
        <f t="shared" si="83"/>
        <v>0.45904545010488318</v>
      </c>
      <c r="AD69" s="68">
        <f t="shared" si="31"/>
        <v>-17.069868940211297</v>
      </c>
      <c r="AE69" s="69">
        <f t="shared" si="32"/>
        <v>54.1188411706746</v>
      </c>
      <c r="AF69" s="69">
        <f t="shared" si="33"/>
        <v>37.048972230463306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10.960149780542757</v>
      </c>
      <c r="C70" s="173">
        <f t="shared" si="73"/>
        <v>10.495093745696867</v>
      </c>
      <c r="D70" s="173">
        <f t="shared" si="73"/>
        <v>9.8563424277910183</v>
      </c>
      <c r="E70" s="173">
        <f t="shared" si="73"/>
        <v>9.8332484602590498</v>
      </c>
      <c r="F70" s="173">
        <f t="shared" si="73"/>
        <v>8.9789731775838977</v>
      </c>
      <c r="H70" s="68">
        <f t="shared" si="21"/>
        <v>-1.9534280580686185</v>
      </c>
      <c r="I70" s="69">
        <f t="shared" si="22"/>
        <v>50.330212601929233</v>
      </c>
      <c r="J70" s="69">
        <f t="shared" si="23"/>
        <v>48.376784543860616</v>
      </c>
      <c r="L70" t="str">
        <f t="shared" si="24"/>
        <v>92 Elementary administration and service occupations</v>
      </c>
      <c r="M70" s="173">
        <f t="shared" si="82"/>
        <v>9.7876151215506155</v>
      </c>
      <c r="N70" s="173">
        <f t="shared" si="82"/>
        <v>9.1031578362238097</v>
      </c>
      <c r="O70" s="173">
        <f t="shared" si="82"/>
        <v>8.9734216383934946</v>
      </c>
      <c r="P70" s="173">
        <f t="shared" si="82"/>
        <v>9.3276535437504293</v>
      </c>
      <c r="Q70" s="173">
        <f t="shared" si="82"/>
        <v>8.5647995001529154</v>
      </c>
      <c r="S70" s="68">
        <f t="shared" si="26"/>
        <v>2.0448989441182976</v>
      </c>
      <c r="T70" s="69">
        <f t="shared" si="27"/>
        <v>41.899039896660206</v>
      </c>
      <c r="U70" s="69">
        <f t="shared" si="28"/>
        <v>43.943938840778507</v>
      </c>
      <c r="W70" t="str">
        <f t="shared" si="29"/>
        <v>92 Elementary administration and service occupations</v>
      </c>
      <c r="X70" s="173">
        <f t="shared" si="83"/>
        <v>12.290239636535489</v>
      </c>
      <c r="Y70" s="173">
        <f t="shared" si="83"/>
        <v>11.942605014549992</v>
      </c>
      <c r="Z70" s="173">
        <f t="shared" si="83"/>
        <v>10.762678790095077</v>
      </c>
      <c r="AA70" s="173">
        <f t="shared" si="83"/>
        <v>10.351589838627401</v>
      </c>
      <c r="AB70" s="173">
        <f t="shared" si="83"/>
        <v>9.3984564913474884</v>
      </c>
      <c r="AD70" s="68">
        <f t="shared" si="31"/>
        <v>-5.3754569100195226</v>
      </c>
      <c r="AE70" s="69">
        <f t="shared" si="32"/>
        <v>57.54615973117302</v>
      </c>
      <c r="AF70" s="69">
        <f t="shared" si="33"/>
        <v>52.17070282115349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7.6270713608213123</v>
      </c>
      <c r="I72" s="67">
        <f>IF(D35&gt;0,I35/D35*100,0)</f>
        <v>50.628643500902669</v>
      </c>
      <c r="J72" s="67">
        <f>IF(D35&gt;0,(J35/D35)*100,0)</f>
        <v>58.255714861723959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6.913408102137117</v>
      </c>
      <c r="T72" s="67">
        <f t="shared" ref="T72" si="85">IF(O35&gt;0,T35/O35*100,0)</f>
        <v>41.951348583383542</v>
      </c>
      <c r="U72" s="67">
        <f t="shared" ref="U72" si="86">IF(O35&gt;0,(U35/O35)*100,0)</f>
        <v>48.864756685520632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8.3596613842446992</v>
      </c>
      <c r="AE72" s="67">
        <f t="shared" ref="AE72" si="88">IF(Z35&gt;0,AE35/Z35*100,0)</f>
        <v>59.536065326987462</v>
      </c>
      <c r="AF72" s="67">
        <f t="shared" ref="AF72" si="89">IF(Z35&gt;0,(AF35/Z35)*100,0)</f>
        <v>67.895726711232186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Norfolk and Suffolk 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Norfolk and Suffolk 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Norfolk and Suffolk 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2.9931110114121973</v>
      </c>
      <c r="C82" s="18">
        <f t="shared" ref="B82:E107" si="96">IF(AND(D$6-C$6 &lt;&gt; 0,C8&lt;&gt;0,D8&lt;&gt;0),(EXP(LN(D8/C8)/(D$6-C$6))-1)*100,0)</f>
        <v>1.8123294935769918</v>
      </c>
      <c r="D82" s="18">
        <f t="shared" si="96"/>
        <v>-1.2075073346662135</v>
      </c>
      <c r="E82" s="18">
        <f t="shared" si="96"/>
        <v>0.98055344323568772</v>
      </c>
      <c r="F82" s="18">
        <f t="shared" ref="F82:F107" si="97">IF(AND(F$6-D$6 &lt;&gt; 0,D8&lt;&gt;0,F8&lt;&gt;0),(EXP(LN(F8/D8)/(F$6-D$6))-1)*100,0)</f>
        <v>0.24586759344629172</v>
      </c>
      <c r="H82" s="18">
        <f t="shared" ref="H82:H107" si="98">IF($F$6-$D$6 &lt;&gt; 0,(EXP(LN(1+(H45/100))/($F$6-$D$6))-1)*100,0)</f>
        <v>0.24586759344629172</v>
      </c>
      <c r="I82" s="18">
        <f t="shared" ref="I82:I107" si="99">IF(D8&gt;0,((1+(I8/D8))^(1/($F$6-$D$6))-1)*100,0)</f>
        <v>2.7491623023672584</v>
      </c>
      <c r="J82" s="18">
        <f t="shared" ref="J82:J107" si="100">IF($F$6-$D$6 &lt;&gt; 0,(EXP(LN(1+(J45/100))/($F$6-$D$6))-1)*100,0)</f>
        <v>2.9183167288747036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1.6465005827332124</v>
      </c>
      <c r="N82" s="18">
        <f t="shared" si="102"/>
        <v>1.6966430869143956</v>
      </c>
      <c r="O82" s="18">
        <f t="shared" si="102"/>
        <v>-1.8405126731466548</v>
      </c>
      <c r="P82" s="18">
        <f t="shared" si="102"/>
        <v>0.51386285584327229</v>
      </c>
      <c r="Q82" s="18">
        <f t="shared" ref="Q82:Q107" si="103">IF(AND(Q$6-O$6 &lt;&gt; 0,O8&lt;&gt;0,Q8&lt;&gt;0),(EXP(LN(Q8/O8)/(Q$6-O$6))-1)*100,0)</f>
        <v>-0.27713748659371484</v>
      </c>
      <c r="S82" s="18">
        <f t="shared" ref="S82:S107" si="104">IF($F$6-$D$6 &lt;&gt; 0,(EXP(LN(1+(S45/100))/($F$6-$D$6))-1)*100,0)</f>
        <v>-0.27713748659371484</v>
      </c>
      <c r="T82" s="18">
        <f t="shared" ref="T82:T107" si="105">IF(O8&gt;0,((1+(T8/O8))^(1/($F$6-$D$6))-1)*100,0)</f>
        <v>2.4482061673377631</v>
      </c>
      <c r="U82" s="18">
        <f t="shared" ref="U82:U107" si="106">IF($F$6-$D$6 &lt;&gt; 0,(EXP(LN(1+(U45/100))/($F$6-$D$6))-1)*100,0)</f>
        <v>2.2518493345507373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6.0393876411595659</v>
      </c>
      <c r="Y82" s="18">
        <f t="shared" si="108"/>
        <v>2.0478649678667082</v>
      </c>
      <c r="Z82" s="18">
        <f t="shared" si="108"/>
        <v>2.9141188911419036E-2</v>
      </c>
      <c r="AA82" s="18">
        <f t="shared" si="108"/>
        <v>1.7943534774755188</v>
      </c>
      <c r="AB82" s="18">
        <f t="shared" ref="AB82:AB107" si="109">IF(AND(AB$6-Z$6 &lt;&gt; 0,Z8&lt;&gt;0,AB8&lt;&gt;0),(EXP(LN(AB8/Z8)/(AB$6-Z$6))-1)*100,0)</f>
        <v>1.2025150663425022</v>
      </c>
      <c r="AD82" s="18">
        <f t="shared" ref="AD82:AD107" si="110">IF($F$6-$D$6 &lt;&gt; 0,(EXP(LN(1+(AD45/100))/($F$6-$D$6))-1)*100,0)</f>
        <v>1.2025150663425022</v>
      </c>
      <c r="AE82" s="18">
        <f t="shared" ref="AE82:AE107" si="111">IF(Z8&gt;0,((1+(AE8/Z8))^(1/($F$6-$D$6))-1)*100,0)</f>
        <v>3.3243380314806892</v>
      </c>
      <c r="AF82" s="18">
        <f t="shared" ref="AF82:AF107" si="112">IF($F$6-$D$6 &lt;&gt; 0,(EXP(LN(1+(AF45/100))/($F$6-$D$6))-1)*100,0)</f>
        <v>4.1094420279801591</v>
      </c>
    </row>
    <row r="83" spans="1:32" x14ac:dyDescent="0.2">
      <c r="A83" t="str">
        <f t="shared" si="95"/>
        <v>12 Other managers and proprietors</v>
      </c>
      <c r="B83" s="18">
        <f t="shared" si="96"/>
        <v>0.31361684906658915</v>
      </c>
      <c r="C83" s="18">
        <f t="shared" si="96"/>
        <v>0.17159587808643906</v>
      </c>
      <c r="D83" s="18">
        <f t="shared" si="96"/>
        <v>4.5107482895159201</v>
      </c>
      <c r="E83" s="18">
        <f t="shared" si="96"/>
        <v>1.4846954977582039</v>
      </c>
      <c r="F83" s="18">
        <f t="shared" si="97"/>
        <v>2.4835170193603151</v>
      </c>
      <c r="H83" s="18">
        <f t="shared" si="98"/>
        <v>2.4835170193603151</v>
      </c>
      <c r="I83" s="18">
        <f t="shared" si="99"/>
        <v>3.717588930316329</v>
      </c>
      <c r="J83" s="18">
        <f t="shared" si="100"/>
        <v>5.3127498917049154</v>
      </c>
      <c r="L83" t="str">
        <f t="shared" si="101"/>
        <v>12 Other managers and proprietors</v>
      </c>
      <c r="M83" s="18">
        <f t="shared" si="102"/>
        <v>-1.5021341250006537</v>
      </c>
      <c r="N83" s="18">
        <f t="shared" si="102"/>
        <v>1.3902598674927935</v>
      </c>
      <c r="O83" s="18">
        <f t="shared" si="102"/>
        <v>5.120555518053127</v>
      </c>
      <c r="P83" s="18">
        <f t="shared" si="102"/>
        <v>1.3451431775223455</v>
      </c>
      <c r="Q83" s="18">
        <f t="shared" si="103"/>
        <v>2.5883022848550485</v>
      </c>
      <c r="S83" s="18">
        <f t="shared" si="104"/>
        <v>2.5883022848550485</v>
      </c>
      <c r="T83" s="18">
        <f t="shared" si="105"/>
        <v>3.466125660778463</v>
      </c>
      <c r="U83" s="18">
        <f t="shared" si="106"/>
        <v>5.1840652325269465</v>
      </c>
      <c r="W83" t="str">
        <f t="shared" si="107"/>
        <v>12 Other managers and proprietors</v>
      </c>
      <c r="X83" s="18">
        <f t="shared" si="108"/>
        <v>2.9244925864353011</v>
      </c>
      <c r="Y83" s="18">
        <f t="shared" si="108"/>
        <v>-1.3986683156541613</v>
      </c>
      <c r="Z83" s="18">
        <f t="shared" si="108"/>
        <v>3.6801988728077939</v>
      </c>
      <c r="AA83" s="18">
        <f t="shared" si="108"/>
        <v>1.6798824337939555</v>
      </c>
      <c r="AB83" s="18">
        <f t="shared" si="109"/>
        <v>2.3423293496662057</v>
      </c>
      <c r="AD83" s="18">
        <f t="shared" si="110"/>
        <v>2.3423293496662057</v>
      </c>
      <c r="AE83" s="18">
        <f t="shared" si="111"/>
        <v>4.0381429428231197</v>
      </c>
      <c r="AF83" s="18">
        <f t="shared" si="112"/>
        <v>5.4799304083022804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2.2465141625334084</v>
      </c>
      <c r="C84" s="18">
        <f t="shared" si="96"/>
        <v>4.2327298394472024</v>
      </c>
      <c r="D84" s="18">
        <f t="shared" si="96"/>
        <v>1.0960098090427417</v>
      </c>
      <c r="E84" s="18">
        <f t="shared" si="96"/>
        <v>1.05407141095053</v>
      </c>
      <c r="F84" s="18">
        <f t="shared" si="97"/>
        <v>1.0680489435566987</v>
      </c>
      <c r="H84" s="18">
        <f t="shared" si="98"/>
        <v>1.0680489435566987</v>
      </c>
      <c r="I84" s="18">
        <f t="shared" si="99"/>
        <v>2.2959842026548882</v>
      </c>
      <c r="J84" s="18">
        <f t="shared" si="100"/>
        <v>3.0895641243431138</v>
      </c>
      <c r="L84" t="str">
        <f t="shared" si="101"/>
        <v>21 Science, research, engineering and technology professionals</v>
      </c>
      <c r="M84" s="18">
        <f t="shared" si="102"/>
        <v>2.377416711700242</v>
      </c>
      <c r="N84" s="18">
        <f t="shared" si="102"/>
        <v>-0.25103055263067109</v>
      </c>
      <c r="O84" s="18">
        <f t="shared" si="102"/>
        <v>0.41331875624361913</v>
      </c>
      <c r="P84" s="18">
        <f t="shared" si="102"/>
        <v>0.73963637621947687</v>
      </c>
      <c r="Q84" s="18">
        <f t="shared" si="103"/>
        <v>0.63074617843692504</v>
      </c>
      <c r="S84" s="18">
        <f t="shared" si="104"/>
        <v>0.63074617843692504</v>
      </c>
      <c r="T84" s="18">
        <f t="shared" si="105"/>
        <v>1.9676885007934075</v>
      </c>
      <c r="U84" s="18">
        <f t="shared" si="106"/>
        <v>2.453115670807593</v>
      </c>
      <c r="W84" t="str">
        <f t="shared" si="107"/>
        <v>21 Science, research, engineering and technology professionals</v>
      </c>
      <c r="X84" s="18">
        <f t="shared" si="108"/>
        <v>1.7129365887230019</v>
      </c>
      <c r="Y84" s="18">
        <f t="shared" si="108"/>
        <v>22.809438956167583</v>
      </c>
      <c r="Z84" s="18">
        <f t="shared" si="108"/>
        <v>3.2672532048977132</v>
      </c>
      <c r="AA84" s="18">
        <f t="shared" si="108"/>
        <v>1.9263884685578381</v>
      </c>
      <c r="AB84" s="18">
        <f t="shared" si="109"/>
        <v>2.3713976492736988</v>
      </c>
      <c r="AD84" s="18">
        <f t="shared" si="110"/>
        <v>2.3713976492736988</v>
      </c>
      <c r="AE84" s="18">
        <f t="shared" si="111"/>
        <v>3.3037206203768266</v>
      </c>
      <c r="AF84" s="18">
        <f t="shared" si="112"/>
        <v>4.9005867807196291</v>
      </c>
    </row>
    <row r="85" spans="1:32" x14ac:dyDescent="0.2">
      <c r="A85" t="str">
        <f t="shared" si="95"/>
        <v>22 Health professionals</v>
      </c>
      <c r="B85" s="18">
        <f t="shared" si="96"/>
        <v>4.0446981410478422</v>
      </c>
      <c r="C85" s="18">
        <f t="shared" si="96"/>
        <v>-3.0385884199722768</v>
      </c>
      <c r="D85" s="18">
        <f t="shared" si="96"/>
        <v>1.5600528091178845</v>
      </c>
      <c r="E85" s="18">
        <f t="shared" si="96"/>
        <v>1.0833283867481169</v>
      </c>
      <c r="F85" s="18">
        <f t="shared" si="97"/>
        <v>1.2419873683239269</v>
      </c>
      <c r="H85" s="18">
        <f t="shared" si="98"/>
        <v>1.2419873683239269</v>
      </c>
      <c r="I85" s="18">
        <f t="shared" si="99"/>
        <v>3.1740156818833354</v>
      </c>
      <c r="J85" s="18">
        <f t="shared" si="100"/>
        <v>4.0014481639538468</v>
      </c>
      <c r="L85" t="str">
        <f t="shared" si="101"/>
        <v>22 Health professionals</v>
      </c>
      <c r="M85" s="18">
        <f t="shared" si="102"/>
        <v>1.9985715534352577</v>
      </c>
      <c r="N85" s="18">
        <f t="shared" si="102"/>
        <v>-2.2284672308733544</v>
      </c>
      <c r="O85" s="18">
        <f t="shared" si="102"/>
        <v>1.6167150503358041</v>
      </c>
      <c r="P85" s="18">
        <f t="shared" si="102"/>
        <v>1.134897814535174</v>
      </c>
      <c r="Q85" s="18">
        <f t="shared" si="103"/>
        <v>1.2952491851808023</v>
      </c>
      <c r="S85" s="18">
        <f t="shared" si="104"/>
        <v>1.2952491851808023</v>
      </c>
      <c r="T85" s="18">
        <f t="shared" si="105"/>
        <v>2.3984781879669237</v>
      </c>
      <c r="U85" s="18">
        <f t="shared" si="106"/>
        <v>3.3523758148422678</v>
      </c>
      <c r="W85" t="str">
        <f t="shared" si="107"/>
        <v>22 Health professionals</v>
      </c>
      <c r="X85" s="18">
        <f t="shared" si="108"/>
        <v>4.8068990745317564</v>
      </c>
      <c r="Y85" s="18">
        <f t="shared" si="108"/>
        <v>-3.3204947985748801</v>
      </c>
      <c r="Z85" s="18">
        <f t="shared" si="108"/>
        <v>1.5400826253827882</v>
      </c>
      <c r="AA85" s="18">
        <f t="shared" si="108"/>
        <v>1.0650552152033033</v>
      </c>
      <c r="AB85" s="18">
        <f t="shared" si="109"/>
        <v>1.2231502498605495</v>
      </c>
      <c r="AD85" s="18">
        <f t="shared" si="110"/>
        <v>1.2231502498605495</v>
      </c>
      <c r="AE85" s="18">
        <f t="shared" si="111"/>
        <v>3.4285885775565905</v>
      </c>
      <c r="AF85" s="18">
        <f t="shared" si="112"/>
        <v>4.2169946486987575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2.5966619408580582</v>
      </c>
      <c r="C86" s="18">
        <f t="shared" si="96"/>
        <v>3.9778122780351532</v>
      </c>
      <c r="D86" s="18">
        <f t="shared" si="96"/>
        <v>0.63970003927140695</v>
      </c>
      <c r="E86" s="18">
        <f t="shared" si="96"/>
        <v>0.83352086637427103</v>
      </c>
      <c r="F86" s="18">
        <f t="shared" si="97"/>
        <v>0.7688724842147554</v>
      </c>
      <c r="H86" s="18">
        <f t="shared" si="98"/>
        <v>0.7688724842147554</v>
      </c>
      <c r="I86" s="18">
        <f t="shared" si="99"/>
        <v>2.9098534221813743</v>
      </c>
      <c r="J86" s="18">
        <f t="shared" si="100"/>
        <v>3.4339738537219944</v>
      </c>
      <c r="L86" t="str">
        <f t="shared" si="101"/>
        <v>23 Teaching and other educational professionals</v>
      </c>
      <c r="M86" s="18">
        <f t="shared" si="102"/>
        <v>-0.81976185371551713</v>
      </c>
      <c r="N86" s="18">
        <f t="shared" si="102"/>
        <v>7.1860158049704248</v>
      </c>
      <c r="O86" s="18">
        <f t="shared" si="102"/>
        <v>1.2996791981947142</v>
      </c>
      <c r="P86" s="18">
        <f t="shared" si="102"/>
        <v>0.72254042385992978</v>
      </c>
      <c r="Q86" s="18">
        <f t="shared" si="103"/>
        <v>0.9145537364101175</v>
      </c>
      <c r="S86" s="18">
        <f t="shared" si="104"/>
        <v>0.9145537364101175</v>
      </c>
      <c r="T86" s="18">
        <f t="shared" si="105"/>
        <v>2.5415701659436296</v>
      </c>
      <c r="U86" s="18">
        <f t="shared" si="106"/>
        <v>3.1978116125403355</v>
      </c>
      <c r="W86" t="str">
        <f t="shared" si="107"/>
        <v>23 Teaching and other educational professionals</v>
      </c>
      <c r="X86" s="18">
        <f t="shared" si="108"/>
        <v>4.3306288938483428</v>
      </c>
      <c r="Y86" s="18">
        <f t="shared" si="108"/>
        <v>2.5438779488284879</v>
      </c>
      <c r="Z86" s="18">
        <f t="shared" si="108"/>
        <v>0.3253343243004192</v>
      </c>
      <c r="AA86" s="18">
        <f t="shared" si="108"/>
        <v>0.88753809314694454</v>
      </c>
      <c r="AB86" s="18">
        <f t="shared" si="109"/>
        <v>0.69978765239735452</v>
      </c>
      <c r="AD86" s="18">
        <f t="shared" si="110"/>
        <v>0.69978765239735452</v>
      </c>
      <c r="AE86" s="18">
        <f t="shared" si="111"/>
        <v>3.075782519832404</v>
      </c>
      <c r="AF86" s="18">
        <f t="shared" si="112"/>
        <v>3.541771002899341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3.4342039977769412</v>
      </c>
      <c r="C87" s="18">
        <f t="shared" si="96"/>
        <v>7.9703995156706453</v>
      </c>
      <c r="D87" s="18">
        <f t="shared" si="96"/>
        <v>2.3783233552954641</v>
      </c>
      <c r="E87" s="18">
        <f t="shared" si="96"/>
        <v>1.3342440511933562</v>
      </c>
      <c r="F87" s="18">
        <f t="shared" si="97"/>
        <v>1.6810820049992792</v>
      </c>
      <c r="H87" s="18">
        <f t="shared" si="98"/>
        <v>1.6810820049992792</v>
      </c>
      <c r="I87" s="18">
        <f t="shared" si="99"/>
        <v>2.9953576386847924</v>
      </c>
      <c r="J87" s="18">
        <f t="shared" si="100"/>
        <v>4.1527267443234761</v>
      </c>
      <c r="L87" t="str">
        <f t="shared" si="101"/>
        <v>24 Business, media and public service professionals</v>
      </c>
      <c r="M87" s="18">
        <f t="shared" si="102"/>
        <v>2.0127413478272516</v>
      </c>
      <c r="N87" s="18">
        <f t="shared" si="102"/>
        <v>5.9191661751418323</v>
      </c>
      <c r="O87" s="18">
        <f t="shared" si="102"/>
        <v>2.5702295470455772</v>
      </c>
      <c r="P87" s="18">
        <f t="shared" si="102"/>
        <v>1.0192899442168946</v>
      </c>
      <c r="Q87" s="18">
        <f t="shared" si="103"/>
        <v>1.5336464354231527</v>
      </c>
      <c r="S87" s="18">
        <f t="shared" si="104"/>
        <v>1.5336464354231527</v>
      </c>
      <c r="T87" s="18">
        <f t="shared" si="105"/>
        <v>2.6924547904003893</v>
      </c>
      <c r="U87" s="18">
        <f t="shared" si="106"/>
        <v>3.785768529381861</v>
      </c>
      <c r="W87" t="str">
        <f t="shared" si="107"/>
        <v>24 Business, media and public service professionals</v>
      </c>
      <c r="X87" s="18">
        <f t="shared" si="108"/>
        <v>5.4358760208915058</v>
      </c>
      <c r="Y87" s="18">
        <f t="shared" si="108"/>
        <v>10.630421905420363</v>
      </c>
      <c r="Z87" s="18">
        <f t="shared" si="108"/>
        <v>2.138038749149751</v>
      </c>
      <c r="AA87" s="18">
        <f t="shared" si="108"/>
        <v>1.7213613086309199</v>
      </c>
      <c r="AB87" s="18">
        <f t="shared" si="109"/>
        <v>1.860064572502651</v>
      </c>
      <c r="AD87" s="18">
        <f t="shared" si="110"/>
        <v>1.860064572502651</v>
      </c>
      <c r="AE87" s="18">
        <f t="shared" si="111"/>
        <v>3.354869046246689</v>
      </c>
      <c r="AF87" s="18">
        <f t="shared" si="112"/>
        <v>4.5845053864666196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3.3531202557286477</v>
      </c>
      <c r="C88" s="18">
        <f t="shared" si="96"/>
        <v>9.5387410748751567</v>
      </c>
      <c r="D88" s="18">
        <f t="shared" si="96"/>
        <v>-2.4186461940611692</v>
      </c>
      <c r="E88" s="18">
        <f t="shared" si="96"/>
        <v>0.73655531376000116</v>
      </c>
      <c r="F88" s="18">
        <f t="shared" si="97"/>
        <v>-0.32635423833499155</v>
      </c>
      <c r="H88" s="18">
        <f t="shared" si="98"/>
        <v>-0.32635423833499155</v>
      </c>
      <c r="I88" s="18">
        <f t="shared" si="99"/>
        <v>2.1541815740228065</v>
      </c>
      <c r="J88" s="18">
        <f t="shared" si="100"/>
        <v>1.9135481580761837</v>
      </c>
      <c r="L88" t="str">
        <f t="shared" si="101"/>
        <v>31 Science, engineering and technology associate professionals</v>
      </c>
      <c r="M88" s="18">
        <f t="shared" si="102"/>
        <v>4.2098191302838428</v>
      </c>
      <c r="N88" s="18">
        <f t="shared" si="102"/>
        <v>5.0645431040687416</v>
      </c>
      <c r="O88" s="18">
        <f t="shared" si="102"/>
        <v>-3.7735874646403822</v>
      </c>
      <c r="P88" s="18">
        <f t="shared" si="102"/>
        <v>0.17555311999413181</v>
      </c>
      <c r="Q88" s="18">
        <f t="shared" si="103"/>
        <v>-1.1585143809964671</v>
      </c>
      <c r="S88" s="18">
        <f t="shared" si="104"/>
        <v>-1.1585143809964671</v>
      </c>
      <c r="T88" s="18">
        <f t="shared" si="105"/>
        <v>1.7995552279093774</v>
      </c>
      <c r="U88" s="18">
        <f t="shared" si="106"/>
        <v>0.91482302438798957</v>
      </c>
      <c r="W88" t="str">
        <f t="shared" si="107"/>
        <v>31 Science, engineering and technology associate professionals</v>
      </c>
      <c r="X88" s="18">
        <f t="shared" si="108"/>
        <v>1.0701817045163597</v>
      </c>
      <c r="Y88" s="18">
        <f t="shared" si="108"/>
        <v>22.412700235250661</v>
      </c>
      <c r="Z88" s="18">
        <f t="shared" si="108"/>
        <v>0.63825409124569354</v>
      </c>
      <c r="AA88" s="18">
        <f t="shared" si="108"/>
        <v>1.7676562674016738</v>
      </c>
      <c r="AB88" s="18">
        <f t="shared" si="109"/>
        <v>1.3897875653583025</v>
      </c>
      <c r="AD88" s="18">
        <f t="shared" si="110"/>
        <v>1.3897875653583025</v>
      </c>
      <c r="AE88" s="18">
        <f t="shared" si="111"/>
        <v>2.9626410149996119</v>
      </c>
      <c r="AF88" s="18">
        <f t="shared" si="112"/>
        <v>3.9171219305407901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3.6029604044709895</v>
      </c>
      <c r="C89" s="18">
        <f t="shared" si="96"/>
        <v>0.70914260641319338</v>
      </c>
      <c r="D89" s="18">
        <f t="shared" si="96"/>
        <v>0.32266616898268818</v>
      </c>
      <c r="E89" s="18">
        <f t="shared" si="96"/>
        <v>1.137987634037696</v>
      </c>
      <c r="F89" s="18">
        <f t="shared" si="97"/>
        <v>0.86548022456818252</v>
      </c>
      <c r="H89" s="18">
        <f t="shared" si="98"/>
        <v>0.86548022456818252</v>
      </c>
      <c r="I89" s="18">
        <f t="shared" si="99"/>
        <v>3.2742326413606193</v>
      </c>
      <c r="J89" s="18">
        <f t="shared" si="100"/>
        <v>3.8381224450379392</v>
      </c>
      <c r="L89" t="str">
        <f t="shared" si="101"/>
        <v>32 Health and social care associate professionals</v>
      </c>
      <c r="M89" s="18">
        <f t="shared" si="102"/>
        <v>-1.2179524154311117</v>
      </c>
      <c r="N89" s="18">
        <f t="shared" si="102"/>
        <v>3.6692870430701019</v>
      </c>
      <c r="O89" s="18">
        <f t="shared" si="102"/>
        <v>-2.1732023427192382</v>
      </c>
      <c r="P89" s="18">
        <f t="shared" si="102"/>
        <v>0.68429927689221959</v>
      </c>
      <c r="Q89" s="18">
        <f>IF(AND(Q$6-O$6 &lt;&gt; 0,O15&lt;&gt;0,Q15&lt;&gt;0),(EXP(LN(Q15/O15)/(Q$6-O$6))-1)*100,0)</f>
        <v>-0.27735699560050842</v>
      </c>
      <c r="S89" s="18">
        <f t="shared" si="104"/>
        <v>-0.27735699560050842</v>
      </c>
      <c r="T89" s="18">
        <f t="shared" si="105"/>
        <v>2.4459773128217677</v>
      </c>
      <c r="U89" s="18">
        <f t="shared" si="106"/>
        <v>2.2494051563341833</v>
      </c>
      <c r="W89" t="str">
        <f t="shared" si="107"/>
        <v>32 Health and social care associate professionals</v>
      </c>
      <c r="X89" s="18">
        <f t="shared" si="108"/>
        <v>4.7502058974633332</v>
      </c>
      <c r="Y89" s="18">
        <f t="shared" si="108"/>
        <v>0.10161691181893584</v>
      </c>
      <c r="Z89" s="18">
        <f t="shared" si="108"/>
        <v>0.82241163599534595</v>
      </c>
      <c r="AA89" s="18">
        <f t="shared" si="108"/>
        <v>1.2189729831100005</v>
      </c>
      <c r="AB89" s="18">
        <f t="shared" si="109"/>
        <v>1.0866128606544345</v>
      </c>
      <c r="AD89" s="18">
        <f t="shared" si="110"/>
        <v>1.0866128606544345</v>
      </c>
      <c r="AE89" s="18">
        <f t="shared" si="111"/>
        <v>3.4388801663204349</v>
      </c>
      <c r="AF89" s="18">
        <f t="shared" si="112"/>
        <v>4.1358781898264363</v>
      </c>
    </row>
    <row r="90" spans="1:32" x14ac:dyDescent="0.2">
      <c r="A90" t="str">
        <f t="shared" si="95"/>
        <v>33 Protective service occupations</v>
      </c>
      <c r="B90" s="18">
        <f t="shared" si="96"/>
        <v>0.34336752538186577</v>
      </c>
      <c r="C90" s="18">
        <f t="shared" si="96"/>
        <v>7.9078443783895169</v>
      </c>
      <c r="D90" s="18">
        <f t="shared" si="96"/>
        <v>4.3274530645607934</v>
      </c>
      <c r="E90" s="18">
        <f t="shared" si="96"/>
        <v>1.6888915117049486</v>
      </c>
      <c r="F90" s="18">
        <f t="shared" si="97"/>
        <v>2.5609127376983176</v>
      </c>
      <c r="H90" s="18">
        <f t="shared" si="98"/>
        <v>2.5609127376983176</v>
      </c>
      <c r="I90" s="18">
        <f t="shared" si="99"/>
        <v>2.5877756738453828</v>
      </c>
      <c r="J90" s="18">
        <f t="shared" si="100"/>
        <v>4.4747354875439127</v>
      </c>
      <c r="L90" t="str">
        <f t="shared" si="101"/>
        <v>33 Protective service occupations</v>
      </c>
      <c r="M90" s="18">
        <f t="shared" si="102"/>
        <v>-0.53560565813356442</v>
      </c>
      <c r="N90" s="18">
        <f t="shared" si="102"/>
        <v>5.5367076365867351</v>
      </c>
      <c r="O90" s="18">
        <f t="shared" si="102"/>
        <v>3.1615546997027399</v>
      </c>
      <c r="P90" s="18">
        <f t="shared" si="102"/>
        <v>0.8546305434411483</v>
      </c>
      <c r="Q90" s="18">
        <f t="shared" si="103"/>
        <v>1.6178155378792303</v>
      </c>
      <c r="S90" s="18">
        <f t="shared" si="104"/>
        <v>1.6178155378792303</v>
      </c>
      <c r="T90" s="18">
        <f t="shared" si="105"/>
        <v>1.940981797581931</v>
      </c>
      <c r="U90" s="18">
        <f t="shared" si="106"/>
        <v>3.2104811240387887</v>
      </c>
      <c r="W90" t="str">
        <f t="shared" si="107"/>
        <v>33 Protective service occupations</v>
      </c>
      <c r="X90" s="18">
        <f t="shared" si="108"/>
        <v>2.6753784968366334</v>
      </c>
      <c r="Y90" s="18">
        <f t="shared" si="108"/>
        <v>13.719998684255907</v>
      </c>
      <c r="Z90" s="18">
        <f t="shared" si="108"/>
        <v>6.8009418023556645</v>
      </c>
      <c r="AA90" s="18">
        <f t="shared" si="108"/>
        <v>3.1313473431893835</v>
      </c>
      <c r="AB90" s="18">
        <f t="shared" si="109"/>
        <v>4.3403178058350145</v>
      </c>
      <c r="AD90" s="18">
        <f t="shared" si="110"/>
        <v>4.3403178058350145</v>
      </c>
      <c r="AE90" s="18">
        <f t="shared" si="111"/>
        <v>3.8762392473076446</v>
      </c>
      <c r="AF90" s="18">
        <f t="shared" si="112"/>
        <v>6.7407942796434694</v>
      </c>
    </row>
    <row r="91" spans="1:32" x14ac:dyDescent="0.2">
      <c r="A91" t="str">
        <f t="shared" si="95"/>
        <v>34 Culture, media and sports occupations</v>
      </c>
      <c r="B91" s="18">
        <f t="shared" si="96"/>
        <v>-1.1286676106577409</v>
      </c>
      <c r="C91" s="18">
        <f t="shared" si="96"/>
        <v>21.719469318036012</v>
      </c>
      <c r="D91" s="18">
        <f t="shared" si="96"/>
        <v>-1.0198542411105738</v>
      </c>
      <c r="E91" s="18">
        <f t="shared" si="96"/>
        <v>0.95027160232266095</v>
      </c>
      <c r="F91" s="18">
        <f t="shared" si="97"/>
        <v>0.28924399242262755</v>
      </c>
      <c r="H91" s="18">
        <f t="shared" si="98"/>
        <v>0.28924399242262755</v>
      </c>
      <c r="I91" s="18">
        <f t="shared" si="99"/>
        <v>2.5306284029547044</v>
      </c>
      <c r="J91" s="18">
        <f t="shared" si="100"/>
        <v>2.7357614484347481</v>
      </c>
      <c r="L91" t="str">
        <f t="shared" si="101"/>
        <v>34 Culture, media and sports occupations</v>
      </c>
      <c r="M91" s="18">
        <f t="shared" si="102"/>
        <v>0.28417919557348625</v>
      </c>
      <c r="N91" s="18">
        <f t="shared" si="102"/>
        <v>10.092258519806109</v>
      </c>
      <c r="O91" s="18">
        <f t="shared" si="102"/>
        <v>-0.60890300227601779</v>
      </c>
      <c r="P91" s="18">
        <f t="shared" si="102"/>
        <v>1.027833219547758</v>
      </c>
      <c r="Q91" s="18">
        <f t="shared" si="103"/>
        <v>0.47928139240414058</v>
      </c>
      <c r="S91" s="18">
        <f t="shared" si="104"/>
        <v>0.47928139240414058</v>
      </c>
      <c r="T91" s="18">
        <f t="shared" si="105"/>
        <v>2.3079231614537843</v>
      </c>
      <c r="U91" s="18">
        <f t="shared" si="106"/>
        <v>2.6594936937515579</v>
      </c>
      <c r="W91" t="str">
        <f t="shared" si="107"/>
        <v>34 Culture, media and sports occupations</v>
      </c>
      <c r="X91" s="18">
        <f t="shared" si="108"/>
        <v>-2.9636351657182924</v>
      </c>
      <c r="Y91" s="18">
        <f t="shared" si="108"/>
        <v>38.117595978558569</v>
      </c>
      <c r="Z91" s="18">
        <f>IF(AND(AA$6-Z$6 &lt;&gt; 0,Z17&lt;&gt;0,AA17&lt;&gt;0),(EXP(LN(AA17/Z17)/(AA$6-Z$6))-1)*100,0)</f>
        <v>-1.4901269861232191</v>
      </c>
      <c r="AA91" s="18">
        <f t="shared" si="108"/>
        <v>0.85841899588230408</v>
      </c>
      <c r="AB91" s="18">
        <f t="shared" si="109"/>
        <v>6.9414127704403583E-2</v>
      </c>
      <c r="AD91" s="18">
        <f t="shared" si="110"/>
        <v>6.9414127704403583E-2</v>
      </c>
      <c r="AE91" s="18">
        <f t="shared" si="111"/>
        <v>2.7731556171794569</v>
      </c>
      <c r="AF91" s="18">
        <f t="shared" si="112"/>
        <v>2.8205624337446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1.0245261610242418</v>
      </c>
      <c r="C92" s="18">
        <f t="shared" si="96"/>
        <v>2.7537252896932207</v>
      </c>
      <c r="D92" s="18">
        <f t="shared" si="96"/>
        <v>-0.58151196730601429</v>
      </c>
      <c r="E92" s="18">
        <f t="shared" si="96"/>
        <v>0.52539558149555798</v>
      </c>
      <c r="F92" s="18">
        <f t="shared" si="97"/>
        <v>0.15506378541041421</v>
      </c>
      <c r="H92" s="18">
        <f t="shared" si="98"/>
        <v>0.15506378541041421</v>
      </c>
      <c r="I92" s="18">
        <f t="shared" si="99"/>
        <v>2.5489290520030572</v>
      </c>
      <c r="J92" s="18">
        <f t="shared" si="100"/>
        <v>2.6583118820233231</v>
      </c>
      <c r="L92" t="str">
        <f t="shared" si="101"/>
        <v>35 Business and public service associate professionals</v>
      </c>
      <c r="M92" s="18">
        <f t="shared" si="102"/>
        <v>-0.18796367044550122</v>
      </c>
      <c r="N92" s="18">
        <f t="shared" si="102"/>
        <v>3.6638343300888776</v>
      </c>
      <c r="O92" s="18">
        <f t="shared" si="102"/>
        <v>-1.2310200893082435</v>
      </c>
      <c r="P92" s="18">
        <f t="shared" si="102"/>
        <v>2.2026821170761934E-2</v>
      </c>
      <c r="Q92" s="18">
        <f t="shared" si="103"/>
        <v>-0.39741192487963151</v>
      </c>
      <c r="S92" s="18">
        <f t="shared" si="104"/>
        <v>-0.39741192487963151</v>
      </c>
      <c r="T92" s="18">
        <f t="shared" si="105"/>
        <v>2.0965957135135049</v>
      </c>
      <c r="U92" s="18">
        <f t="shared" si="106"/>
        <v>1.801607742671818</v>
      </c>
      <c r="W92" t="str">
        <f t="shared" si="107"/>
        <v>35 Business and public service associate professionals</v>
      </c>
      <c r="X92" s="18">
        <f t="shared" si="108"/>
        <v>2.4132713507571513</v>
      </c>
      <c r="Y92" s="18">
        <f t="shared" si="108"/>
        <v>1.7762279006310777</v>
      </c>
      <c r="Z92" s="18">
        <f t="shared" si="108"/>
        <v>0.11011305956631912</v>
      </c>
      <c r="AA92" s="18">
        <f t="shared" si="108"/>
        <v>1.0177142820179563</v>
      </c>
      <c r="AB92" s="18">
        <f t="shared" si="109"/>
        <v>0.71426994578167591</v>
      </c>
      <c r="AD92" s="18">
        <f t="shared" si="110"/>
        <v>0.71426994578167591</v>
      </c>
      <c r="AE92" s="18">
        <f t="shared" si="111"/>
        <v>3.0137341965220221</v>
      </c>
      <c r="AF92" s="18">
        <f t="shared" si="112"/>
        <v>3.4934256903688121</v>
      </c>
    </row>
    <row r="93" spans="1:32" x14ac:dyDescent="0.2">
      <c r="A93" t="str">
        <f t="shared" si="95"/>
        <v>41 Administrative occupations</v>
      </c>
      <c r="B93" s="18">
        <f t="shared" si="96"/>
        <v>-1.1304492606151517</v>
      </c>
      <c r="C93" s="18">
        <f t="shared" si="96"/>
        <v>1.9937770497189256</v>
      </c>
      <c r="D93" s="18">
        <f t="shared" si="96"/>
        <v>-1.6377983738336876</v>
      </c>
      <c r="E93" s="18">
        <f t="shared" si="96"/>
        <v>-0.70725159700205653</v>
      </c>
      <c r="F93" s="18">
        <f t="shared" si="97"/>
        <v>-1.0184079162128046</v>
      </c>
      <c r="H93" s="18">
        <f t="shared" si="98"/>
        <v>-1.0184079162128046</v>
      </c>
      <c r="I93" s="18">
        <f t="shared" si="99"/>
        <v>2.5444318885607498</v>
      </c>
      <c r="J93" s="18">
        <f t="shared" si="100"/>
        <v>1.8444426571292194</v>
      </c>
      <c r="L93" t="str">
        <f t="shared" si="101"/>
        <v>41 Administrative occupations</v>
      </c>
      <c r="M93" s="18">
        <f t="shared" si="102"/>
        <v>-2.9028798015448998</v>
      </c>
      <c r="N93" s="18">
        <f t="shared" si="102"/>
        <v>18.420668531839013</v>
      </c>
      <c r="O93" s="18">
        <f t="shared" si="102"/>
        <v>-1.0042417089707434</v>
      </c>
      <c r="P93" s="18">
        <f t="shared" si="102"/>
        <v>0.69680795078506108</v>
      </c>
      <c r="Q93" s="18">
        <f t="shared" si="103"/>
        <v>0.1265682616896191</v>
      </c>
      <c r="S93" s="18">
        <f t="shared" si="104"/>
        <v>0.1265682616896191</v>
      </c>
      <c r="T93" s="18">
        <f t="shared" si="105"/>
        <v>2.0836564785884359</v>
      </c>
      <c r="U93" s="18">
        <f t="shared" si="106"/>
        <v>2.1787074925838423</v>
      </c>
      <c r="W93" t="str">
        <f t="shared" si="107"/>
        <v>41 Administrative occupations</v>
      </c>
      <c r="X93" s="18">
        <f t="shared" si="108"/>
        <v>-0.51976747939129764</v>
      </c>
      <c r="Y93" s="18">
        <f t="shared" si="108"/>
        <v>-3.3321657128364435</v>
      </c>
      <c r="Z93" s="18">
        <f t="shared" si="108"/>
        <v>-1.8940279869151255</v>
      </c>
      <c r="AA93" s="18">
        <f t="shared" si="108"/>
        <v>-1.3474875307105783</v>
      </c>
      <c r="AB93" s="18">
        <f t="shared" si="109"/>
        <v>-1.530005151506808</v>
      </c>
      <c r="AD93" s="18">
        <f t="shared" si="110"/>
        <v>-1.530005151506808</v>
      </c>
      <c r="AE93" s="18">
        <f t="shared" si="111"/>
        <v>2.7196843387253367</v>
      </c>
      <c r="AF93" s="18">
        <f t="shared" si="112"/>
        <v>1.7073003587196656</v>
      </c>
    </row>
    <row r="94" spans="1:32" x14ac:dyDescent="0.2">
      <c r="A94" t="str">
        <f t="shared" si="95"/>
        <v>42 Secretarial and related occupations</v>
      </c>
      <c r="B94" s="18">
        <f t="shared" si="96"/>
        <v>-2.1697712252809476</v>
      </c>
      <c r="C94" s="18">
        <f t="shared" si="96"/>
        <v>-3.6480585169246127</v>
      </c>
      <c r="D94" s="18">
        <f t="shared" si="96"/>
        <v>0.85920733953939177</v>
      </c>
      <c r="E94" s="18">
        <f t="shared" si="96"/>
        <v>-2.9336567155972437</v>
      </c>
      <c r="F94" s="18">
        <f t="shared" si="97"/>
        <v>-1.6854876094769211</v>
      </c>
      <c r="H94" s="18">
        <f t="shared" si="98"/>
        <v>-1.6854876094769211</v>
      </c>
      <c r="I94" s="18">
        <f t="shared" si="99"/>
        <v>2.7759867173781316</v>
      </c>
      <c r="J94" s="18">
        <f t="shared" si="100"/>
        <v>1.6743798405019827</v>
      </c>
      <c r="L94" t="str">
        <f t="shared" si="101"/>
        <v>42 Secretarial and related occupations</v>
      </c>
      <c r="M94" s="18">
        <f t="shared" si="102"/>
        <v>-8.0942363146536245</v>
      </c>
      <c r="N94" s="18">
        <f t="shared" si="102"/>
        <v>-3.3695357212193189</v>
      </c>
      <c r="O94" s="18">
        <f t="shared" si="102"/>
        <v>5.4634017121937939</v>
      </c>
      <c r="P94" s="18">
        <f t="shared" si="102"/>
        <v>1.8179960952846352</v>
      </c>
      <c r="Q94" s="18">
        <f t="shared" si="103"/>
        <v>3.0189111518971634</v>
      </c>
      <c r="S94" s="18">
        <f t="shared" si="104"/>
        <v>3.0189111518971634</v>
      </c>
      <c r="T94" s="18">
        <f t="shared" si="105"/>
        <v>2.4779744127398251</v>
      </c>
      <c r="U94" s="18">
        <f t="shared" si="106"/>
        <v>4.7499828638407626</v>
      </c>
      <c r="W94" t="str">
        <f t="shared" si="107"/>
        <v>42 Secretarial and related occupations</v>
      </c>
      <c r="X94" s="18">
        <f t="shared" si="108"/>
        <v>-1.8294327887389494</v>
      </c>
      <c r="Y94" s="18">
        <f t="shared" si="108"/>
        <v>-3.661593908104277</v>
      </c>
      <c r="Z94" s="18">
        <f t="shared" si="108"/>
        <v>0.61212390683607065</v>
      </c>
      <c r="AA94" s="18">
        <f t="shared" si="108"/>
        <v>-3.3069200115011022</v>
      </c>
      <c r="AB94" s="18">
        <f t="shared" si="109"/>
        <v>-2.0178341528627741</v>
      </c>
      <c r="AD94" s="18">
        <f t="shared" si="110"/>
        <v>-2.0178341528627741</v>
      </c>
      <c r="AE94" s="18">
        <f t="shared" si="111"/>
        <v>2.7902081870949891</v>
      </c>
      <c r="AF94" s="18">
        <f t="shared" si="112"/>
        <v>1.485720652157263</v>
      </c>
    </row>
    <row r="95" spans="1:32" x14ac:dyDescent="0.2">
      <c r="A95" t="str">
        <f t="shared" si="95"/>
        <v>51 Skilled agricultural and related trades</v>
      </c>
      <c r="B95" s="18">
        <f t="shared" si="96"/>
        <v>-1.4119613204421899E-2</v>
      </c>
      <c r="C95" s="18">
        <f t="shared" si="96"/>
        <v>-41.899123259622847</v>
      </c>
      <c r="D95" s="18">
        <f t="shared" si="96"/>
        <v>1.0575882434956885</v>
      </c>
      <c r="E95" s="18">
        <f t="shared" si="96"/>
        <v>1.2601691871612308</v>
      </c>
      <c r="F95" s="18">
        <f t="shared" si="97"/>
        <v>1.1925971243632594</v>
      </c>
      <c r="H95" s="18">
        <f t="shared" si="98"/>
        <v>1.1925971243632594</v>
      </c>
      <c r="I95" s="18">
        <f t="shared" si="99"/>
        <v>3.2433458436495588</v>
      </c>
      <c r="J95" s="18">
        <f t="shared" si="100"/>
        <v>4.0299011440301236</v>
      </c>
      <c r="L95" t="str">
        <f t="shared" si="101"/>
        <v>51 Skilled agricultural and related trades</v>
      </c>
      <c r="M95" s="18">
        <f t="shared" si="102"/>
        <v>-1.0110991904031974</v>
      </c>
      <c r="N95" s="18">
        <f t="shared" si="102"/>
        <v>-46.735284403609946</v>
      </c>
      <c r="O95" s="18">
        <f t="shared" si="102"/>
        <v>0.42015663508152556</v>
      </c>
      <c r="P95" s="18">
        <f t="shared" si="102"/>
        <v>1.0582464465893393</v>
      </c>
      <c r="Q95" s="18">
        <f t="shared" si="103"/>
        <v>0.8451006047019316</v>
      </c>
      <c r="S95" s="18">
        <f t="shared" si="104"/>
        <v>0.8451006047019316</v>
      </c>
      <c r="T95" s="18">
        <f t="shared" si="105"/>
        <v>2.9416284488176681</v>
      </c>
      <c r="U95" s="18">
        <f t="shared" si="106"/>
        <v>3.5163449783955247</v>
      </c>
      <c r="W95" t="str">
        <f t="shared" si="107"/>
        <v>51 Skilled agricultural and related trades</v>
      </c>
      <c r="X95" s="18">
        <f t="shared" si="108"/>
        <v>5.4467920648926471</v>
      </c>
      <c r="Y95" s="18">
        <f t="shared" si="108"/>
        <v>-19.242118988145464</v>
      </c>
      <c r="Z95" s="18">
        <f t="shared" si="108"/>
        <v>2.9317365750648472</v>
      </c>
      <c r="AA95" s="18">
        <f t="shared" si="108"/>
        <v>1.7938519860467572</v>
      </c>
      <c r="AB95" s="18">
        <f t="shared" si="109"/>
        <v>2.1717422674475628</v>
      </c>
      <c r="AD95" s="18">
        <f t="shared" si="110"/>
        <v>2.1717422674475628</v>
      </c>
      <c r="AE95" s="18">
        <f t="shared" si="111"/>
        <v>4.1046529075689842</v>
      </c>
      <c r="AF95" s="18">
        <f t="shared" si="112"/>
        <v>5.4243459293070728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-1.6772270614968443</v>
      </c>
      <c r="C96" s="18">
        <f t="shared" si="96"/>
        <v>-12.803476206416697</v>
      </c>
      <c r="D96" s="18">
        <f t="shared" si="96"/>
        <v>0.30911624489071698</v>
      </c>
      <c r="E96" s="18">
        <f t="shared" si="96"/>
        <v>-0.40234535954750683</v>
      </c>
      <c r="F96" s="18">
        <f t="shared" si="97"/>
        <v>-0.16575395260370884</v>
      </c>
      <c r="H96" s="18">
        <f t="shared" si="98"/>
        <v>-0.16575395260370884</v>
      </c>
      <c r="I96" s="18">
        <f t="shared" si="99"/>
        <v>2.1887281430632122</v>
      </c>
      <c r="J96" s="18">
        <f t="shared" si="100"/>
        <v>2.0667123008558885</v>
      </c>
      <c r="L96" t="str">
        <f t="shared" si="101"/>
        <v>52 Skilled metal, electrical and electronic trades</v>
      </c>
      <c r="M96" s="18">
        <f t="shared" si="102"/>
        <v>-1.9764373939013868</v>
      </c>
      <c r="N96" s="18">
        <f t="shared" si="102"/>
        <v>-12.508645054968859</v>
      </c>
      <c r="O96" s="18">
        <f t="shared" si="102"/>
        <v>-0.40556629371107933</v>
      </c>
      <c r="P96" s="18">
        <f t="shared" si="102"/>
        <v>-0.58341708675593296</v>
      </c>
      <c r="Q96" s="18">
        <f t="shared" si="103"/>
        <v>-0.52416880567897062</v>
      </c>
      <c r="S96" s="18">
        <f t="shared" si="104"/>
        <v>-0.52416880567897062</v>
      </c>
      <c r="T96" s="18">
        <f t="shared" si="105"/>
        <v>2.0572365545146853</v>
      </c>
      <c r="U96" s="18">
        <f t="shared" si="106"/>
        <v>1.6669519697692925</v>
      </c>
      <c r="W96" t="str">
        <f t="shared" si="107"/>
        <v>52 Skilled metal, electrical and electronic trades</v>
      </c>
      <c r="X96" s="18">
        <f t="shared" si="108"/>
        <v>11.401971661221211</v>
      </c>
      <c r="Y96" s="18">
        <f t="shared" si="108"/>
        <v>-22.254824046749633</v>
      </c>
      <c r="Z96" s="18">
        <f t="shared" si="108"/>
        <v>18.148867481850296</v>
      </c>
      <c r="AA96" s="18">
        <f t="shared" si="108"/>
        <v>2.0620066724968078</v>
      </c>
      <c r="AB96" s="18">
        <f t="shared" si="109"/>
        <v>7.164906554530126</v>
      </c>
      <c r="AD96" s="18">
        <f t="shared" si="110"/>
        <v>7.164906554530126</v>
      </c>
      <c r="AE96" s="18">
        <f t="shared" si="111"/>
        <v>5.8270216032247246</v>
      </c>
      <c r="AF96" s="18">
        <f t="shared" si="112"/>
        <v>9.973304047073972</v>
      </c>
    </row>
    <row r="97" spans="1:32" x14ac:dyDescent="0.2">
      <c r="A97" t="str">
        <f t="shared" si="95"/>
        <v>53 Skilled construction and building trades</v>
      </c>
      <c r="B97" s="18">
        <f t="shared" si="96"/>
        <v>-4.6794911806831596</v>
      </c>
      <c r="C97" s="18">
        <f t="shared" si="96"/>
        <v>-4.5007576542359429</v>
      </c>
      <c r="D97" s="18">
        <f t="shared" si="96"/>
        <v>0.95813551189003476</v>
      </c>
      <c r="E97" s="18">
        <f t="shared" si="96"/>
        <v>-1.0430448871348363</v>
      </c>
      <c r="F97" s="18">
        <f t="shared" si="97"/>
        <v>-0.38043150039482887</v>
      </c>
      <c r="H97" s="18">
        <f t="shared" si="98"/>
        <v>-0.38043150039482887</v>
      </c>
      <c r="I97" s="18">
        <f t="shared" si="99"/>
        <v>2.4085210733267637</v>
      </c>
      <c r="J97" s="18">
        <f t="shared" si="100"/>
        <v>2.1380923899445348</v>
      </c>
      <c r="L97" t="str">
        <f t="shared" si="101"/>
        <v>53 Skilled construction and building trades</v>
      </c>
      <c r="M97" s="18">
        <f t="shared" si="102"/>
        <v>-4.8613457270863636</v>
      </c>
      <c r="N97" s="18">
        <f t="shared" si="102"/>
        <v>-5.1428086260424948</v>
      </c>
      <c r="O97" s="18">
        <f t="shared" si="102"/>
        <v>0.94779780761142796</v>
      </c>
      <c r="P97" s="18">
        <f t="shared" si="102"/>
        <v>-1.1407187084204851</v>
      </c>
      <c r="Q97" s="18">
        <f t="shared" si="103"/>
        <v>-0.44939227568679962</v>
      </c>
      <c r="S97" s="18">
        <f t="shared" si="104"/>
        <v>-0.44939227568679962</v>
      </c>
      <c r="T97" s="18">
        <f t="shared" si="105"/>
        <v>2.3854930540135211</v>
      </c>
      <c r="U97" s="18">
        <f t="shared" si="106"/>
        <v>2.0654900453733971</v>
      </c>
      <c r="W97" t="str">
        <f t="shared" si="107"/>
        <v>53 Skilled construction and building trades</v>
      </c>
      <c r="X97" s="18">
        <f t="shared" si="108"/>
        <v>7.7737200066885892</v>
      </c>
      <c r="Y97" s="18">
        <f t="shared" si="108"/>
        <v>27.994483591687679</v>
      </c>
      <c r="Z97" s="18">
        <f t="shared" si="108"/>
        <v>1.3428640867115149</v>
      </c>
      <c r="AA97" s="18">
        <f t="shared" si="108"/>
        <v>2.0578876044654582</v>
      </c>
      <c r="AB97" s="18">
        <f t="shared" si="109"/>
        <v>1.8189876445164899</v>
      </c>
      <c r="AD97" s="18">
        <f t="shared" si="110"/>
        <v>1.8189876445164899</v>
      </c>
      <c r="AE97" s="18">
        <f t="shared" si="111"/>
        <v>3.2238623457506055</v>
      </c>
      <c r="AF97" s="18">
        <f t="shared" si="112"/>
        <v>4.4448654530277798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-3.9856491847446329</v>
      </c>
      <c r="C98" s="18">
        <f t="shared" si="96"/>
        <v>-3.6630347369032479</v>
      </c>
      <c r="D98" s="18">
        <f t="shared" si="96"/>
        <v>0.17645707925830756</v>
      </c>
      <c r="E98" s="18">
        <f t="shared" si="96"/>
        <v>0.14467095023420473</v>
      </c>
      <c r="F98" s="18">
        <f t="shared" si="97"/>
        <v>0.15526520577497926</v>
      </c>
      <c r="H98" s="18">
        <f t="shared" si="98"/>
        <v>0.15526520577497926</v>
      </c>
      <c r="I98" s="18">
        <f t="shared" si="99"/>
        <v>2.4418599198095636</v>
      </c>
      <c r="J98" s="18">
        <f t="shared" si="100"/>
        <v>2.5529858176439824</v>
      </c>
      <c r="L98" t="str">
        <f t="shared" si="101"/>
        <v>54 Textiles, printing and other skilled trades</v>
      </c>
      <c r="M98" s="18">
        <f t="shared" si="102"/>
        <v>-5.2770402931939024</v>
      </c>
      <c r="N98" s="18">
        <f t="shared" si="102"/>
        <v>-8.10235714785561</v>
      </c>
      <c r="O98" s="18">
        <f t="shared" si="102"/>
        <v>0.26969518541830606</v>
      </c>
      <c r="P98" s="18">
        <f t="shared" si="102"/>
        <v>-3.0872791878200356E-2</v>
      </c>
      <c r="Q98" s="18">
        <f t="shared" si="103"/>
        <v>6.9216291261153806E-2</v>
      </c>
      <c r="S98" s="18">
        <f t="shared" si="104"/>
        <v>6.9216291261153806E-2</v>
      </c>
      <c r="T98" s="18">
        <f t="shared" si="105"/>
        <v>1.8959026074370833</v>
      </c>
      <c r="U98" s="18">
        <f t="shared" si="106"/>
        <v>1.9491783477799673</v>
      </c>
      <c r="W98" t="str">
        <f t="shared" si="107"/>
        <v>54 Textiles, printing and other skilled trades</v>
      </c>
      <c r="X98" s="18">
        <f t="shared" si="108"/>
        <v>-1.8244274569040764</v>
      </c>
      <c r="Y98" s="18">
        <f t="shared" si="108"/>
        <v>3.1316995445813012</v>
      </c>
      <c r="Z98" s="18">
        <f t="shared" si="108"/>
        <v>4.8731666493351256E-2</v>
      </c>
      <c r="AA98" s="18">
        <f t="shared" si="108"/>
        <v>0.38228874445365157</v>
      </c>
      <c r="AB98" s="18">
        <f t="shared" si="109"/>
        <v>0.27097967216542784</v>
      </c>
      <c r="AD98" s="18">
        <f t="shared" si="110"/>
        <v>0.27097967216542784</v>
      </c>
      <c r="AE98" s="18">
        <f t="shared" si="111"/>
        <v>3.1263575573659885</v>
      </c>
      <c r="AF98" s="18">
        <f t="shared" si="112"/>
        <v>3.3036877601230197</v>
      </c>
    </row>
    <row r="99" spans="1:32" x14ac:dyDescent="0.2">
      <c r="A99" t="str">
        <f t="shared" si="95"/>
        <v>61 Caring personal service occupations</v>
      </c>
      <c r="B99" s="18">
        <f t="shared" si="96"/>
        <v>1.4181942693788363</v>
      </c>
      <c r="C99" s="18">
        <f t="shared" si="96"/>
        <v>-3.4901152603444507</v>
      </c>
      <c r="D99" s="18">
        <f t="shared" si="96"/>
        <v>1.7056810017315849</v>
      </c>
      <c r="E99" s="18">
        <f t="shared" si="96"/>
        <v>1.1280666049223065</v>
      </c>
      <c r="F99" s="18">
        <f t="shared" si="97"/>
        <v>1.3202393218610275</v>
      </c>
      <c r="H99" s="18">
        <f t="shared" si="98"/>
        <v>1.3202393218610275</v>
      </c>
      <c r="I99" s="18">
        <f t="shared" si="99"/>
        <v>3.3572418697318529</v>
      </c>
      <c r="J99" s="18">
        <f t="shared" si="100"/>
        <v>4.218145550491248</v>
      </c>
      <c r="L99" t="str">
        <f t="shared" si="101"/>
        <v>61 Caring personal service occupations</v>
      </c>
      <c r="M99" s="18">
        <f t="shared" si="102"/>
        <v>-1.447543698800291</v>
      </c>
      <c r="N99" s="18">
        <f t="shared" si="102"/>
        <v>-4.8369120454319177</v>
      </c>
      <c r="O99" s="18">
        <f t="shared" si="102"/>
        <v>4.445350556418548</v>
      </c>
      <c r="P99" s="18">
        <f t="shared" si="102"/>
        <v>1.8597333466763954</v>
      </c>
      <c r="Q99" s="18">
        <f t="shared" si="103"/>
        <v>2.7144142666518656</v>
      </c>
      <c r="S99" s="18">
        <f t="shared" si="104"/>
        <v>2.7144142666518656</v>
      </c>
      <c r="T99" s="18">
        <f t="shared" si="105"/>
        <v>3.1165409658484577</v>
      </c>
      <c r="U99" s="18">
        <f t="shared" si="106"/>
        <v>5.0003549830766048</v>
      </c>
      <c r="W99" t="str">
        <f t="shared" si="107"/>
        <v>61 Caring personal service occupations</v>
      </c>
      <c r="X99" s="18">
        <f t="shared" si="108"/>
        <v>1.9362564302243035</v>
      </c>
      <c r="Y99" s="18">
        <f t="shared" si="108"/>
        <v>-3.2664603381576285</v>
      </c>
      <c r="Z99" s="18">
        <f t="shared" si="108"/>
        <v>1.2288850648648264</v>
      </c>
      <c r="AA99" s="18">
        <f t="shared" si="108"/>
        <v>0.9827238536336047</v>
      </c>
      <c r="AB99" s="18">
        <f t="shared" si="109"/>
        <v>1.064711007909569</v>
      </c>
      <c r="AD99" s="18">
        <f t="shared" si="110"/>
        <v>1.064711007909569</v>
      </c>
      <c r="AE99" s="18">
        <f t="shared" si="111"/>
        <v>3.3958291561224874</v>
      </c>
      <c r="AF99" s="18">
        <f t="shared" si="112"/>
        <v>4.0821855555370989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1.1879372010153322</v>
      </c>
      <c r="C100" s="18">
        <f t="shared" si="96"/>
        <v>-1.8820502357913216</v>
      </c>
      <c r="D100" s="18">
        <f t="shared" si="96"/>
        <v>0.44354005026963073</v>
      </c>
      <c r="E100" s="18">
        <f t="shared" si="96"/>
        <v>0.18712878594444593</v>
      </c>
      <c r="F100" s="18">
        <f t="shared" si="97"/>
        <v>0.27252639540067403</v>
      </c>
      <c r="H100" s="18">
        <f t="shared" si="98"/>
        <v>0.27252639540067403</v>
      </c>
      <c r="I100" s="18">
        <f t="shared" si="99"/>
        <v>2.8413395434085276</v>
      </c>
      <c r="J100" s="18">
        <f t="shared" si="100"/>
        <v>3.0266407758339886</v>
      </c>
      <c r="L100" t="str">
        <f t="shared" si="101"/>
        <v>62 Leisure, travel and related personal service occupations</v>
      </c>
      <c r="M100" s="18">
        <f t="shared" si="102"/>
        <v>1.8598322893697228</v>
      </c>
      <c r="N100" s="18">
        <f t="shared" si="102"/>
        <v>-7.7137393901379747</v>
      </c>
      <c r="O100" s="18">
        <f t="shared" si="102"/>
        <v>0.56151274868563306</v>
      </c>
      <c r="P100" s="18">
        <f t="shared" si="102"/>
        <v>0.84000444394505269</v>
      </c>
      <c r="Q100" s="18">
        <f t="shared" si="103"/>
        <v>0.74708829020750933</v>
      </c>
      <c r="S100" s="18">
        <f t="shared" si="104"/>
        <v>0.74708829020750933</v>
      </c>
      <c r="T100" s="18">
        <f t="shared" si="105"/>
        <v>2.5283366678728658</v>
      </c>
      <c r="U100" s="18">
        <f t="shared" si="106"/>
        <v>3.0634835913605718</v>
      </c>
      <c r="W100" t="str">
        <f t="shared" si="107"/>
        <v>62 Leisure, travel and related personal service occupations</v>
      </c>
      <c r="X100" s="18">
        <f t="shared" si="108"/>
        <v>0.92852692971956419</v>
      </c>
      <c r="Y100" s="18">
        <f t="shared" si="108"/>
        <v>0.42173782615919642</v>
      </c>
      <c r="Z100" s="18">
        <f t="shared" si="108"/>
        <v>0.40057347747288752</v>
      </c>
      <c r="AA100" s="18">
        <f t="shared" si="108"/>
        <v>-6.1690669447267421E-2</v>
      </c>
      <c r="AB100" s="18">
        <f t="shared" si="109"/>
        <v>9.2160410326536102E-2</v>
      </c>
      <c r="AD100" s="18">
        <f t="shared" si="110"/>
        <v>9.2160410326536102E-2</v>
      </c>
      <c r="AE100" s="18">
        <f t="shared" si="111"/>
        <v>2.9517499593293417</v>
      </c>
      <c r="AF100" s="18">
        <f t="shared" si="112"/>
        <v>3.0132195020941888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-4.1594536824095973</v>
      </c>
      <c r="C101" s="18">
        <f t="shared" si="96"/>
        <v>25.354949607820142</v>
      </c>
      <c r="D101" s="18">
        <f t="shared" si="96"/>
        <v>-3.1122706888331519</v>
      </c>
      <c r="E101" s="18">
        <f t="shared" si="96"/>
        <v>0.63569760814947696</v>
      </c>
      <c r="F101" s="18">
        <f t="shared" si="97"/>
        <v>-0.62946372859669086</v>
      </c>
      <c r="H101" s="18">
        <f t="shared" si="98"/>
        <v>-0.62946372859669086</v>
      </c>
      <c r="I101" s="18">
        <f t="shared" si="99"/>
        <v>2.4777671428027226</v>
      </c>
      <c r="J101" s="18">
        <f t="shared" si="100"/>
        <v>2.0370628832247162</v>
      </c>
      <c r="L101" t="str">
        <f t="shared" si="101"/>
        <v>63 Community and civil enforcement occupations</v>
      </c>
      <c r="M101" s="18">
        <f t="shared" si="102"/>
        <v>-8.3808875161866521</v>
      </c>
      <c r="N101" s="18">
        <f t="shared" si="102"/>
        <v>49.850581357121683</v>
      </c>
      <c r="O101" s="18">
        <f t="shared" si="102"/>
        <v>-8.2338033548730145</v>
      </c>
      <c r="P101" s="18">
        <f t="shared" si="102"/>
        <v>1.0664095677757501</v>
      </c>
      <c r="Q101" s="18">
        <f t="shared" si="103"/>
        <v>-2.1339329339680857</v>
      </c>
      <c r="S101" s="18">
        <f t="shared" si="104"/>
        <v>-2.1339329339680857</v>
      </c>
      <c r="T101" s="18">
        <f t="shared" si="105"/>
        <v>1.6874822118575938</v>
      </c>
      <c r="U101" s="18">
        <f t="shared" si="106"/>
        <v>5.9061020627093619E-2</v>
      </c>
      <c r="W101" t="str">
        <f t="shared" si="107"/>
        <v>63 Community and civil enforcement occupations</v>
      </c>
      <c r="X101" s="18">
        <f t="shared" si="108"/>
        <v>5.1493723764784338</v>
      </c>
      <c r="Y101" s="18">
        <f t="shared" si="108"/>
        <v>-13.082178069283156</v>
      </c>
      <c r="Z101" s="18">
        <f t="shared" si="108"/>
        <v>7.0071353662913838</v>
      </c>
      <c r="AA101" s="18">
        <f t="shared" si="108"/>
        <v>7.0663150458716295E-2</v>
      </c>
      <c r="AB101" s="18">
        <f t="shared" si="109"/>
        <v>2.3313643579704335</v>
      </c>
      <c r="AD101" s="18">
        <f t="shared" si="110"/>
        <v>2.3313643579704335</v>
      </c>
      <c r="AE101" s="18">
        <f t="shared" si="111"/>
        <v>4.2677401949779536</v>
      </c>
      <c r="AF101" s="18">
        <f t="shared" si="112"/>
        <v>5.6628265521626142</v>
      </c>
    </row>
    <row r="102" spans="1:32" x14ac:dyDescent="0.2">
      <c r="A102" t="str">
        <f t="shared" si="95"/>
        <v>71 Sales occupations</v>
      </c>
      <c r="B102" s="18">
        <f t="shared" si="96"/>
        <v>-3.7041703846891649</v>
      </c>
      <c r="C102" s="18">
        <f t="shared" si="96"/>
        <v>-1.2073158042326559</v>
      </c>
      <c r="D102" s="18">
        <f t="shared" si="96"/>
        <v>-1.402660619353624</v>
      </c>
      <c r="E102" s="18">
        <f t="shared" si="96"/>
        <v>-0.53638535199894699</v>
      </c>
      <c r="F102" s="18">
        <f t="shared" si="97"/>
        <v>-0.82598616524142132</v>
      </c>
      <c r="H102" s="18">
        <f t="shared" si="98"/>
        <v>-0.82598616524142132</v>
      </c>
      <c r="I102" s="18">
        <f t="shared" si="99"/>
        <v>2.3720842071673909</v>
      </c>
      <c r="J102" s="18">
        <f t="shared" si="100"/>
        <v>1.7876052982223722</v>
      </c>
      <c r="L102" t="str">
        <f t="shared" si="101"/>
        <v>71 Sales occupations</v>
      </c>
      <c r="M102" s="18">
        <f t="shared" si="102"/>
        <v>-3.1693369803382665</v>
      </c>
      <c r="N102" s="18">
        <f t="shared" si="102"/>
        <v>-0.14569364194367829</v>
      </c>
      <c r="O102" s="18">
        <f t="shared" si="102"/>
        <v>-0.94098150992656393</v>
      </c>
      <c r="P102" s="18">
        <f t="shared" si="102"/>
        <v>-0.19922186991033763</v>
      </c>
      <c r="Q102" s="18">
        <f t="shared" si="103"/>
        <v>-0.44709018705993975</v>
      </c>
      <c r="S102" s="18">
        <f t="shared" si="104"/>
        <v>-0.44709018705993975</v>
      </c>
      <c r="T102" s="18">
        <f t="shared" si="105"/>
        <v>1.8690395007649796</v>
      </c>
      <c r="U102" s="18">
        <f t="shared" si="106"/>
        <v>1.5267049098650398</v>
      </c>
      <c r="W102" t="str">
        <f t="shared" si="107"/>
        <v>71 Sales occupations</v>
      </c>
      <c r="X102" s="18">
        <f t="shared" si="108"/>
        <v>-4.0782212204595663</v>
      </c>
      <c r="Y102" s="18">
        <f t="shared" si="108"/>
        <v>-1.967496909113986</v>
      </c>
      <c r="Z102" s="18">
        <f t="shared" si="108"/>
        <v>-1.7449286545282772</v>
      </c>
      <c r="AA102" s="18">
        <f t="shared" si="108"/>
        <v>-0.79958142124525455</v>
      </c>
      <c r="AB102" s="18">
        <f t="shared" si="109"/>
        <v>-1.1157034820412637</v>
      </c>
      <c r="AD102" s="18">
        <f t="shared" si="110"/>
        <v>-1.1157034820412637</v>
      </c>
      <c r="AE102" s="18">
        <f t="shared" si="111"/>
        <v>2.7183127525659323</v>
      </c>
      <c r="AF102" s="18">
        <f t="shared" si="112"/>
        <v>1.9721589586000565</v>
      </c>
    </row>
    <row r="103" spans="1:32" x14ac:dyDescent="0.2">
      <c r="A103" t="str">
        <f t="shared" si="95"/>
        <v>72 Customer service occupations</v>
      </c>
      <c r="B103" s="18">
        <f t="shared" si="96"/>
        <v>1.3314682232629549</v>
      </c>
      <c r="C103" s="18">
        <f t="shared" si="96"/>
        <v>0.76326771319785713</v>
      </c>
      <c r="D103" s="18">
        <f t="shared" si="96"/>
        <v>5.0348487041729673</v>
      </c>
      <c r="E103" s="18">
        <f t="shared" si="96"/>
        <v>1.3608771274569609</v>
      </c>
      <c r="F103" s="18">
        <f t="shared" si="97"/>
        <v>2.571028771271977</v>
      </c>
      <c r="H103" s="18">
        <f t="shared" si="98"/>
        <v>2.571028771271977</v>
      </c>
      <c r="I103" s="18">
        <f t="shared" si="99"/>
        <v>3.2448022372538077</v>
      </c>
      <c r="J103" s="18">
        <f t="shared" si="100"/>
        <v>4.9964346279364635</v>
      </c>
      <c r="L103" t="str">
        <f t="shared" si="101"/>
        <v>72 Customer service occupations</v>
      </c>
      <c r="M103" s="18">
        <f t="shared" si="102"/>
        <v>-3.1444804884916522</v>
      </c>
      <c r="N103" s="18">
        <f t="shared" si="102"/>
        <v>18.363035133695128</v>
      </c>
      <c r="O103" s="18">
        <f t="shared" si="102"/>
        <v>6.5471969170932454</v>
      </c>
      <c r="P103" s="18">
        <f t="shared" si="102"/>
        <v>1.6186936869351465</v>
      </c>
      <c r="Q103" s="18">
        <f t="shared" si="103"/>
        <v>3.2356622345031338</v>
      </c>
      <c r="S103" s="18">
        <f t="shared" si="104"/>
        <v>3.2356622345031338</v>
      </c>
      <c r="T103" s="18">
        <f t="shared" si="105"/>
        <v>2.6519743229578507</v>
      </c>
      <c r="U103" s="18">
        <f t="shared" si="106"/>
        <v>5.0477221496616709</v>
      </c>
      <c r="W103" t="str">
        <f t="shared" si="107"/>
        <v>72 Customer service occupations</v>
      </c>
      <c r="X103" s="18">
        <f t="shared" si="108"/>
        <v>3.4605399364620038</v>
      </c>
      <c r="Y103" s="18">
        <f t="shared" si="108"/>
        <v>-6.3284221734931307</v>
      </c>
      <c r="Z103" s="18">
        <f t="shared" si="108"/>
        <v>4.230093624792608</v>
      </c>
      <c r="AA103" s="18">
        <f t="shared" si="108"/>
        <v>1.2116810471403117</v>
      </c>
      <c r="AB103" s="18">
        <f t="shared" si="109"/>
        <v>2.2079791272137106</v>
      </c>
      <c r="AD103" s="18">
        <f t="shared" si="110"/>
        <v>2.2079791272137106</v>
      </c>
      <c r="AE103" s="18">
        <f t="shared" si="111"/>
        <v>3.5292567988018497</v>
      </c>
      <c r="AF103" s="18">
        <f t="shared" si="112"/>
        <v>4.9701859034201101</v>
      </c>
    </row>
    <row r="104" spans="1:32" x14ac:dyDescent="0.2">
      <c r="A104" t="str">
        <f t="shared" si="95"/>
        <v>81 Process, plant and machine operatives</v>
      </c>
      <c r="B104" s="18">
        <f t="shared" si="96"/>
        <v>-1.2368913525959258</v>
      </c>
      <c r="C104" s="18">
        <f t="shared" si="96"/>
        <v>-12.201637990974012</v>
      </c>
      <c r="D104" s="18">
        <f t="shared" si="96"/>
        <v>4.2133029404535449</v>
      </c>
      <c r="E104" s="18">
        <f t="shared" si="96"/>
        <v>-0.16673529943089793</v>
      </c>
      <c r="F104" s="18">
        <f t="shared" si="97"/>
        <v>1.2724311620405659</v>
      </c>
      <c r="H104" s="18">
        <f t="shared" si="98"/>
        <v>1.2724311620405659</v>
      </c>
      <c r="I104" s="18">
        <f t="shared" si="99"/>
        <v>2.6146692631659363</v>
      </c>
      <c r="J104" s="18">
        <f t="shared" si="100"/>
        <v>3.5258336676973867</v>
      </c>
      <c r="L104" t="str">
        <f t="shared" si="101"/>
        <v>81 Process, plant and machine operatives</v>
      </c>
      <c r="M104" s="18">
        <f t="shared" si="102"/>
        <v>-1.9061091052067991</v>
      </c>
      <c r="N104" s="18">
        <f t="shared" si="102"/>
        <v>-10.54052949757881</v>
      </c>
      <c r="O104" s="18">
        <f t="shared" si="102"/>
        <v>3.9642921995947766</v>
      </c>
      <c r="P104" s="18">
        <f t="shared" si="102"/>
        <v>-1.7167991339739341E-2</v>
      </c>
      <c r="Q104" s="18">
        <f t="shared" si="103"/>
        <v>1.2927486942740041</v>
      </c>
      <c r="S104" s="18">
        <f t="shared" si="104"/>
        <v>1.2927486942740041</v>
      </c>
      <c r="T104" s="18">
        <f t="shared" si="105"/>
        <v>2.4326677616357539</v>
      </c>
      <c r="U104" s="18">
        <f t="shared" si="106"/>
        <v>3.380532896639532</v>
      </c>
      <c r="W104" t="str">
        <f t="shared" si="107"/>
        <v>81 Process, plant and machine operatives</v>
      </c>
      <c r="X104" s="18">
        <f t="shared" si="108"/>
        <v>1.0499886315126661</v>
      </c>
      <c r="Y104" s="18">
        <f t="shared" si="108"/>
        <v>-17.473546013280984</v>
      </c>
      <c r="Z104" s="18">
        <f t="shared" si="108"/>
        <v>5.0522856269507699</v>
      </c>
      <c r="AA104" s="18">
        <f t="shared" si="108"/>
        <v>-0.6697598609660238</v>
      </c>
      <c r="AB104" s="18">
        <f t="shared" si="109"/>
        <v>1.2020924879619699</v>
      </c>
      <c r="AD104" s="18">
        <f t="shared" si="110"/>
        <v>1.2020924879619699</v>
      </c>
      <c r="AE104" s="18">
        <f t="shared" si="111"/>
        <v>3.2084398417050686</v>
      </c>
      <c r="AF104" s="18">
        <f t="shared" si="112"/>
        <v>4.0049978516410567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1.1771163777662519</v>
      </c>
      <c r="C105" s="18">
        <f t="shared" si="96"/>
        <v>-11.083638282210106</v>
      </c>
      <c r="D105" s="18">
        <f t="shared" si="96"/>
        <v>1.9049590332285815</v>
      </c>
      <c r="E105" s="18">
        <f t="shared" si="96"/>
        <v>0.25367334170081079</v>
      </c>
      <c r="F105" s="18">
        <f t="shared" si="97"/>
        <v>0.80110720916506395</v>
      </c>
      <c r="H105" s="18">
        <f t="shared" si="98"/>
        <v>0.80110720916506395</v>
      </c>
      <c r="I105" s="18">
        <f t="shared" si="99"/>
        <v>3.0939254327618793</v>
      </c>
      <c r="J105" s="18">
        <f t="shared" si="100"/>
        <v>3.6274359731683914</v>
      </c>
      <c r="L105" t="str">
        <f t="shared" si="101"/>
        <v>82 Transport and mobile machine drivers and operatives</v>
      </c>
      <c r="M105" s="18">
        <f t="shared" si="102"/>
        <v>1.3415491305929672</v>
      </c>
      <c r="N105" s="18">
        <f t="shared" si="102"/>
        <v>-11.790520632972012</v>
      </c>
      <c r="O105" s="18">
        <f t="shared" si="102"/>
        <v>1.2560527379381625</v>
      </c>
      <c r="P105" s="18">
        <f t="shared" si="102"/>
        <v>9.9796748410208025E-2</v>
      </c>
      <c r="Q105" s="18">
        <f t="shared" si="103"/>
        <v>0.48374086753508738</v>
      </c>
      <c r="S105" s="18">
        <f t="shared" si="104"/>
        <v>0.48374086753508738</v>
      </c>
      <c r="T105" s="18">
        <f t="shared" si="105"/>
        <v>2.9527934684610679</v>
      </c>
      <c r="U105" s="18">
        <f t="shared" si="106"/>
        <v>3.2784812406498887</v>
      </c>
      <c r="W105" t="str">
        <f t="shared" si="107"/>
        <v>82 Transport and mobile machine drivers and operatives</v>
      </c>
      <c r="X105" s="18">
        <f t="shared" si="108"/>
        <v>-0.7578216192201781</v>
      </c>
      <c r="Y105" s="18">
        <f t="shared" si="108"/>
        <v>-2.3165682771780438</v>
      </c>
      <c r="Z105" s="18">
        <f t="shared" si="108"/>
        <v>8.2418163449545556</v>
      </c>
      <c r="AA105" s="18">
        <f t="shared" si="108"/>
        <v>1.417048208107663</v>
      </c>
      <c r="AB105" s="18">
        <f t="shared" si="109"/>
        <v>3.6427675005887838</v>
      </c>
      <c r="AD105" s="18">
        <f t="shared" si="110"/>
        <v>3.6427675005887838</v>
      </c>
      <c r="AE105" s="18">
        <f t="shared" si="111"/>
        <v>4.5140322262429589</v>
      </c>
      <c r="AF105" s="18">
        <f t="shared" si="112"/>
        <v>6.7115191203188651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-4.8057123781861888</v>
      </c>
      <c r="C106" s="18">
        <f t="shared" si="96"/>
        <v>-10.255273839172208</v>
      </c>
      <c r="D106" s="18">
        <f t="shared" si="96"/>
        <v>-3.1060779657131055</v>
      </c>
      <c r="E106" s="18">
        <f t="shared" si="96"/>
        <v>-0.21394700035780589</v>
      </c>
      <c r="F106" s="18">
        <f t="shared" si="97"/>
        <v>-1.1874573125306487</v>
      </c>
      <c r="H106" s="18">
        <f t="shared" si="98"/>
        <v>-1.1874573125306487</v>
      </c>
      <c r="I106" s="18">
        <f t="shared" si="99"/>
        <v>1.9489244834368202</v>
      </c>
      <c r="J106" s="18">
        <f t="shared" si="100"/>
        <v>1.0622368647559721</v>
      </c>
      <c r="L106" t="str">
        <f t="shared" si="101"/>
        <v>91 Elementary trades and related occupations</v>
      </c>
      <c r="M106" s="18">
        <f t="shared" si="102"/>
        <v>-5.3993138480651233</v>
      </c>
      <c r="N106" s="18">
        <f t="shared" si="102"/>
        <v>-6.2568019887939137</v>
      </c>
      <c r="O106" s="18">
        <f t="shared" si="102"/>
        <v>-3.148439221645849</v>
      </c>
      <c r="P106" s="18">
        <f t="shared" si="102"/>
        <v>-0.17196242023904684</v>
      </c>
      <c r="Q106" s="18">
        <f t="shared" si="103"/>
        <v>-1.1741487618037394</v>
      </c>
      <c r="S106" s="18">
        <f t="shared" si="104"/>
        <v>-1.1741487618037394</v>
      </c>
      <c r="T106" s="18">
        <f t="shared" si="105"/>
        <v>1.6783095974744811</v>
      </c>
      <c r="U106" s="18">
        <f t="shared" si="106"/>
        <v>0.76574347878586302</v>
      </c>
      <c r="W106" t="str">
        <f t="shared" si="107"/>
        <v>91 Elementary trades and related occupations</v>
      </c>
      <c r="X106" s="18">
        <f t="shared" si="108"/>
        <v>-2.7552525530594285</v>
      </c>
      <c r="Y106" s="18">
        <f t="shared" si="108"/>
        <v>-23.150629359257714</v>
      </c>
      <c r="Z106" s="18">
        <f t="shared" si="108"/>
        <v>-2.9401420824128333</v>
      </c>
      <c r="AA106" s="18">
        <f t="shared" si="108"/>
        <v>-0.37888240040014898</v>
      </c>
      <c r="AB106" s="18">
        <f t="shared" si="109"/>
        <v>-1.2400586271651748</v>
      </c>
      <c r="AD106" s="18">
        <f t="shared" si="110"/>
        <v>-1.2400586271651748</v>
      </c>
      <c r="AE106" s="18">
        <f t="shared" si="111"/>
        <v>2.9256730611398218</v>
      </c>
      <c r="AF106" s="18">
        <f t="shared" si="112"/>
        <v>2.1233498750008906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-0.84814676704406677</v>
      </c>
      <c r="C107" s="18">
        <f t="shared" si="96"/>
        <v>-7.6652008319032072</v>
      </c>
      <c r="D107" s="18">
        <f t="shared" si="96"/>
        <v>0.5770078451645233</v>
      </c>
      <c r="E107" s="18">
        <f t="shared" si="96"/>
        <v>-0.48377674096311551</v>
      </c>
      <c r="F107" s="18">
        <f t="shared" si="97"/>
        <v>-0.13143086257809689</v>
      </c>
      <c r="H107" s="18">
        <f t="shared" si="98"/>
        <v>-0.13143086257809689</v>
      </c>
      <c r="I107" s="18">
        <f t="shared" si="99"/>
        <v>2.7550286742227481</v>
      </c>
      <c r="J107" s="18">
        <f t="shared" si="100"/>
        <v>2.6654693706225085</v>
      </c>
      <c r="L107" t="str">
        <f t="shared" si="101"/>
        <v>92 Elementary administration and service occupations</v>
      </c>
      <c r="M107" s="18">
        <f t="shared" si="102"/>
        <v>-2.5879028419030559</v>
      </c>
      <c r="N107" s="18">
        <f t="shared" si="102"/>
        <v>-3.6990807570193129</v>
      </c>
      <c r="O107" s="18">
        <f t="shared" si="102"/>
        <v>1.3936113487810875</v>
      </c>
      <c r="P107" s="18">
        <f t="shared" si="102"/>
        <v>-0.48837134522622394</v>
      </c>
      <c r="Q107" s="18">
        <f t="shared" si="103"/>
        <v>0.13504254156324613</v>
      </c>
      <c r="S107" s="18">
        <f t="shared" si="104"/>
        <v>0.13504254156324613</v>
      </c>
      <c r="T107" s="18">
        <f t="shared" si="105"/>
        <v>2.3603975161499591</v>
      </c>
      <c r="U107" s="18">
        <f t="shared" si="106"/>
        <v>2.4580828979978708</v>
      </c>
      <c r="W107" t="str">
        <f t="shared" si="107"/>
        <v>92 Elementary administration and service occupations</v>
      </c>
      <c r="X107" s="18">
        <f t="shared" si="108"/>
        <v>0.64841031451432496</v>
      </c>
      <c r="Y107" s="18">
        <f t="shared" si="108"/>
        <v>-10.809049095180113</v>
      </c>
      <c r="Z107" s="18">
        <f t="shared" si="108"/>
        <v>-0.14358809376444626</v>
      </c>
      <c r="AA107" s="18">
        <f t="shared" si="108"/>
        <v>-0.47953393576887215</v>
      </c>
      <c r="AB107" s="18">
        <f t="shared" si="109"/>
        <v>-0.36767775645846212</v>
      </c>
      <c r="AD107" s="18">
        <f t="shared" si="110"/>
        <v>-0.36767775645846212</v>
      </c>
      <c r="AE107" s="18">
        <f t="shared" si="111"/>
        <v>3.0767036234122136</v>
      </c>
      <c r="AF107" s="18">
        <f t="shared" si="112"/>
        <v>2.8384217845432103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0.23245731198053843</v>
      </c>
      <c r="C109" s="26">
        <f>IF(AND(D$6-C$6 &lt;&gt; 0,C35&lt;&gt;0,D35&lt;&gt;0),(EXP(LN(D35/C35)/(D$6-C$6))-1)*100,0)</f>
        <v>-1.6813406840560652</v>
      </c>
      <c r="D109" s="26">
        <f>IF(AND(E$6-D$6 &lt;&gt; 0,D35&lt;&gt;0,E35&lt;&gt;0),(EXP(LN(E35/D35)/(E$6-D$6))-1)*100,0)</f>
        <v>0.62420574141233143</v>
      </c>
      <c r="E109" s="26">
        <f>IF(AND(F$6-E$6 &lt;&gt; 0,E35&lt;&gt;0,F35&lt;&gt;0),(EXP(LN(F35/E35)/(F$6-E$6))-1)*100,0)</f>
        <v>0.42478707676505412</v>
      </c>
      <c r="F109" s="26">
        <f t="shared" ref="F109" si="113">IF(AND(F$6-D$6 &lt;&gt; 0,D35&lt;&gt;0,F35&lt;&gt;0),(EXP(LN(F35/D35)/(F$6-D$6))-1)*100,0)</f>
        <v>0.49121601391242109</v>
      </c>
      <c r="H109" s="26">
        <f t="shared" ref="H109" si="114">IF($F$6-$D$6 &lt;&gt; 0,(EXP(LN(1+(H72/100))/($F$6-$D$6))-1)*100,0)</f>
        <v>0.49121601391242109</v>
      </c>
      <c r="I109" s="26">
        <f>IF(D35&gt;0,((1+(I35/D35))^(1/($F$6-$D$6))-1)*100,0)</f>
        <v>2.7686151660994751</v>
      </c>
      <c r="J109" s="26">
        <f t="shared" ref="J109" si="115">IF($F$6-$D$6 &lt;&gt; 0,(EXP(LN(1+(J72/100))/($F$6-$D$6))-1)*100,0)</f>
        <v>3.1075878325117268</v>
      </c>
      <c r="L109" s="24" t="str">
        <f>L35</f>
        <v>All occupations</v>
      </c>
      <c r="M109" s="26">
        <f>IF(AND(N$6-M$6 &lt;&gt; 0,M35&lt;&gt;0,N35&lt;&gt;0),(EXP(LN(N35/M35)/(N$6-M$6))-1)*100,0)</f>
        <v>-0.80629868160437823</v>
      </c>
      <c r="N109" s="26">
        <f>IF(AND(O$6-N$6 &lt;&gt; 0,N35&lt;&gt;0,O35&lt;&gt;0),(EXP(LN(O35/N35)/(O$6-N$6))-1)*100,0)</f>
        <v>-2.3067785100488791</v>
      </c>
      <c r="O109" s="26">
        <f>IF(AND(P$6-O$6 &lt;&gt; 0,O35&lt;&gt;0,P35&lt;&gt;0),(EXP(LN(P35/O35)/(P$6-O$6))-1)*100,0)</f>
        <v>0.61152348037039062</v>
      </c>
      <c r="P109" s="26">
        <f>IF(AND(Q$6-P$6 &lt;&gt; 0,P35&lt;&gt;0,Q35&lt;&gt;0),(EXP(LN(Q35/P35)/(Q$6-P$6))-1)*100,0)</f>
        <v>0.36432192065527502</v>
      </c>
      <c r="Q109" s="26">
        <f t="shared" ref="Q109" si="116">IF(AND(Q$6-O$6 &lt;&gt; 0,O35&lt;&gt;0,Q35&lt;&gt;0),(EXP(LN(Q35/O35)/(Q$6-O$6))-1)*100,0)</f>
        <v>0.44665488099482342</v>
      </c>
      <c r="S109" s="26">
        <f t="shared" ref="S109" si="117">IF($F$6-$D$6 &lt;&gt; 0,(EXP(LN(1+(S72/100))/($F$6-$D$6))-1)*100,0)</f>
        <v>0.44665488099482342</v>
      </c>
      <c r="T109" s="26">
        <f t="shared" ref="T109" si="118">IF(O35&gt;0,((1+(T35/O35))^(1/($F$6-$D$6))-1)*100,0)</f>
        <v>2.3629126457279659</v>
      </c>
      <c r="U109" s="26">
        <f t="shared" ref="U109" si="119">IF($F$6-$D$6 &lt;&gt; 0,(EXP(LN(1+(U72/100))/($F$6-$D$6))-1)*100,0)</f>
        <v>2.6879442091503281</v>
      </c>
      <c r="W109" s="24" t="str">
        <f>W35</f>
        <v>All occupations</v>
      </c>
      <c r="X109" s="26">
        <f>IF(AND(Y$6-X$6 &lt;&gt; 0,X35&lt;&gt;0,Y35&lt;&gt;0),(EXP(LN(Y35/X35)/(Y$6-X$6))-1)*100,0)</f>
        <v>1.3729862975317975</v>
      </c>
      <c r="Y109" s="26">
        <f>IF(AND(Z$6-Y$6 &lt;&gt; 0,Y35&lt;&gt;0,Z35&lt;&gt;0),(EXP(LN(Z35/Y35)/(Z$6-Y$6))-1)*100,0)</f>
        <v>-1.0309312112273483</v>
      </c>
      <c r="Z109" s="26">
        <f>IF(AND(AA$6-Z$6 &lt;&gt; 0,Z35&lt;&gt;0,AA35&lt;&gt;0),(EXP(LN(AA35/Z35)/(AA$6-Z$6))-1)*100,0)</f>
        <v>0.63721769653664051</v>
      </c>
      <c r="AA109" s="26">
        <f>IF(AND(AB$6-AA$6 &lt;&gt; 0,AA35&lt;&gt;0,AB35&lt;&gt;0),(EXP(LN(AB35/AA35)/(AB$6-AA$6))-1)*100,0)</f>
        <v>0.48643832741575022</v>
      </c>
      <c r="AB109" s="26">
        <f t="shared" ref="AB109" si="120">IF(AND(AB$6-Z$6 &lt;&gt; 0,Z35&lt;&gt;0,AB35&lt;&gt;0),(EXP(LN(AB35/Z35)/(AB$6-Z$6))-1)*100,0)</f>
        <v>0.53667299987429917</v>
      </c>
      <c r="AD109" s="26">
        <f t="shared" ref="AD109" si="121">IF($F$6-$D$6 &lt;&gt; 0,(EXP(LN(1+(AD72/100))/($F$6-$D$6))-1)*100,0)</f>
        <v>0.53667299987429917</v>
      </c>
      <c r="AE109" s="26">
        <f t="shared" ref="AE109" si="122">IF(Z35&gt;0,((1+(AE35/Z35))^(1/($F$6-$D$6))-1)*100,0)</f>
        <v>3.1629909970264602</v>
      </c>
      <c r="AF109" s="26">
        <f t="shared" ref="AF109" si="123">IF($F$6-$D$6 &lt;&gt; 0,(EXP(LN(1+(AF72/100))/($F$6-$D$6))-1)*100,0)</f>
        <v>3.5148465915079141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Norfolk and Suffolk  (Continued)</v>
      </c>
      <c r="L112" s="19" t="str">
        <f>CONCATENATE(L$1," (Continued)")</f>
        <v>Occupation Table 2.1  Males: Employment Change by Occupation (SOC 2020) and Replacement Demand, 2015-2035, Norfolk and Suffolk  (Continued)</v>
      </c>
      <c r="W112" s="19" t="str">
        <f>CONCATENATE(W$1," (Continued)")</f>
        <v>Occupation Table 2.2  Females: Employment Change by Occupation (SOC 2020) and Replacement Demand, 2015-2035, Norfolk and Suffolk 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6.7299919477601122</v>
      </c>
      <c r="C119" s="27">
        <f t="shared" si="125"/>
        <v>1.0961078079981235</v>
      </c>
      <c r="D119" s="27">
        <f t="shared" si="125"/>
        <v>-3.6290107161774259</v>
      </c>
      <c r="E119" s="27">
        <f t="shared" si="125"/>
        <v>5.9394727259057234</v>
      </c>
      <c r="F119" s="27">
        <f t="shared" ref="F119:F144" si="126">F8-D8</f>
        <v>2.3104620097282975</v>
      </c>
      <c r="L119" t="str">
        <f t="shared" ref="L119:L144" si="127">L8</f>
        <v>11 Corporate managers and directors</v>
      </c>
      <c r="M119" s="27">
        <f t="shared" ref="M119:P144" si="128">N8-M8</f>
        <v>2.5648033034112885</v>
      </c>
      <c r="N119" s="27">
        <f t="shared" si="128"/>
        <v>0.6881472311122323</v>
      </c>
      <c r="O119" s="27">
        <f t="shared" si="128"/>
        <v>-3.6586488729657276</v>
      </c>
      <c r="P119" s="27">
        <f t="shared" si="128"/>
        <v>1.9768331905133749</v>
      </c>
      <c r="Q119" s="27">
        <f t="shared" ref="Q119:Q144" si="129">Q8-O8</f>
        <v>-1.6818156824523527</v>
      </c>
      <c r="W119" t="str">
        <f t="shared" ref="W119:W144" si="130">W8</f>
        <v>11 Corporate managers and directors</v>
      </c>
      <c r="X119" s="27">
        <f t="shared" ref="X119:AA144" si="131">Y8-X8</f>
        <v>4.1651886443487847</v>
      </c>
      <c r="Y119" s="27">
        <f t="shared" si="131"/>
        <v>0.40796057688590182</v>
      </c>
      <c r="Z119" s="27">
        <f t="shared" si="131"/>
        <v>2.9638156788301728E-2</v>
      </c>
      <c r="AA119" s="27">
        <f t="shared" si="131"/>
        <v>3.962639535392352</v>
      </c>
      <c r="AB119" s="27">
        <f t="shared" ref="AB119:AB144" si="132">AB8-Z8</f>
        <v>3.9922776921806538</v>
      </c>
    </row>
    <row r="120" spans="1:28" x14ac:dyDescent="0.2">
      <c r="A120" t="str">
        <f t="shared" si="124"/>
        <v>12 Other managers and proprietors</v>
      </c>
      <c r="B120" s="27">
        <f t="shared" si="125"/>
        <v>0.33264855089529277</v>
      </c>
      <c r="C120" s="27">
        <f t="shared" si="125"/>
        <v>4.5859590343269474E-2</v>
      </c>
      <c r="D120" s="27">
        <f t="shared" si="125"/>
        <v>6.6077475802339691</v>
      </c>
      <c r="E120" s="27">
        <f t="shared" si="125"/>
        <v>5.3003142524398257</v>
      </c>
      <c r="F120" s="27">
        <f t="shared" si="126"/>
        <v>11.908061832673795</v>
      </c>
      <c r="L120" t="str">
        <f t="shared" si="127"/>
        <v>12 Other managers and proprietors</v>
      </c>
      <c r="M120" s="27">
        <f t="shared" si="128"/>
        <v>-0.93912314745589676</v>
      </c>
      <c r="N120" s="27">
        <f t="shared" si="128"/>
        <v>0.20919663881419481</v>
      </c>
      <c r="O120" s="27">
        <f t="shared" si="128"/>
        <v>4.3271283378704215</v>
      </c>
      <c r="P120" s="27">
        <f t="shared" si="128"/>
        <v>2.7995919038260482</v>
      </c>
      <c r="Q120" s="27">
        <f t="shared" si="129"/>
        <v>7.1267202416964697</v>
      </c>
      <c r="W120" t="str">
        <f t="shared" si="130"/>
        <v>12 Other managers and proprietors</v>
      </c>
      <c r="X120" s="27">
        <f t="shared" si="131"/>
        <v>1.2717716983511345</v>
      </c>
      <c r="Y120" s="27">
        <f t="shared" si="131"/>
        <v>-0.16333704847096264</v>
      </c>
      <c r="Z120" s="27">
        <f t="shared" si="131"/>
        <v>2.2806192423636169</v>
      </c>
      <c r="AA120" s="27">
        <f t="shared" si="131"/>
        <v>2.5007223486137153</v>
      </c>
      <c r="AB120" s="27">
        <f t="shared" si="132"/>
        <v>4.7813415909773322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3.9649072328362323</v>
      </c>
      <c r="C121" s="27">
        <f t="shared" si="125"/>
        <v>1.973657284240538</v>
      </c>
      <c r="D121" s="27">
        <f t="shared" si="125"/>
        <v>2.7224466644583813</v>
      </c>
      <c r="E121" s="27">
        <f t="shared" si="125"/>
        <v>5.6739372626415872</v>
      </c>
      <c r="F121" s="27">
        <f t="shared" si="126"/>
        <v>8.3963839270999685</v>
      </c>
      <c r="L121" t="str">
        <f t="shared" si="127"/>
        <v>21 Science, research, engineering and technology professionals</v>
      </c>
      <c r="M121" s="27">
        <f t="shared" si="128"/>
        <v>3.3694308603914962</v>
      </c>
      <c r="N121" s="27">
        <f t="shared" si="128"/>
        <v>-9.4292773393434004E-2</v>
      </c>
      <c r="O121" s="27">
        <f t="shared" si="128"/>
        <v>0.7807381370491342</v>
      </c>
      <c r="P121" s="27">
        <f t="shared" si="128"/>
        <v>2.9250554128047312</v>
      </c>
      <c r="Q121" s="27">
        <f t="shared" si="129"/>
        <v>3.7057935498538654</v>
      </c>
      <c r="W121" t="str">
        <f t="shared" si="130"/>
        <v>21 Science, research, engineering and technology professionals</v>
      </c>
      <c r="X121" s="27">
        <f t="shared" si="131"/>
        <v>0.59547637244475382</v>
      </c>
      <c r="Y121" s="27">
        <f t="shared" si="131"/>
        <v>2.0679500576341088</v>
      </c>
      <c r="Z121" s="27">
        <f t="shared" si="131"/>
        <v>1.9417085274090464</v>
      </c>
      <c r="AA121" s="27">
        <f t="shared" si="131"/>
        <v>2.7488818498369412</v>
      </c>
      <c r="AB121" s="27">
        <f t="shared" si="132"/>
        <v>4.6905903772459876</v>
      </c>
    </row>
    <row r="122" spans="1:28" x14ac:dyDescent="0.2">
      <c r="A122" t="str">
        <f t="shared" si="124"/>
        <v>22 Health professionals</v>
      </c>
      <c r="B122" s="27">
        <f t="shared" si="125"/>
        <v>4.8721975909842357</v>
      </c>
      <c r="C122" s="27">
        <f t="shared" si="125"/>
        <v>-1.0094246578691681</v>
      </c>
      <c r="D122" s="27">
        <f t="shared" si="125"/>
        <v>2.5921502223745065</v>
      </c>
      <c r="E122" s="27">
        <f t="shared" si="125"/>
        <v>3.9595109241226609</v>
      </c>
      <c r="F122" s="27">
        <f t="shared" si="126"/>
        <v>6.5516611464971675</v>
      </c>
      <c r="L122" t="str">
        <f t="shared" si="127"/>
        <v>22 Health professionals</v>
      </c>
      <c r="M122" s="27">
        <f t="shared" si="128"/>
        <v>0.65264059666799845</v>
      </c>
      <c r="N122" s="27">
        <f t="shared" si="128"/>
        <v>-0.19110831517153493</v>
      </c>
      <c r="O122" s="27">
        <f t="shared" si="128"/>
        <v>0.70005351969370189</v>
      </c>
      <c r="P122" s="27">
        <f t="shared" si="128"/>
        <v>1.08530317923395</v>
      </c>
      <c r="Q122" s="27">
        <f t="shared" si="129"/>
        <v>1.7853566989276519</v>
      </c>
      <c r="W122" t="str">
        <f t="shared" si="130"/>
        <v>22 Health professionals</v>
      </c>
      <c r="X122" s="27">
        <f t="shared" si="131"/>
        <v>4.2195569943162639</v>
      </c>
      <c r="Y122" s="27">
        <f t="shared" si="131"/>
        <v>-0.81831634269761011</v>
      </c>
      <c r="Z122" s="27">
        <f t="shared" si="131"/>
        <v>1.8920967026807638</v>
      </c>
      <c r="AA122" s="27">
        <f t="shared" si="131"/>
        <v>2.8742077448887393</v>
      </c>
      <c r="AB122" s="27">
        <f t="shared" si="132"/>
        <v>4.7663044475695031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3.3386450557363077</v>
      </c>
      <c r="C123" s="27">
        <f t="shared" si="125"/>
        <v>1.3626798913104494</v>
      </c>
      <c r="D123" s="27">
        <f t="shared" si="125"/>
        <v>1.1539658234850734</v>
      </c>
      <c r="E123" s="27">
        <f t="shared" si="125"/>
        <v>3.1827241833798325</v>
      </c>
      <c r="F123" s="27">
        <f t="shared" si="126"/>
        <v>4.3366900068649059</v>
      </c>
      <c r="L123" t="str">
        <f t="shared" si="127"/>
        <v>23 Teaching and other educational professionals</v>
      </c>
      <c r="M123" s="27">
        <f t="shared" si="128"/>
        <v>-0.35421260569986224</v>
      </c>
      <c r="N123" s="27">
        <f t="shared" si="128"/>
        <v>0.76041199689214345</v>
      </c>
      <c r="O123" s="27">
        <f t="shared" si="128"/>
        <v>0.75647337507923673</v>
      </c>
      <c r="P123" s="27">
        <f t="shared" si="128"/>
        <v>0.90315915781000378</v>
      </c>
      <c r="Q123" s="27">
        <f t="shared" si="129"/>
        <v>1.6596325328892405</v>
      </c>
      <c r="W123" t="str">
        <f t="shared" si="130"/>
        <v>23 Teaching and other educational professionals</v>
      </c>
      <c r="X123" s="27">
        <f t="shared" si="131"/>
        <v>3.6928576614361788</v>
      </c>
      <c r="Y123" s="27">
        <f t="shared" si="131"/>
        <v>0.60226789441822959</v>
      </c>
      <c r="Z123" s="27">
        <f t="shared" si="131"/>
        <v>0.39749244840593789</v>
      </c>
      <c r="AA123" s="27">
        <f t="shared" si="131"/>
        <v>2.279565025569763</v>
      </c>
      <c r="AB123" s="27">
        <f t="shared" si="132"/>
        <v>2.6770574739757009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5.8874863265602713</v>
      </c>
      <c r="C124" s="27">
        <f t="shared" si="125"/>
        <v>3.714282639282608</v>
      </c>
      <c r="D124" s="27">
        <f t="shared" si="125"/>
        <v>6.2747496839344592</v>
      </c>
      <c r="E124" s="27">
        <f t="shared" si="125"/>
        <v>8.0203370011201969</v>
      </c>
      <c r="F124" s="27">
        <f t="shared" si="126"/>
        <v>14.295086685054656</v>
      </c>
      <c r="L124" t="str">
        <f t="shared" si="127"/>
        <v>24 Business, media and public service professionals</v>
      </c>
      <c r="M124" s="27">
        <f t="shared" si="128"/>
        <v>2.0158729951750871</v>
      </c>
      <c r="N124" s="27">
        <f t="shared" si="128"/>
        <v>1.5574137459553228</v>
      </c>
      <c r="O124" s="27">
        <f t="shared" si="128"/>
        <v>3.7703550617639898</v>
      </c>
      <c r="P124" s="27">
        <f t="shared" si="128"/>
        <v>3.3769609002954759</v>
      </c>
      <c r="Q124" s="27">
        <f t="shared" si="129"/>
        <v>7.1473159620594657</v>
      </c>
      <c r="W124" t="str">
        <f t="shared" si="130"/>
        <v>24 Business, media and public service professionals</v>
      </c>
      <c r="X124" s="27">
        <f t="shared" si="131"/>
        <v>3.8716133313851913</v>
      </c>
      <c r="Y124" s="27">
        <f t="shared" si="131"/>
        <v>2.1568688933273705</v>
      </c>
      <c r="Z124" s="27">
        <f t="shared" si="131"/>
        <v>2.5043946221703948</v>
      </c>
      <c r="AA124" s="27">
        <f t="shared" si="131"/>
        <v>4.6433761008247032</v>
      </c>
      <c r="AB124" s="27">
        <f t="shared" si="132"/>
        <v>7.147770722995098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1.7495556163750212</v>
      </c>
      <c r="C125" s="27">
        <f t="shared" si="125"/>
        <v>1.3502788429150261</v>
      </c>
      <c r="D125" s="27">
        <f t="shared" si="125"/>
        <v>-1.7866376414908043</v>
      </c>
      <c r="E125" s="27">
        <f t="shared" si="125"/>
        <v>1.044667578736787</v>
      </c>
      <c r="F125" s="27">
        <f t="shared" si="126"/>
        <v>-0.74197006275401733</v>
      </c>
      <c r="L125" t="str">
        <f t="shared" si="127"/>
        <v>31 Science, engineering and technology associate professionals</v>
      </c>
      <c r="M125" s="27">
        <f t="shared" si="128"/>
        <v>1.5973660406063281</v>
      </c>
      <c r="N125" s="27">
        <f t="shared" si="128"/>
        <v>0.53202428214580166</v>
      </c>
      <c r="O125" s="27">
        <f t="shared" si="128"/>
        <v>-1.9310911547342133</v>
      </c>
      <c r="P125" s="27">
        <f t="shared" si="128"/>
        <v>0.16112419782008836</v>
      </c>
      <c r="Q125" s="27">
        <f t="shared" si="129"/>
        <v>-1.769966956914125</v>
      </c>
      <c r="W125" t="str">
        <f t="shared" si="130"/>
        <v>31 Science, engineering and technology associate professionals</v>
      </c>
      <c r="X125" s="27">
        <f t="shared" si="131"/>
        <v>0.15218957576867398</v>
      </c>
      <c r="Y125" s="27">
        <f t="shared" si="131"/>
        <v>0.81825456076925818</v>
      </c>
      <c r="Z125" s="27">
        <f t="shared" si="131"/>
        <v>0.14445351324340017</v>
      </c>
      <c r="AA125" s="27">
        <f t="shared" si="131"/>
        <v>0.8835433809166986</v>
      </c>
      <c r="AB125" s="27">
        <f t="shared" si="132"/>
        <v>1.0279968941600988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1.8430104481676182</v>
      </c>
      <c r="C126" s="27">
        <f t="shared" si="125"/>
        <v>9.8999340503322486E-2</v>
      </c>
      <c r="D126" s="27">
        <f t="shared" si="125"/>
        <v>0.22829357853035326</v>
      </c>
      <c r="E126" s="27">
        <f t="shared" si="125"/>
        <v>1.711765374669552</v>
      </c>
      <c r="F126" s="27">
        <f t="shared" si="126"/>
        <v>1.9400589531999053</v>
      </c>
      <c r="L126" t="str">
        <f t="shared" si="127"/>
        <v>32 Health and social care associate professionals</v>
      </c>
      <c r="M126" s="27">
        <f t="shared" si="128"/>
        <v>-0.11943034650904805</v>
      </c>
      <c r="N126" s="27">
        <f t="shared" si="128"/>
        <v>8.7228894357348707E-2</v>
      </c>
      <c r="O126" s="27">
        <f t="shared" si="128"/>
        <v>-0.25640368975593475</v>
      </c>
      <c r="P126" s="27">
        <f t="shared" si="128"/>
        <v>0.15583867867044798</v>
      </c>
      <c r="Q126" s="27">
        <f t="shared" si="129"/>
        <v>-0.10056501108548677</v>
      </c>
      <c r="W126" t="str">
        <f t="shared" si="130"/>
        <v>32 Health and social care associate professionals</v>
      </c>
      <c r="X126" s="27">
        <f t="shared" si="131"/>
        <v>1.9624407946766649</v>
      </c>
      <c r="Y126" s="27">
        <f t="shared" si="131"/>
        <v>1.1770446145973779E-2</v>
      </c>
      <c r="Z126" s="27">
        <f t="shared" si="131"/>
        <v>0.48469726828628623</v>
      </c>
      <c r="AA126" s="27">
        <f t="shared" si="131"/>
        <v>1.5559266959991014</v>
      </c>
      <c r="AB126" s="27">
        <f t="shared" si="132"/>
        <v>2.0406239642853876</v>
      </c>
    </row>
    <row r="127" spans="1:28" x14ac:dyDescent="0.2">
      <c r="A127" t="str">
        <f t="shared" si="124"/>
        <v>33 Protective service occupations</v>
      </c>
      <c r="B127" s="27">
        <f t="shared" si="125"/>
        <v>0.12770159170276507</v>
      </c>
      <c r="C127" s="27">
        <f t="shared" si="125"/>
        <v>0.74157265141833761</v>
      </c>
      <c r="D127" s="27">
        <f t="shared" si="125"/>
        <v>2.3874117711743281</v>
      </c>
      <c r="E127" s="27">
        <f t="shared" si="125"/>
        <v>2.2802190420012227</v>
      </c>
      <c r="F127" s="27">
        <f t="shared" si="126"/>
        <v>4.6676308131755508</v>
      </c>
      <c r="L127" t="str">
        <f t="shared" si="127"/>
        <v>33 Protective service occupations</v>
      </c>
      <c r="M127" s="27">
        <f t="shared" si="128"/>
        <v>-0.14462674071350268</v>
      </c>
      <c r="N127" s="27">
        <f t="shared" si="128"/>
        <v>0.36877062598024146</v>
      </c>
      <c r="O127" s="27">
        <f t="shared" si="128"/>
        <v>1.1836829785737706</v>
      </c>
      <c r="P127" s="27">
        <f t="shared" si="128"/>
        <v>0.72951982070333976</v>
      </c>
      <c r="Q127" s="27">
        <f t="shared" si="129"/>
        <v>1.9132027992771103</v>
      </c>
      <c r="W127" t="str">
        <f t="shared" si="130"/>
        <v>33 Protective service occupations</v>
      </c>
      <c r="X127" s="27">
        <f t="shared" si="131"/>
        <v>0.27232833241625576</v>
      </c>
      <c r="Y127" s="27">
        <f t="shared" si="131"/>
        <v>0.37280202543811347</v>
      </c>
      <c r="Z127" s="27">
        <f t="shared" si="131"/>
        <v>1.2037287926005429</v>
      </c>
      <c r="AA127" s="27">
        <f t="shared" si="131"/>
        <v>1.5506992212978874</v>
      </c>
      <c r="AB127" s="27">
        <f t="shared" si="132"/>
        <v>2.7544280138984303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-0.65780373635194067</v>
      </c>
      <c r="C128" s="27">
        <f t="shared" si="125"/>
        <v>3.0758169614347253</v>
      </c>
      <c r="D128" s="27">
        <f t="shared" si="125"/>
        <v>-0.86123416864050384</v>
      </c>
      <c r="E128" s="27">
        <f t="shared" si="125"/>
        <v>1.6244392449345924</v>
      </c>
      <c r="F128" s="27">
        <f t="shared" si="126"/>
        <v>0.76320507629408851</v>
      </c>
      <c r="L128" t="str">
        <f t="shared" si="127"/>
        <v>34 Culture, media and sports occupations</v>
      </c>
      <c r="M128" s="27">
        <f t="shared" si="128"/>
        <v>9.3525074057836832E-2</v>
      </c>
      <c r="N128" s="27">
        <f t="shared" si="128"/>
        <v>0.83626328556615626</v>
      </c>
      <c r="O128" s="27">
        <f t="shared" si="128"/>
        <v>-0.27437259650992551</v>
      </c>
      <c r="P128" s="27">
        <f t="shared" si="128"/>
        <v>0.95267222339855628</v>
      </c>
      <c r="Q128" s="27">
        <f t="shared" si="129"/>
        <v>0.67829962688863077</v>
      </c>
      <c r="W128" t="str">
        <f t="shared" si="130"/>
        <v>34 Culture, media and sports occupations</v>
      </c>
      <c r="X128" s="27">
        <f t="shared" si="131"/>
        <v>-0.75132881040976951</v>
      </c>
      <c r="Y128" s="27">
        <f t="shared" si="131"/>
        <v>2.2395536758685903</v>
      </c>
      <c r="Z128" s="27">
        <f t="shared" si="131"/>
        <v>-0.58686157213059165</v>
      </c>
      <c r="AA128" s="27">
        <f t="shared" si="131"/>
        <v>0.67176702153604406</v>
      </c>
      <c r="AB128" s="27">
        <f t="shared" si="132"/>
        <v>8.4905449405452416E-2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1.9218674875084574</v>
      </c>
      <c r="C129" s="27">
        <f t="shared" si="125"/>
        <v>1.3246460928454553</v>
      </c>
      <c r="D129" s="27">
        <f t="shared" si="125"/>
        <v>-1.4205435961370085</v>
      </c>
      <c r="E129" s="27">
        <f t="shared" si="125"/>
        <v>2.5827909896355763</v>
      </c>
      <c r="F129" s="27">
        <f t="shared" si="126"/>
        <v>1.1622473934985678</v>
      </c>
      <c r="L129" t="str">
        <f t="shared" si="127"/>
        <v>35 Business and public service associate professionals</v>
      </c>
      <c r="M129" s="27">
        <f t="shared" si="128"/>
        <v>-0.18817459373408596</v>
      </c>
      <c r="N129" s="27">
        <f t="shared" si="128"/>
        <v>0.91268147487640761</v>
      </c>
      <c r="O129" s="27">
        <f t="shared" si="128"/>
        <v>-1.5507921304578787</v>
      </c>
      <c r="P129" s="27">
        <f t="shared" si="128"/>
        <v>5.3517505138348298E-2</v>
      </c>
      <c r="Q129" s="27">
        <f t="shared" si="129"/>
        <v>-1.4972746253195304</v>
      </c>
      <c r="W129" t="str">
        <f t="shared" si="130"/>
        <v>35 Business and public service associate professionals</v>
      </c>
      <c r="X129" s="27">
        <f t="shared" si="131"/>
        <v>2.11004208124249</v>
      </c>
      <c r="Y129" s="27">
        <f t="shared" si="131"/>
        <v>0.41196461796903705</v>
      </c>
      <c r="Z129" s="27">
        <f t="shared" si="131"/>
        <v>0.13024853432084882</v>
      </c>
      <c r="AA129" s="27">
        <f t="shared" si="131"/>
        <v>2.529273484497196</v>
      </c>
      <c r="AB129" s="27">
        <f t="shared" si="132"/>
        <v>2.6595220188180448</v>
      </c>
    </row>
    <row r="130" spans="1:28" x14ac:dyDescent="0.2">
      <c r="A130" t="str">
        <f t="shared" si="124"/>
        <v>41 Administrative occupations</v>
      </c>
      <c r="B130" s="27">
        <f t="shared" si="125"/>
        <v>-3.0492714763506825</v>
      </c>
      <c r="C130" s="27">
        <f t="shared" si="125"/>
        <v>1.3067212017630396</v>
      </c>
      <c r="D130" s="27">
        <f t="shared" si="125"/>
        <v>-5.2976756640511837</v>
      </c>
      <c r="E130" s="27">
        <f t="shared" si="125"/>
        <v>-4.2171038851263205</v>
      </c>
      <c r="F130" s="27">
        <f t="shared" si="126"/>
        <v>-9.5147795491775042</v>
      </c>
      <c r="L130" t="str">
        <f t="shared" si="127"/>
        <v>41 Administrative occupations</v>
      </c>
      <c r="M130" s="27">
        <f t="shared" si="128"/>
        <v>-2.0067611407863133</v>
      </c>
      <c r="N130" s="27">
        <f t="shared" si="128"/>
        <v>2.9559179658316523</v>
      </c>
      <c r="O130" s="27">
        <f t="shared" si="128"/>
        <v>-0.93519068405070627</v>
      </c>
      <c r="P130" s="27">
        <f t="shared" si="128"/>
        <v>1.2991747544937375</v>
      </c>
      <c r="Q130" s="27">
        <f t="shared" si="129"/>
        <v>0.36398407044303127</v>
      </c>
      <c r="W130" t="str">
        <f t="shared" si="130"/>
        <v>41 Administrative occupations</v>
      </c>
      <c r="X130" s="27">
        <f t="shared" si="131"/>
        <v>-1.0425103355642591</v>
      </c>
      <c r="Y130" s="27">
        <f t="shared" si="131"/>
        <v>-1.6491967640685843</v>
      </c>
      <c r="Z130" s="27">
        <f t="shared" si="131"/>
        <v>-4.3624849800005663</v>
      </c>
      <c r="AA130" s="27">
        <f t="shared" si="131"/>
        <v>-5.5162786396200261</v>
      </c>
      <c r="AB130" s="27">
        <f t="shared" si="132"/>
        <v>-9.8787636196205924</v>
      </c>
    </row>
    <row r="131" spans="1:28" x14ac:dyDescent="0.2">
      <c r="A131" t="str">
        <f t="shared" si="124"/>
        <v>42 Secretarial and related occupations</v>
      </c>
      <c r="B131" s="27">
        <f t="shared" si="125"/>
        <v>-1.629892315784403</v>
      </c>
      <c r="C131" s="27">
        <f t="shared" si="125"/>
        <v>-0.64833405686963275</v>
      </c>
      <c r="D131" s="27">
        <f t="shared" si="125"/>
        <v>0.74839069817177517</v>
      </c>
      <c r="E131" s="27">
        <f t="shared" si="125"/>
        <v>-4.6023607770921071</v>
      </c>
      <c r="F131" s="27">
        <f t="shared" si="126"/>
        <v>-3.8539700789203319</v>
      </c>
      <c r="L131" t="str">
        <f t="shared" si="127"/>
        <v>42 Secretarial and related occupations</v>
      </c>
      <c r="M131" s="27">
        <f t="shared" si="128"/>
        <v>-0.33078768782593226</v>
      </c>
      <c r="N131" s="27">
        <f t="shared" si="128"/>
        <v>-2.7752910250112839E-2</v>
      </c>
      <c r="O131" s="27">
        <f t="shared" si="128"/>
        <v>0.24250312575890975</v>
      </c>
      <c r="P131" s="27">
        <f t="shared" si="128"/>
        <v>0.20499636564581358</v>
      </c>
      <c r="Q131" s="27">
        <f t="shared" si="129"/>
        <v>0.44749949140472334</v>
      </c>
      <c r="W131" t="str">
        <f t="shared" si="130"/>
        <v>42 Secretarial and related occupations</v>
      </c>
      <c r="X131" s="27">
        <f t="shared" si="131"/>
        <v>-1.2991046279584779</v>
      </c>
      <c r="Y131" s="27">
        <f t="shared" si="131"/>
        <v>-0.62058114661954278</v>
      </c>
      <c r="Z131" s="27">
        <f t="shared" si="131"/>
        <v>0.50588757241287041</v>
      </c>
      <c r="AA131" s="27">
        <f t="shared" si="131"/>
        <v>-4.8073571427379083</v>
      </c>
      <c r="AB131" s="27">
        <f t="shared" si="132"/>
        <v>-4.3014695703250379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-8.166381307361803E-3</v>
      </c>
      <c r="C132" s="27">
        <f t="shared" si="125"/>
        <v>-6.056175900462426</v>
      </c>
      <c r="D132" s="27">
        <f t="shared" si="125"/>
        <v>0.4535746504168845</v>
      </c>
      <c r="E132" s="27">
        <f t="shared" si="125"/>
        <v>1.1808767236085895</v>
      </c>
      <c r="F132" s="27">
        <f t="shared" si="126"/>
        <v>1.634451374025474</v>
      </c>
      <c r="L132" t="str">
        <f t="shared" si="127"/>
        <v>51 Skilled agricultural and related trades</v>
      </c>
      <c r="M132" s="27">
        <f t="shared" si="128"/>
        <v>-0.49418188119035911</v>
      </c>
      <c r="N132" s="27">
        <f t="shared" si="128"/>
        <v>-5.5669353349922179</v>
      </c>
      <c r="O132" s="27">
        <f t="shared" si="128"/>
        <v>0.13441308632542182</v>
      </c>
      <c r="P132" s="27">
        <f t="shared" si="128"/>
        <v>0.71923962218288295</v>
      </c>
      <c r="Q132" s="27">
        <f t="shared" si="129"/>
        <v>0.85365270850830477</v>
      </c>
      <c r="W132" t="str">
        <f t="shared" si="130"/>
        <v>51 Skilled agricultural and related trades</v>
      </c>
      <c r="X132" s="27">
        <f t="shared" si="131"/>
        <v>0.48601549988301818</v>
      </c>
      <c r="Y132" s="27">
        <f t="shared" si="131"/>
        <v>-0.48924056547022854</v>
      </c>
      <c r="Z132" s="27">
        <f t="shared" si="131"/>
        <v>0.31916156409145335</v>
      </c>
      <c r="AA132" s="27">
        <f t="shared" si="131"/>
        <v>0.46163710142571457</v>
      </c>
      <c r="AB132" s="27">
        <f t="shared" si="132"/>
        <v>0.78079866551716792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-1.9854948462128625</v>
      </c>
      <c r="C133" s="27">
        <f t="shared" si="125"/>
        <v>-3.6316371629347231</v>
      </c>
      <c r="D133" s="27">
        <f t="shared" si="125"/>
        <v>0.38463650793960369</v>
      </c>
      <c r="E133" s="27">
        <f t="shared" si="125"/>
        <v>-0.99248707923823076</v>
      </c>
      <c r="F133" s="27">
        <f t="shared" si="126"/>
        <v>-0.60785057129862707</v>
      </c>
      <c r="L133" t="str">
        <f t="shared" si="127"/>
        <v>52 Skilled metal, electrical and electronic trades</v>
      </c>
      <c r="M133" s="27">
        <f t="shared" si="128"/>
        <v>-2.2864353296866362</v>
      </c>
      <c r="N133" s="27">
        <f t="shared" si="128"/>
        <v>-3.4406792306864276</v>
      </c>
      <c r="O133" s="27">
        <f t="shared" si="128"/>
        <v>-0.48407006094909377</v>
      </c>
      <c r="P133" s="27">
        <f t="shared" si="128"/>
        <v>-1.3402308546650481</v>
      </c>
      <c r="Q133" s="27">
        <f t="shared" si="129"/>
        <v>-1.8243009156141419</v>
      </c>
      <c r="W133" t="str">
        <f t="shared" si="130"/>
        <v>52 Skilled metal, electrical and electronic trades</v>
      </c>
      <c r="X133" s="27">
        <f t="shared" si="131"/>
        <v>0.30094048347376923</v>
      </c>
      <c r="Y133" s="27">
        <f t="shared" si="131"/>
        <v>-0.19095793224827406</v>
      </c>
      <c r="Z133" s="27">
        <f t="shared" si="131"/>
        <v>0.86870656888870568</v>
      </c>
      <c r="AA133" s="27">
        <f t="shared" si="131"/>
        <v>0.34774377542680712</v>
      </c>
      <c r="AB133" s="27">
        <f t="shared" si="132"/>
        <v>1.2164503443155128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-4.2887564527519828</v>
      </c>
      <c r="C134" s="27">
        <f t="shared" si="125"/>
        <v>-0.9134841895135537</v>
      </c>
      <c r="D134" s="27">
        <f t="shared" si="125"/>
        <v>0.94653005013546476</v>
      </c>
      <c r="E134" s="27">
        <f t="shared" si="125"/>
        <v>-2.0236263699500867</v>
      </c>
      <c r="F134" s="27">
        <f t="shared" si="126"/>
        <v>-1.0770963198146219</v>
      </c>
      <c r="L134" t="str">
        <f t="shared" si="127"/>
        <v>53 Skilled construction and building trades</v>
      </c>
      <c r="M134" s="27">
        <f t="shared" si="128"/>
        <v>-4.3905205682503414</v>
      </c>
      <c r="N134" s="27">
        <f t="shared" si="128"/>
        <v>-1.0235722845951578</v>
      </c>
      <c r="O134" s="27">
        <f t="shared" si="128"/>
        <v>0.9118144374807251</v>
      </c>
      <c r="P134" s="27">
        <f t="shared" si="128"/>
        <v>-2.1451887913034078</v>
      </c>
      <c r="Q134" s="27">
        <f t="shared" si="129"/>
        <v>-1.2333743538226827</v>
      </c>
      <c r="W134" t="str">
        <f t="shared" si="130"/>
        <v>53 Skilled construction and building trades</v>
      </c>
      <c r="X134" s="27">
        <f t="shared" si="131"/>
        <v>0.10176411549842701</v>
      </c>
      <c r="Y134" s="27">
        <f t="shared" si="131"/>
        <v>0.11008809508158396</v>
      </c>
      <c r="Z134" s="27">
        <f t="shared" si="131"/>
        <v>3.4715612654694694E-2</v>
      </c>
      <c r="AA134" s="27">
        <f t="shared" si="131"/>
        <v>0.12156242135336315</v>
      </c>
      <c r="AB134" s="27">
        <f t="shared" si="132"/>
        <v>0.15627803400805784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-3.0488458299394203</v>
      </c>
      <c r="C135" s="27">
        <f t="shared" si="125"/>
        <v>-0.63213363517765231</v>
      </c>
      <c r="D135" s="27">
        <f t="shared" si="125"/>
        <v>0.14719823420979949</v>
      </c>
      <c r="E135" s="27">
        <f t="shared" si="125"/>
        <v>0.24423029795752171</v>
      </c>
      <c r="F135" s="27">
        <f t="shared" si="126"/>
        <v>0.39142853216732121</v>
      </c>
      <c r="L135" t="str">
        <f t="shared" si="127"/>
        <v>54 Textiles, printing and other skilled trades</v>
      </c>
      <c r="M135" s="27">
        <f t="shared" si="128"/>
        <v>-2.5276295860352089</v>
      </c>
      <c r="N135" s="27">
        <f t="shared" si="128"/>
        <v>-0.8456976258015203</v>
      </c>
      <c r="O135" s="27">
        <f t="shared" si="128"/>
        <v>0.13004505367515939</v>
      </c>
      <c r="P135" s="27">
        <f t="shared" si="128"/>
        <v>-2.997293019885916E-2</v>
      </c>
      <c r="Q135" s="27">
        <f t="shared" si="129"/>
        <v>0.10007212347630023</v>
      </c>
      <c r="W135" t="str">
        <f t="shared" si="130"/>
        <v>54 Textiles, printing and other skilled trades</v>
      </c>
      <c r="X135" s="27">
        <f t="shared" si="131"/>
        <v>-0.52121624390423626</v>
      </c>
      <c r="Y135" s="27">
        <f t="shared" si="131"/>
        <v>0.21356399062386089</v>
      </c>
      <c r="Z135" s="27">
        <f t="shared" si="131"/>
        <v>1.7153180534691614E-2</v>
      </c>
      <c r="AA135" s="27">
        <f t="shared" si="131"/>
        <v>0.27420322815633646</v>
      </c>
      <c r="AB135" s="27">
        <f t="shared" si="132"/>
        <v>0.29135640869102808</v>
      </c>
    </row>
    <row r="136" spans="1:28" x14ac:dyDescent="0.2">
      <c r="A136" t="str">
        <f t="shared" si="124"/>
        <v>61 Caring personal service occupations</v>
      </c>
      <c r="B136" s="27">
        <f t="shared" si="125"/>
        <v>3.3368347876436459</v>
      </c>
      <c r="C136" s="27">
        <f t="shared" si="125"/>
        <v>-2.1262514073471053</v>
      </c>
      <c r="D136" s="27">
        <f t="shared" si="125"/>
        <v>5.1883480694444586</v>
      </c>
      <c r="E136" s="27">
        <f t="shared" si="125"/>
        <v>7.5954850791535051</v>
      </c>
      <c r="F136" s="27">
        <f t="shared" si="126"/>
        <v>12.783833148597964</v>
      </c>
      <c r="L136" t="str">
        <f t="shared" si="127"/>
        <v>61 Caring personal service occupations</v>
      </c>
      <c r="M136" s="27">
        <f t="shared" si="128"/>
        <v>-0.52108607703500809</v>
      </c>
      <c r="N136" s="27">
        <f t="shared" si="128"/>
        <v>-0.41965935534597065</v>
      </c>
      <c r="O136" s="27">
        <f t="shared" si="128"/>
        <v>2.0057311083712577</v>
      </c>
      <c r="P136" s="27">
        <f t="shared" si="128"/>
        <v>2.0764093891089725</v>
      </c>
      <c r="Q136" s="27">
        <f t="shared" si="129"/>
        <v>4.0821404974802302</v>
      </c>
      <c r="W136" t="str">
        <f t="shared" si="130"/>
        <v>61 Caring personal service occupations</v>
      </c>
      <c r="X136" s="27">
        <f t="shared" si="131"/>
        <v>3.857920864678654</v>
      </c>
      <c r="Y136" s="27">
        <f t="shared" si="131"/>
        <v>-1.7065920520011417</v>
      </c>
      <c r="Z136" s="27">
        <f t="shared" si="131"/>
        <v>3.1826169610731938</v>
      </c>
      <c r="AA136" s="27">
        <f t="shared" si="131"/>
        <v>5.5190756900445095</v>
      </c>
      <c r="AB136" s="27">
        <f t="shared" si="132"/>
        <v>8.7016926511177033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0.8113107574928371</v>
      </c>
      <c r="C137" s="27">
        <f t="shared" si="125"/>
        <v>-0.33093978048995965</v>
      </c>
      <c r="D137" s="27">
        <f t="shared" si="125"/>
        <v>0.38603048356687353</v>
      </c>
      <c r="E137" s="27">
        <f t="shared" si="125"/>
        <v>0.33287166632880627</v>
      </c>
      <c r="F137" s="27">
        <f t="shared" si="126"/>
        <v>0.7189021498956798</v>
      </c>
      <c r="L137" t="str">
        <f t="shared" si="127"/>
        <v>62 Leisure, travel and related personal service occupations</v>
      </c>
      <c r="M137" s="27">
        <f t="shared" si="128"/>
        <v>0.35383093756368389</v>
      </c>
      <c r="N137" s="27">
        <f t="shared" si="128"/>
        <v>-0.38409815001936831</v>
      </c>
      <c r="O137" s="27">
        <f t="shared" si="128"/>
        <v>0.13047314766877793</v>
      </c>
      <c r="P137" s="27">
        <f t="shared" si="128"/>
        <v>0.41231399273590785</v>
      </c>
      <c r="Q137" s="27">
        <f t="shared" si="129"/>
        <v>0.54278714040468579</v>
      </c>
      <c r="W137" t="str">
        <f t="shared" si="130"/>
        <v>62 Leisure, travel and related personal service occupations</v>
      </c>
      <c r="X137" s="27">
        <f t="shared" si="131"/>
        <v>0.45747981992915498</v>
      </c>
      <c r="Y137" s="27">
        <f t="shared" si="131"/>
        <v>5.3158369529413108E-2</v>
      </c>
      <c r="Z137" s="27">
        <f t="shared" si="131"/>
        <v>0.25555733589808582</v>
      </c>
      <c r="AA137" s="27">
        <f t="shared" si="131"/>
        <v>-7.9442326407100694E-2</v>
      </c>
      <c r="AB137" s="27">
        <f t="shared" si="132"/>
        <v>0.17611500949098513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-0.14107379000449627</v>
      </c>
      <c r="C138" s="27">
        <f t="shared" si="125"/>
        <v>0.19310619739228607</v>
      </c>
      <c r="D138" s="27">
        <f t="shared" si="125"/>
        <v>-0.13960273268266743</v>
      </c>
      <c r="E138" s="27">
        <f t="shared" si="125"/>
        <v>5.3324356698451703E-2</v>
      </c>
      <c r="F138" s="27">
        <f t="shared" si="126"/>
        <v>-8.6278375984215727E-2</v>
      </c>
      <c r="L138" t="str">
        <f t="shared" si="127"/>
        <v>63 Community and civil enforcement occupations</v>
      </c>
      <c r="M138" s="27">
        <f t="shared" si="128"/>
        <v>-0.19501578554456256</v>
      </c>
      <c r="N138" s="27">
        <f t="shared" si="128"/>
        <v>0.23188776734514072</v>
      </c>
      <c r="O138" s="27">
        <f t="shared" si="128"/>
        <v>-0.24344643505818042</v>
      </c>
      <c r="P138" s="27">
        <f t="shared" si="128"/>
        <v>5.0761689296577428E-2</v>
      </c>
      <c r="Q138" s="27">
        <f t="shared" si="129"/>
        <v>-0.19268474576160299</v>
      </c>
      <c r="W138" t="str">
        <f t="shared" si="130"/>
        <v>63 Community and civil enforcement occupations</v>
      </c>
      <c r="X138" s="27">
        <f t="shared" si="131"/>
        <v>5.394199554006715E-2</v>
      </c>
      <c r="Y138" s="27">
        <f t="shared" si="131"/>
        <v>-3.8781569952854422E-2</v>
      </c>
      <c r="Z138" s="27">
        <f t="shared" si="131"/>
        <v>0.1038437023755116</v>
      </c>
      <c r="AA138" s="27">
        <f t="shared" si="131"/>
        <v>2.5626674018749407E-3</v>
      </c>
      <c r="AB138" s="27">
        <f t="shared" si="132"/>
        <v>0.10640636977738654</v>
      </c>
    </row>
    <row r="139" spans="1:28" x14ac:dyDescent="0.2">
      <c r="A139" t="str">
        <f t="shared" si="124"/>
        <v>71 Sales occupations</v>
      </c>
      <c r="B139" s="27">
        <f t="shared" si="125"/>
        <v>-7.9713277534732185</v>
      </c>
      <c r="C139" s="27">
        <f t="shared" si="125"/>
        <v>-0.59051736008578359</v>
      </c>
      <c r="D139" s="27">
        <f t="shared" si="125"/>
        <v>-3.2951578605130294</v>
      </c>
      <c r="E139" s="27">
        <f t="shared" si="125"/>
        <v>-2.3576555053542521</v>
      </c>
      <c r="F139" s="27">
        <f t="shared" si="126"/>
        <v>-5.6528133658672814</v>
      </c>
      <c r="L139" t="str">
        <f t="shared" si="127"/>
        <v>71 Sales occupations</v>
      </c>
      <c r="M139" s="27">
        <f t="shared" si="128"/>
        <v>-2.8061121796424224</v>
      </c>
      <c r="N139" s="27">
        <f t="shared" si="128"/>
        <v>-2.9735002365431029E-2</v>
      </c>
      <c r="O139" s="27">
        <f t="shared" si="128"/>
        <v>-0.94096209881474024</v>
      </c>
      <c r="P139" s="27">
        <f t="shared" si="128"/>
        <v>-0.38380540766788585</v>
      </c>
      <c r="Q139" s="27">
        <f t="shared" si="129"/>
        <v>-1.3247675064826261</v>
      </c>
      <c r="W139" t="str">
        <f t="shared" si="130"/>
        <v>71 Sales occupations</v>
      </c>
      <c r="X139" s="27">
        <f t="shared" si="131"/>
        <v>-5.1652155738308387</v>
      </c>
      <c r="Y139" s="27">
        <f t="shared" si="131"/>
        <v>-0.56078235772024243</v>
      </c>
      <c r="Z139" s="27">
        <f t="shared" si="131"/>
        <v>-2.3541957616983602</v>
      </c>
      <c r="AA139" s="27">
        <f t="shared" si="131"/>
        <v>-1.9738500976864231</v>
      </c>
      <c r="AB139" s="27">
        <f t="shared" si="132"/>
        <v>-4.3280458593847833</v>
      </c>
    </row>
    <row r="140" spans="1:28" x14ac:dyDescent="0.2">
      <c r="A140" t="str">
        <f t="shared" si="124"/>
        <v>72 Customer service occupations</v>
      </c>
      <c r="B140" s="27">
        <f t="shared" si="125"/>
        <v>0.62769607645581793</v>
      </c>
      <c r="C140" s="27">
        <f t="shared" si="125"/>
        <v>9.2971290834880094E-2</v>
      </c>
      <c r="D140" s="27">
        <f t="shared" si="125"/>
        <v>3.4169990823547209</v>
      </c>
      <c r="E140" s="27">
        <f t="shared" si="125"/>
        <v>2.2709317663998423</v>
      </c>
      <c r="F140" s="27">
        <f t="shared" si="126"/>
        <v>5.6879308487545632</v>
      </c>
      <c r="L140" t="str">
        <f t="shared" si="127"/>
        <v>72 Customer service occupations</v>
      </c>
      <c r="M140" s="27">
        <f t="shared" si="128"/>
        <v>-0.47692487822304042</v>
      </c>
      <c r="N140" s="27">
        <f t="shared" si="128"/>
        <v>0.6424205830040739</v>
      </c>
      <c r="O140" s="27">
        <f t="shared" si="128"/>
        <v>1.545061165760389</v>
      </c>
      <c r="P140" s="27">
        <f t="shared" si="128"/>
        <v>0.99039612592871951</v>
      </c>
      <c r="Q140" s="27">
        <f t="shared" si="129"/>
        <v>2.5354572916891085</v>
      </c>
      <c r="W140" t="str">
        <f t="shared" si="130"/>
        <v>72 Customer service occupations</v>
      </c>
      <c r="X140" s="27">
        <f t="shared" si="131"/>
        <v>1.104620954678853</v>
      </c>
      <c r="Y140" s="27">
        <f t="shared" si="131"/>
        <v>-0.54944929216919647</v>
      </c>
      <c r="Z140" s="27">
        <f t="shared" si="131"/>
        <v>1.8719379165943337</v>
      </c>
      <c r="AA140" s="27">
        <f t="shared" si="131"/>
        <v>1.2805356404711361</v>
      </c>
      <c r="AB140" s="27">
        <f t="shared" si="132"/>
        <v>3.1524735570654698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-1.0955475907999457</v>
      </c>
      <c r="C141" s="27">
        <f t="shared" si="125"/>
        <v>-2.6188020495594664</v>
      </c>
      <c r="D141" s="27">
        <f t="shared" si="125"/>
        <v>4.3186635482519513</v>
      </c>
      <c r="E141" s="27">
        <f t="shared" si="125"/>
        <v>-0.38331695210846206</v>
      </c>
      <c r="F141" s="27">
        <f t="shared" si="126"/>
        <v>3.9353465961434893</v>
      </c>
      <c r="L141" t="str">
        <f t="shared" si="127"/>
        <v>81 Process, plant and machine operatives</v>
      </c>
      <c r="M141" s="27">
        <f t="shared" si="128"/>
        <v>-1.3059708918578856</v>
      </c>
      <c r="N141" s="27">
        <f t="shared" si="128"/>
        <v>-1.7202539120252585</v>
      </c>
      <c r="O141" s="27">
        <f t="shared" si="128"/>
        <v>3.1326848848756992</v>
      </c>
      <c r="P141" s="27">
        <f t="shared" si="128"/>
        <v>-3.0420156683330646E-2</v>
      </c>
      <c r="Q141" s="27">
        <f t="shared" si="129"/>
        <v>3.1022647281923685</v>
      </c>
      <c r="W141" t="str">
        <f t="shared" si="130"/>
        <v>81 Process, plant and machine operatives</v>
      </c>
      <c r="X141" s="27">
        <f t="shared" si="131"/>
        <v>0.21042330105786355</v>
      </c>
      <c r="Y141" s="27">
        <f t="shared" si="131"/>
        <v>-0.89854813753417773</v>
      </c>
      <c r="Z141" s="27">
        <f t="shared" si="131"/>
        <v>1.1859786633763205</v>
      </c>
      <c r="AA141" s="27">
        <f t="shared" si="131"/>
        <v>-0.3528967954251705</v>
      </c>
      <c r="AB141" s="27">
        <f t="shared" si="132"/>
        <v>0.83308186795115002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1.4590898252598059</v>
      </c>
      <c r="C142" s="27">
        <f t="shared" si="125"/>
        <v>-3.5363362423979083</v>
      </c>
      <c r="D142" s="27">
        <f t="shared" si="125"/>
        <v>2.8070736744920239</v>
      </c>
      <c r="E142" s="27">
        <f t="shared" si="125"/>
        <v>0.79995791336978783</v>
      </c>
      <c r="F142" s="27">
        <f t="shared" si="126"/>
        <v>3.6070315878618118</v>
      </c>
      <c r="L142" t="str">
        <f t="shared" si="127"/>
        <v>82 Transport and mobile machine drivers and operatives</v>
      </c>
      <c r="M142" s="27">
        <f t="shared" si="128"/>
        <v>1.5326409160517436</v>
      </c>
      <c r="N142" s="27">
        <f t="shared" si="128"/>
        <v>-3.4811879264634094</v>
      </c>
      <c r="O142" s="27">
        <f t="shared" si="128"/>
        <v>1.6772479679799943</v>
      </c>
      <c r="P142" s="27">
        <f t="shared" si="128"/>
        <v>0.27789598061448473</v>
      </c>
      <c r="Q142" s="27">
        <f t="shared" si="129"/>
        <v>1.955143948594479</v>
      </c>
      <c r="W142" t="str">
        <f t="shared" si="130"/>
        <v>82 Transport and mobile machine drivers and operatives</v>
      </c>
      <c r="X142" s="27">
        <f t="shared" si="131"/>
        <v>-7.3551090791885265E-2</v>
      </c>
      <c r="Y142" s="27">
        <f t="shared" si="131"/>
        <v>-5.5148315934502978E-2</v>
      </c>
      <c r="Z142" s="27">
        <f t="shared" si="131"/>
        <v>1.1298257065120971</v>
      </c>
      <c r="AA142" s="27">
        <f t="shared" si="131"/>
        <v>0.52206193275526935</v>
      </c>
      <c r="AB142" s="27">
        <f t="shared" si="132"/>
        <v>1.6518876392673665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-2.7942530742514631</v>
      </c>
      <c r="C143" s="27">
        <f t="shared" si="125"/>
        <v>-1.3160254638665805</v>
      </c>
      <c r="D143" s="27">
        <f t="shared" si="125"/>
        <v>-1.6808683255140444</v>
      </c>
      <c r="E143" s="27">
        <f t="shared" si="125"/>
        <v>-0.20841902761232767</v>
      </c>
      <c r="F143" s="27">
        <f t="shared" si="126"/>
        <v>-1.8892873531263721</v>
      </c>
      <c r="L143" t="str">
        <f t="shared" si="127"/>
        <v>91 Elementary trades and related occupations</v>
      </c>
      <c r="M143" s="27">
        <f t="shared" si="128"/>
        <v>-2.4351237215477095</v>
      </c>
      <c r="N143" s="27">
        <f t="shared" si="128"/>
        <v>-0.61287895652121094</v>
      </c>
      <c r="O143" s="27">
        <f t="shared" si="128"/>
        <v>-1.3573285691022585</v>
      </c>
      <c r="P143" s="27">
        <f t="shared" si="128"/>
        <v>-0.13352741491027054</v>
      </c>
      <c r="Q143" s="27">
        <f t="shared" si="129"/>
        <v>-1.4908559840125291</v>
      </c>
      <c r="W143" t="str">
        <f t="shared" si="130"/>
        <v>91 Elementary trades and related occupations</v>
      </c>
      <c r="X143" s="27">
        <f t="shared" si="131"/>
        <v>-0.35912935270375623</v>
      </c>
      <c r="Y143" s="27">
        <f t="shared" si="131"/>
        <v>-0.70314650734537132</v>
      </c>
      <c r="Z143" s="27">
        <f t="shared" si="131"/>
        <v>-0.32353975641178367</v>
      </c>
      <c r="AA143" s="27">
        <f t="shared" si="131"/>
        <v>-7.4891612702065125E-2</v>
      </c>
      <c r="AB143" s="27">
        <f t="shared" si="132"/>
        <v>-0.3984313691138488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-2.9175100481510015</v>
      </c>
      <c r="C144" s="27">
        <f t="shared" si="125"/>
        <v>-6.4526378857083415</v>
      </c>
      <c r="D144" s="27">
        <f t="shared" si="125"/>
        <v>2.268520382032591</v>
      </c>
      <c r="E144" s="27">
        <f t="shared" si="125"/>
        <v>-3.7868867866227873</v>
      </c>
      <c r="F144" s="27">
        <f t="shared" si="126"/>
        <v>-1.5183664045901963</v>
      </c>
      <c r="L144" t="str">
        <f t="shared" si="127"/>
        <v>92 Elementary administration and service occupations</v>
      </c>
      <c r="M144" s="27">
        <f t="shared" si="128"/>
        <v>-4.1159489340170268</v>
      </c>
      <c r="N144" s="27">
        <f t="shared" si="128"/>
        <v>-1.3768970786001447</v>
      </c>
      <c r="O144" s="27">
        <f t="shared" si="128"/>
        <v>2.5683496233652647</v>
      </c>
      <c r="P144" s="27">
        <f t="shared" si="128"/>
        <v>-1.8353395396439112</v>
      </c>
      <c r="Q144" s="27">
        <f t="shared" si="129"/>
        <v>0.73301008372135357</v>
      </c>
      <c r="W144" t="str">
        <f t="shared" si="130"/>
        <v>92 Elementary administration and service occupations</v>
      </c>
      <c r="X144" s="27">
        <f t="shared" si="131"/>
        <v>1.1984388858658548</v>
      </c>
      <c r="Y144" s="27">
        <f t="shared" si="131"/>
        <v>-5.0757408071079766</v>
      </c>
      <c r="Z144" s="27">
        <f t="shared" si="131"/>
        <v>-0.29982924133289401</v>
      </c>
      <c r="AA144" s="27">
        <f t="shared" si="131"/>
        <v>-1.9515472469787767</v>
      </c>
      <c r="AB144" s="27">
        <f t="shared" si="132"/>
        <v>-2.2513764883116707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7.4149999999995089</v>
      </c>
      <c r="C146" s="29">
        <f t="shared" ref="C146" si="133">D35-C35</f>
        <v>-13.48599999999999</v>
      </c>
      <c r="D146" s="29">
        <f>E35-D35</f>
        <v>24.92200000000048</v>
      </c>
      <c r="E146" s="29">
        <f>F35-E35</f>
        <v>35.225999999999658</v>
      </c>
      <c r="F146" s="29">
        <f t="shared" ref="F146" si="134">F35-D35</f>
        <v>60.148000000000138</v>
      </c>
      <c r="L146" s="24" t="str">
        <f>L35</f>
        <v>All occupations</v>
      </c>
      <c r="M146" s="29">
        <f>N35-M35</f>
        <v>-13.457955371829371</v>
      </c>
      <c r="N146" s="29">
        <f t="shared" ref="N146" si="135">O35-N35</f>
        <v>-9.4323843643505256</v>
      </c>
      <c r="O146" s="29">
        <f>P35-O35</f>
        <v>12.364448718893243</v>
      </c>
      <c r="P146" s="29">
        <f>Q35-P35</f>
        <v>15.252278995148799</v>
      </c>
      <c r="Q146" s="29">
        <f t="shared" ref="Q146" si="136">Q35-O35</f>
        <v>27.616727714042042</v>
      </c>
      <c r="W146" s="24" t="str">
        <f>W35</f>
        <v>All occupations</v>
      </c>
      <c r="X146" s="29">
        <f>Y35-X35</f>
        <v>20.872955371828766</v>
      </c>
      <c r="Y146" s="29">
        <f t="shared" ref="Y146" si="137">Z35-Y35</f>
        <v>-4.0536156356491233</v>
      </c>
      <c r="Z146" s="29">
        <f>AA35-Z35</f>
        <v>12.557551281106896</v>
      </c>
      <c r="AA146" s="29">
        <f>AB35-AA35</f>
        <v>19.973721004850574</v>
      </c>
      <c r="AB146" s="29">
        <f t="shared" ref="AB146" si="138">AB35-Z35</f>
        <v>32.531272285957471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53.750611159059225</v>
      </c>
      <c r="C153" s="11">
        <f t="shared" ref="C153:F153" si="143">C8</f>
        <v>60.480603106819338</v>
      </c>
      <c r="D153" s="11">
        <f t="shared" si="143"/>
        <v>61.576710914817461</v>
      </c>
      <c r="E153" s="11">
        <f t="shared" si="143"/>
        <v>57.947700198640035</v>
      </c>
      <c r="F153" s="11">
        <f t="shared" si="143"/>
        <v>63.887172924545759</v>
      </c>
      <c r="H153" s="40">
        <f>IF(D$151-B$151 &lt;&gt; 0,(EXP(LN(D153/B153)/(D$151-B$151))-1)*100,0)</f>
        <v>2.7558642167587744</v>
      </c>
      <c r="I153" s="40">
        <f>IF(F$151-D$151 &lt;&gt; 0,(EXP(LN(F153/D153)/(F$151-D$151))-1)*100,0)</f>
        <v>0.24586759344629172</v>
      </c>
      <c r="L153" s="10" t="str">
        <f>L8</f>
        <v>11 Corporate managers and directors</v>
      </c>
      <c r="M153" s="11">
        <f>M8</f>
        <v>37.994536278358318</v>
      </c>
      <c r="N153" s="11">
        <f t="shared" ref="N153:Q153" si="144">N8</f>
        <v>40.559339581769606</v>
      </c>
      <c r="O153" s="11">
        <f t="shared" si="144"/>
        <v>41.247486812881839</v>
      </c>
      <c r="P153" s="11">
        <f t="shared" si="144"/>
        <v>37.588837939916111</v>
      </c>
      <c r="Q153" s="11">
        <f t="shared" si="144"/>
        <v>39.565671130429486</v>
      </c>
      <c r="S153" s="40">
        <f>IF(O$151-M$151 &lt;&gt; 0,(EXP(LN(O153/M153)/(O$151-M$151))-1)*100,0)</f>
        <v>1.6565271053198938</v>
      </c>
      <c r="T153" s="40">
        <f>IF(Q$151-O$151 &lt;&gt; 0,(EXP(LN(Q153/O153)/(Q$151-O$151))-1)*100,0)</f>
        <v>-0.27713748659371484</v>
      </c>
      <c r="W153" s="10" t="str">
        <f>W8</f>
        <v>11 Corporate managers and directors</v>
      </c>
      <c r="X153" s="11">
        <f>X8</f>
        <v>15.756074880700893</v>
      </c>
      <c r="Y153" s="11">
        <f t="shared" ref="Y153:AB153" si="145">Y8</f>
        <v>19.921263525049678</v>
      </c>
      <c r="Z153" s="11">
        <f t="shared" si="145"/>
        <v>20.32922410193558</v>
      </c>
      <c r="AA153" s="11">
        <f t="shared" si="145"/>
        <v>20.358862258723882</v>
      </c>
      <c r="AB153" s="11">
        <f t="shared" si="145"/>
        <v>24.321501794116234</v>
      </c>
      <c r="AD153" s="40">
        <f>IF(Z$151-X$151 &lt;&gt; 0,(EXP(LN(Z153/X153)/(Z$151-X$151))-1)*100,0)</f>
        <v>5.2287843962470104</v>
      </c>
      <c r="AE153" s="40">
        <f>IF(AB$151-Z$151 &lt;&gt; 0,(EXP(LN(AB153/Z153)/(AB$151-Z$151))-1)*100,0)</f>
        <v>1.2025150663425022</v>
      </c>
    </row>
    <row r="154" spans="1:31" x14ac:dyDescent="0.2">
      <c r="A154" s="10" t="str">
        <f t="shared" si="142"/>
        <v>12 Other managers and proprietors</v>
      </c>
      <c r="B154" s="11">
        <f t="shared" si="142"/>
        <v>26.392696401836986</v>
      </c>
      <c r="C154" s="11">
        <f t="shared" ref="C154:F178" si="146">C9</f>
        <v>26.725344952732279</v>
      </c>
      <c r="D154" s="11">
        <f t="shared" si="146"/>
        <v>26.771204543075548</v>
      </c>
      <c r="E154" s="11">
        <f t="shared" si="146"/>
        <v>33.378952123309517</v>
      </c>
      <c r="F154" s="11">
        <f t="shared" si="146"/>
        <v>38.679266375749343</v>
      </c>
      <c r="H154" s="40">
        <f t="shared" ref="H154:H177" si="147">IF(D$151-B$151 &lt;&gt; 0,(EXP(LN(D154/B154)/(D$151-B$151))-1)*100,0)</f>
        <v>0.28519655567489366</v>
      </c>
      <c r="I154" s="40">
        <f t="shared" ref="I154:I180" si="148">IF(F$151-D$151 &lt;&gt; 0,(EXP(LN(F154/D154)/(F$151-D$151))-1)*100,0)</f>
        <v>2.4835170193603151</v>
      </c>
      <c r="L154" s="10" t="str">
        <f t="shared" ref="L154:Q154" si="149">L9</f>
        <v>12 Other managers and proprietors</v>
      </c>
      <c r="M154" s="11">
        <f t="shared" si="149"/>
        <v>15.986427878438398</v>
      </c>
      <c r="N154" s="11">
        <f t="shared" si="149"/>
        <v>15.047304730982502</v>
      </c>
      <c r="O154" s="11">
        <f t="shared" si="149"/>
        <v>15.256501369796696</v>
      </c>
      <c r="P154" s="11">
        <f t="shared" si="149"/>
        <v>19.583629707667118</v>
      </c>
      <c r="Q154" s="11">
        <f t="shared" si="149"/>
        <v>22.383221611493166</v>
      </c>
      <c r="S154" s="40">
        <f t="shared" ref="S154:S177" si="150">IF(O$151-M$151 &lt;&gt; 0,(EXP(LN(O154/M154)/(O$151-M$151))-1)*100,0)</f>
        <v>-0.93033283731679406</v>
      </c>
      <c r="T154" s="40">
        <f t="shared" ref="T154:T177" si="151">IF(Q$151-O$151 &lt;&gt; 0,(EXP(LN(Q154/O154)/(Q$151-O$151))-1)*100,0)</f>
        <v>2.5883022848550485</v>
      </c>
      <c r="W154" s="10" t="str">
        <f t="shared" ref="W154:AB154" si="152">W9</f>
        <v>12 Other managers and proprietors</v>
      </c>
      <c r="X154" s="11">
        <f t="shared" si="152"/>
        <v>10.406268523398619</v>
      </c>
      <c r="Y154" s="11">
        <f t="shared" si="152"/>
        <v>11.678040221749754</v>
      </c>
      <c r="Z154" s="11">
        <f t="shared" si="152"/>
        <v>11.514703173278791</v>
      </c>
      <c r="AA154" s="11">
        <f t="shared" si="152"/>
        <v>13.795322415642408</v>
      </c>
      <c r="AB154" s="11">
        <f t="shared" si="152"/>
        <v>16.296044764256123</v>
      </c>
      <c r="AD154" s="40">
        <f t="shared" ref="AD154:AD177" si="153">IF(Z$151-X$151 &lt;&gt; 0,(EXP(LN(Z154/X154)/(Z$151-X$151))-1)*100,0)</f>
        <v>2.044956242158702</v>
      </c>
      <c r="AE154" s="40">
        <f t="shared" ref="AE154:AE177" si="154">IF(AB$151-Z$151 &lt;&gt; 0,(EXP(LN(AB154/Z154)/(AB$151-Z$151))-1)*100,0)</f>
        <v>2.3423293496662057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42.66356562283508</v>
      </c>
      <c r="C155" s="11">
        <f t="shared" si="146"/>
        <v>46.628472855671312</v>
      </c>
      <c r="D155" s="11">
        <f t="shared" si="146"/>
        <v>48.60213013991185</v>
      </c>
      <c r="E155" s="11">
        <f t="shared" si="146"/>
        <v>51.324576804370231</v>
      </c>
      <c r="F155" s="11">
        <f t="shared" si="146"/>
        <v>56.998514067011818</v>
      </c>
      <c r="H155" s="40">
        <f t="shared" si="147"/>
        <v>2.640706093647216</v>
      </c>
      <c r="I155" s="40">
        <f t="shared" si="148"/>
        <v>1.0680489435566987</v>
      </c>
      <c r="L155" s="10" t="str">
        <f t="shared" ref="L155:Q155" si="155">L10</f>
        <v>21 Science, research, engineering and technology professionals</v>
      </c>
      <c r="M155" s="11">
        <f t="shared" si="155"/>
        <v>34.192838913266058</v>
      </c>
      <c r="N155" s="11">
        <f t="shared" si="155"/>
        <v>37.562269773657555</v>
      </c>
      <c r="O155" s="11">
        <f t="shared" si="155"/>
        <v>37.467977000264121</v>
      </c>
      <c r="P155" s="11">
        <f t="shared" si="155"/>
        <v>38.248715137313255</v>
      </c>
      <c r="Q155" s="11">
        <f t="shared" si="155"/>
        <v>41.173770550117986</v>
      </c>
      <c r="S155" s="40">
        <f t="shared" si="150"/>
        <v>1.8462439315045653</v>
      </c>
      <c r="T155" s="40">
        <f t="shared" si="151"/>
        <v>0.63074617843692504</v>
      </c>
      <c r="W155" s="10" t="str">
        <f t="shared" ref="W155:AB155" si="156">W10</f>
        <v>21 Science, research, engineering and technology professionals</v>
      </c>
      <c r="X155" s="11">
        <f t="shared" si="156"/>
        <v>8.4707267095689858</v>
      </c>
      <c r="Y155" s="11">
        <f t="shared" si="156"/>
        <v>9.0662030820137396</v>
      </c>
      <c r="Z155" s="11">
        <f t="shared" si="156"/>
        <v>11.134153139647848</v>
      </c>
      <c r="AA155" s="11">
        <f t="shared" si="156"/>
        <v>13.075861667056895</v>
      </c>
      <c r="AB155" s="11">
        <f t="shared" si="156"/>
        <v>15.824743516893836</v>
      </c>
      <c r="AD155" s="40">
        <f t="shared" si="153"/>
        <v>5.62027745151914</v>
      </c>
      <c r="AE155" s="40">
        <f t="shared" si="154"/>
        <v>2.3713976492736988</v>
      </c>
    </row>
    <row r="156" spans="1:31" x14ac:dyDescent="0.2">
      <c r="A156" s="10" t="str">
        <f t="shared" si="142"/>
        <v>22 Health professionals</v>
      </c>
      <c r="B156" s="11">
        <f t="shared" si="142"/>
        <v>28.347986203383599</v>
      </c>
      <c r="C156" s="11">
        <f t="shared" si="146"/>
        <v>33.220183794367834</v>
      </c>
      <c r="D156" s="11">
        <f t="shared" si="146"/>
        <v>32.210759136498666</v>
      </c>
      <c r="E156" s="11">
        <f t="shared" si="146"/>
        <v>34.802909358873173</v>
      </c>
      <c r="F156" s="11">
        <f t="shared" si="146"/>
        <v>38.762420282995834</v>
      </c>
      <c r="H156" s="40">
        <f t="shared" si="147"/>
        <v>2.587807810450804</v>
      </c>
      <c r="I156" s="40">
        <f t="shared" si="148"/>
        <v>1.2419873683239269</v>
      </c>
      <c r="L156" s="10" t="str">
        <f t="shared" ref="L156:Q156" si="157">L11</f>
        <v>22 Health professionals</v>
      </c>
      <c r="M156" s="11">
        <f t="shared" si="157"/>
        <v>7.9231334835565335</v>
      </c>
      <c r="N156" s="11">
        <f t="shared" si="157"/>
        <v>8.5757740802245319</v>
      </c>
      <c r="O156" s="11">
        <f t="shared" si="157"/>
        <v>8.384665765052997</v>
      </c>
      <c r="P156" s="11">
        <f t="shared" si="157"/>
        <v>9.0847192847466989</v>
      </c>
      <c r="Q156" s="11">
        <f t="shared" si="157"/>
        <v>10.170022463980649</v>
      </c>
      <c r="S156" s="40">
        <f t="shared" si="150"/>
        <v>1.1387906896598299</v>
      </c>
      <c r="T156" s="40">
        <f t="shared" si="151"/>
        <v>1.2952491851808023</v>
      </c>
      <c r="W156" s="10" t="str">
        <f t="shared" ref="W156:AB156" si="158">W11</f>
        <v>22 Health professionals</v>
      </c>
      <c r="X156" s="11">
        <f t="shared" si="158"/>
        <v>20.424852719827044</v>
      </c>
      <c r="Y156" s="11">
        <f t="shared" si="158"/>
        <v>24.644409714143308</v>
      </c>
      <c r="Z156" s="11">
        <f t="shared" si="158"/>
        <v>23.826093371445697</v>
      </c>
      <c r="AA156" s="11">
        <f t="shared" si="158"/>
        <v>25.718190074126461</v>
      </c>
      <c r="AB156" s="11">
        <f t="shared" si="158"/>
        <v>28.592397819015201</v>
      </c>
      <c r="AD156" s="40">
        <f t="shared" si="153"/>
        <v>3.1285190353370851</v>
      </c>
      <c r="AE156" s="40">
        <f t="shared" si="154"/>
        <v>1.2231502498605495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30.918373527944688</v>
      </c>
      <c r="C157" s="11">
        <f t="shared" si="146"/>
        <v>34.257018583680996</v>
      </c>
      <c r="D157" s="11">
        <f t="shared" si="146"/>
        <v>35.619698474991445</v>
      </c>
      <c r="E157" s="11">
        <f t="shared" si="146"/>
        <v>36.773664298476518</v>
      </c>
      <c r="F157" s="11">
        <f t="shared" si="146"/>
        <v>39.956388481856351</v>
      </c>
      <c r="H157" s="40">
        <f t="shared" si="147"/>
        <v>2.8714164732162706</v>
      </c>
      <c r="I157" s="40">
        <f t="shared" si="148"/>
        <v>0.7688724842147554</v>
      </c>
      <c r="L157" s="10" t="str">
        <f t="shared" ref="L157:Q157" si="159">L12</f>
        <v>23 Teaching and other educational professionals</v>
      </c>
      <c r="M157" s="11">
        <f t="shared" si="159"/>
        <v>10.936042892883224</v>
      </c>
      <c r="N157" s="11">
        <f t="shared" si="159"/>
        <v>10.581830287183362</v>
      </c>
      <c r="O157" s="11">
        <f t="shared" si="159"/>
        <v>11.342242284075505</v>
      </c>
      <c r="P157" s="11">
        <f t="shared" si="159"/>
        <v>12.098715659154742</v>
      </c>
      <c r="Q157" s="11">
        <f t="shared" si="159"/>
        <v>13.001874816964746</v>
      </c>
      <c r="S157" s="40">
        <f t="shared" si="150"/>
        <v>0.73206638866989415</v>
      </c>
      <c r="T157" s="40">
        <f t="shared" si="151"/>
        <v>0.9145537364101175</v>
      </c>
      <c r="W157" s="10" t="str">
        <f t="shared" ref="W157:AB157" si="160">W12</f>
        <v>23 Teaching and other educational professionals</v>
      </c>
      <c r="X157" s="11">
        <f t="shared" si="160"/>
        <v>19.982330635061484</v>
      </c>
      <c r="Y157" s="11">
        <f t="shared" si="160"/>
        <v>23.675188296497662</v>
      </c>
      <c r="Z157" s="11">
        <f t="shared" si="160"/>
        <v>24.277456190915892</v>
      </c>
      <c r="AA157" s="11">
        <f t="shared" si="160"/>
        <v>24.67494863932183</v>
      </c>
      <c r="AB157" s="11">
        <f t="shared" si="160"/>
        <v>26.954513664891593</v>
      </c>
      <c r="AD157" s="40">
        <f t="shared" si="153"/>
        <v>3.970805274536171</v>
      </c>
      <c r="AE157" s="40">
        <f t="shared" si="154"/>
        <v>0.69978765239735452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40.713473035388091</v>
      </c>
      <c r="C158" s="11">
        <f t="shared" si="146"/>
        <v>46.600959361948362</v>
      </c>
      <c r="D158" s="11">
        <f t="shared" si="146"/>
        <v>50.31524200123097</v>
      </c>
      <c r="E158" s="11">
        <f t="shared" si="146"/>
        <v>56.58999168516543</v>
      </c>
      <c r="F158" s="11">
        <f t="shared" si="146"/>
        <v>64.610328686285627</v>
      </c>
      <c r="H158" s="40">
        <f t="shared" si="147"/>
        <v>4.3259343424242092</v>
      </c>
      <c r="I158" s="40">
        <f t="shared" si="148"/>
        <v>1.6810820049992792</v>
      </c>
      <c r="L158" s="10" t="str">
        <f t="shared" ref="L158:Q158" si="161">L13</f>
        <v>24 Business, media and public service professionals</v>
      </c>
      <c r="M158" s="11">
        <f t="shared" si="161"/>
        <v>24.295497557249149</v>
      </c>
      <c r="N158" s="11">
        <f t="shared" si="161"/>
        <v>26.311370552424236</v>
      </c>
      <c r="O158" s="11">
        <f t="shared" si="161"/>
        <v>27.868784298379559</v>
      </c>
      <c r="P158" s="11">
        <f t="shared" si="161"/>
        <v>31.639139360143549</v>
      </c>
      <c r="Q158" s="11">
        <f t="shared" si="161"/>
        <v>35.016100260439025</v>
      </c>
      <c r="S158" s="40">
        <f t="shared" si="150"/>
        <v>2.7823268577213289</v>
      </c>
      <c r="T158" s="40">
        <f t="shared" si="151"/>
        <v>1.5336464354231527</v>
      </c>
      <c r="W158" s="10" t="str">
        <f t="shared" ref="W158:AB158" si="162">W13</f>
        <v>24 Business, media and public service professionals</v>
      </c>
      <c r="X158" s="11">
        <f t="shared" si="162"/>
        <v>16.417975478138917</v>
      </c>
      <c r="Y158" s="11">
        <f t="shared" si="162"/>
        <v>20.289588809524108</v>
      </c>
      <c r="Z158" s="11">
        <f t="shared" si="162"/>
        <v>22.446457702851479</v>
      </c>
      <c r="AA158" s="11">
        <f t="shared" si="162"/>
        <v>24.950852325021874</v>
      </c>
      <c r="AB158" s="11">
        <f t="shared" si="162"/>
        <v>29.594228425846577</v>
      </c>
      <c r="AD158" s="40">
        <f t="shared" si="153"/>
        <v>6.4548965696613614</v>
      </c>
      <c r="AE158" s="40">
        <f t="shared" si="154"/>
        <v>1.860064572502651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12.406178691914709</v>
      </c>
      <c r="C159" s="11">
        <f t="shared" si="146"/>
        <v>14.15573430828973</v>
      </c>
      <c r="D159" s="11">
        <f t="shared" si="146"/>
        <v>15.506013151204757</v>
      </c>
      <c r="E159" s="11">
        <f t="shared" si="146"/>
        <v>13.719375509713952</v>
      </c>
      <c r="F159" s="11">
        <f t="shared" si="146"/>
        <v>14.764043088450739</v>
      </c>
      <c r="H159" s="40">
        <f t="shared" si="147"/>
        <v>4.561648865178447</v>
      </c>
      <c r="I159" s="40">
        <f t="shared" si="148"/>
        <v>-0.32635423833499155</v>
      </c>
      <c r="L159" s="10" t="str">
        <f t="shared" ref="L159:Q159" si="163">L14</f>
        <v>31 Science, engineering and technology associate professionals</v>
      </c>
      <c r="M159" s="11">
        <f t="shared" si="163"/>
        <v>8.9075160625469856</v>
      </c>
      <c r="N159" s="11">
        <f t="shared" si="163"/>
        <v>10.504882103153314</v>
      </c>
      <c r="O159" s="11">
        <f t="shared" si="163"/>
        <v>11.036906385299115</v>
      </c>
      <c r="P159" s="11">
        <f t="shared" si="163"/>
        <v>9.1058152305649021</v>
      </c>
      <c r="Q159" s="11">
        <f t="shared" si="163"/>
        <v>9.2669394283849904</v>
      </c>
      <c r="S159" s="40">
        <f t="shared" si="150"/>
        <v>4.380205836819262</v>
      </c>
      <c r="T159" s="40">
        <f t="shared" si="151"/>
        <v>-1.1585143809964671</v>
      </c>
      <c r="W159" s="10" t="str">
        <f t="shared" ref="W159:AB159" si="164">W14</f>
        <v>31 Science, engineering and technology associate professionals</v>
      </c>
      <c r="X159" s="11">
        <f t="shared" si="164"/>
        <v>3.4986626293677179</v>
      </c>
      <c r="Y159" s="11">
        <f t="shared" si="164"/>
        <v>3.6508522051363919</v>
      </c>
      <c r="Z159" s="11">
        <f t="shared" si="164"/>
        <v>4.46910676590565</v>
      </c>
      <c r="AA159" s="11">
        <f t="shared" si="164"/>
        <v>4.6135602791490502</v>
      </c>
      <c r="AB159" s="11">
        <f t="shared" si="164"/>
        <v>5.4971036600657488</v>
      </c>
      <c r="AD159" s="40">
        <f t="shared" si="153"/>
        <v>5.0179974833053143</v>
      </c>
      <c r="AE159" s="40">
        <f t="shared" si="154"/>
        <v>1.3897875653583025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12.117417201787887</v>
      </c>
      <c r="C160" s="11">
        <f t="shared" si="146"/>
        <v>13.960427649955506</v>
      </c>
      <c r="D160" s="11">
        <f t="shared" si="146"/>
        <v>14.059426990458828</v>
      </c>
      <c r="E160" s="11">
        <f t="shared" si="146"/>
        <v>14.287720568989181</v>
      </c>
      <c r="F160" s="11">
        <f t="shared" si="146"/>
        <v>15.999485943658733</v>
      </c>
      <c r="H160" s="40">
        <f t="shared" si="147"/>
        <v>3.0176199450171248</v>
      </c>
      <c r="I160" s="40">
        <f t="shared" si="148"/>
        <v>0.86548022456818252</v>
      </c>
      <c r="L160" s="10" t="str">
        <f t="shared" ref="L160:Q160" si="165">L15</f>
        <v>32 Health and social care associate professionals</v>
      </c>
      <c r="M160" s="11">
        <f t="shared" si="165"/>
        <v>2.4967012804386086</v>
      </c>
      <c r="N160" s="11">
        <f t="shared" si="165"/>
        <v>2.3772709339295606</v>
      </c>
      <c r="O160" s="11">
        <f t="shared" si="165"/>
        <v>2.4644998282869093</v>
      </c>
      <c r="P160" s="11">
        <f t="shared" si="165"/>
        <v>2.2080961385309745</v>
      </c>
      <c r="Q160" s="11">
        <f t="shared" si="165"/>
        <v>2.3639348172014225</v>
      </c>
      <c r="S160" s="40">
        <f t="shared" si="150"/>
        <v>-0.25929315846284773</v>
      </c>
      <c r="T160" s="40">
        <f>IF(Q$151-O$151 &lt;&gt; 0,(EXP(LN(Q160/O160)/(Q$151-O$151))-1)*100,0)</f>
        <v>-0.27735699560050842</v>
      </c>
      <c r="W160" s="10" t="str">
        <f t="shared" ref="W160:AB160" si="166">W15</f>
        <v>32 Health and social care associate professionals</v>
      </c>
      <c r="X160" s="11">
        <f t="shared" si="166"/>
        <v>9.6207159213492801</v>
      </c>
      <c r="Y160" s="11">
        <f t="shared" si="166"/>
        <v>11.583156716025945</v>
      </c>
      <c r="Z160" s="11">
        <f t="shared" si="166"/>
        <v>11.594927162171919</v>
      </c>
      <c r="AA160" s="11">
        <f t="shared" si="166"/>
        <v>12.079624430458205</v>
      </c>
      <c r="AB160" s="11">
        <f t="shared" si="166"/>
        <v>13.635551126457306</v>
      </c>
      <c r="AD160" s="40">
        <f t="shared" si="153"/>
        <v>3.8035309858600819</v>
      </c>
      <c r="AE160" s="40">
        <f t="shared" si="154"/>
        <v>1.0866128606544345</v>
      </c>
    </row>
    <row r="161" spans="1:31" x14ac:dyDescent="0.2">
      <c r="A161" s="10" t="str">
        <f t="shared" si="142"/>
        <v>33 Protective service occupations</v>
      </c>
      <c r="B161" s="11">
        <f t="shared" si="142"/>
        <v>9.2499823374967125</v>
      </c>
      <c r="C161" s="11">
        <f t="shared" si="146"/>
        <v>9.3776839291994776</v>
      </c>
      <c r="D161" s="11">
        <f t="shared" si="146"/>
        <v>10.119256580617815</v>
      </c>
      <c r="E161" s="11">
        <f t="shared" si="146"/>
        <v>12.506668351792143</v>
      </c>
      <c r="F161" s="11">
        <f t="shared" si="146"/>
        <v>14.786887393793366</v>
      </c>
      <c r="H161" s="40">
        <f t="shared" si="147"/>
        <v>1.8126029694302659</v>
      </c>
      <c r="I161" s="40">
        <f t="shared" si="148"/>
        <v>2.5609127376983176</v>
      </c>
      <c r="L161" s="10" t="str">
        <f t="shared" ref="L161:Q161" si="167">L16</f>
        <v>33 Protective service occupations</v>
      </c>
      <c r="M161" s="11">
        <f t="shared" si="167"/>
        <v>6.8050944804834925</v>
      </c>
      <c r="N161" s="11">
        <f t="shared" si="167"/>
        <v>6.6604677397699898</v>
      </c>
      <c r="O161" s="11">
        <f t="shared" si="167"/>
        <v>7.0292383657502313</v>
      </c>
      <c r="P161" s="11">
        <f t="shared" si="167"/>
        <v>8.2129213443240019</v>
      </c>
      <c r="Q161" s="11">
        <f t="shared" si="167"/>
        <v>8.9424411650273417</v>
      </c>
      <c r="S161" s="40">
        <f t="shared" si="150"/>
        <v>0.65024173948164954</v>
      </c>
      <c r="T161" s="40">
        <f t="shared" si="151"/>
        <v>1.6178155378792303</v>
      </c>
      <c r="W161" s="10" t="str">
        <f t="shared" ref="W161:AB161" si="168">W16</f>
        <v>33 Protective service occupations</v>
      </c>
      <c r="X161" s="11">
        <f t="shared" si="168"/>
        <v>2.4448878570132266</v>
      </c>
      <c r="Y161" s="11">
        <f t="shared" si="168"/>
        <v>2.7172161894294824</v>
      </c>
      <c r="Z161" s="11">
        <f t="shared" si="168"/>
        <v>3.0900182148675959</v>
      </c>
      <c r="AA161" s="11">
        <f t="shared" si="168"/>
        <v>4.2937470074681388</v>
      </c>
      <c r="AB161" s="11">
        <f t="shared" si="168"/>
        <v>5.8444462287660262</v>
      </c>
      <c r="AD161" s="40">
        <f t="shared" si="153"/>
        <v>4.7949655405506775</v>
      </c>
      <c r="AE161" s="40">
        <f t="shared" si="154"/>
        <v>4.3403178058350145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14.819369640176966</v>
      </c>
      <c r="C162" s="11">
        <f t="shared" si="146"/>
        <v>14.161565903825025</v>
      </c>
      <c r="D162" s="11">
        <f t="shared" si="146"/>
        <v>17.23738286525975</v>
      </c>
      <c r="E162" s="11">
        <f t="shared" si="146"/>
        <v>16.376148696619246</v>
      </c>
      <c r="F162" s="11">
        <f t="shared" si="146"/>
        <v>18.000587941553839</v>
      </c>
      <c r="H162" s="40">
        <f t="shared" si="147"/>
        <v>3.0690609930216883</v>
      </c>
      <c r="I162" s="40">
        <f t="shared" si="148"/>
        <v>0.28924399242262755</v>
      </c>
      <c r="L162" s="10" t="str">
        <f t="shared" ref="L162:Q162" si="169">L17</f>
        <v>34 Culture, media and sports occupations</v>
      </c>
      <c r="M162" s="11">
        <f t="shared" si="169"/>
        <v>8.1926606585508335</v>
      </c>
      <c r="N162" s="11">
        <f t="shared" si="169"/>
        <v>8.2861857326086703</v>
      </c>
      <c r="O162" s="11">
        <f t="shared" si="169"/>
        <v>9.1224490181748266</v>
      </c>
      <c r="P162" s="11">
        <f t="shared" si="169"/>
        <v>8.848076421664901</v>
      </c>
      <c r="Q162" s="11">
        <f t="shared" si="169"/>
        <v>9.8007486450634573</v>
      </c>
      <c r="S162" s="40">
        <f t="shared" si="150"/>
        <v>2.1732706328730922</v>
      </c>
      <c r="T162" s="40">
        <f t="shared" si="151"/>
        <v>0.47928139240414058</v>
      </c>
      <c r="W162" s="10" t="str">
        <f t="shared" ref="W162:AB162" si="170">W17</f>
        <v>34 Culture, media and sports occupations</v>
      </c>
      <c r="X162" s="11">
        <f t="shared" si="170"/>
        <v>6.6267089816261171</v>
      </c>
      <c r="Y162" s="11">
        <f t="shared" si="170"/>
        <v>5.8753801712163476</v>
      </c>
      <c r="Z162" s="11">
        <f t="shared" si="170"/>
        <v>8.1149338470849379</v>
      </c>
      <c r="AA162" s="11">
        <f t="shared" si="170"/>
        <v>7.5280722749543463</v>
      </c>
      <c r="AB162" s="11">
        <f t="shared" si="170"/>
        <v>8.1998392964903903</v>
      </c>
      <c r="AD162" s="40">
        <f t="shared" si="153"/>
        <v>4.135166811726454</v>
      </c>
      <c r="AE162" s="40">
        <f t="shared" si="154"/>
        <v>6.9414127704403583E-2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46.18191751252057</v>
      </c>
      <c r="C163" s="11">
        <f t="shared" si="146"/>
        <v>48.103785000029028</v>
      </c>
      <c r="D163" s="11">
        <f t="shared" si="146"/>
        <v>49.428431092874483</v>
      </c>
      <c r="E163" s="11">
        <f t="shared" si="146"/>
        <v>48.007887496737474</v>
      </c>
      <c r="F163" s="11">
        <f t="shared" si="146"/>
        <v>50.590678486373051</v>
      </c>
      <c r="H163" s="40">
        <f t="shared" si="147"/>
        <v>1.3680221723231689</v>
      </c>
      <c r="I163" s="40">
        <f t="shared" si="148"/>
        <v>0.15506378541041421</v>
      </c>
      <c r="L163" s="10" t="str">
        <f t="shared" ref="L163:Q163" si="171">L18</f>
        <v>35 Business and public service associate professionals</v>
      </c>
      <c r="M163" s="11">
        <f t="shared" si="171"/>
        <v>25.098729838579654</v>
      </c>
      <c r="N163" s="11">
        <f t="shared" si="171"/>
        <v>24.910555244845568</v>
      </c>
      <c r="O163" s="11">
        <f t="shared" si="171"/>
        <v>25.823236719721976</v>
      </c>
      <c r="P163" s="11">
        <f t="shared" si="171"/>
        <v>24.272444589264097</v>
      </c>
      <c r="Q163" s="11">
        <f t="shared" si="171"/>
        <v>24.325962094402446</v>
      </c>
      <c r="S163" s="40">
        <f t="shared" si="150"/>
        <v>0.57077261148785752</v>
      </c>
      <c r="T163" s="40">
        <f t="shared" si="151"/>
        <v>-0.39741192487963151</v>
      </c>
      <c r="W163" s="10" t="str">
        <f t="shared" ref="W163:AB163" si="172">W18</f>
        <v>35 Business and public service associate professionals</v>
      </c>
      <c r="X163" s="11">
        <f t="shared" si="172"/>
        <v>21.083187673940991</v>
      </c>
      <c r="Y163" s="11">
        <f t="shared" si="172"/>
        <v>23.193229755183481</v>
      </c>
      <c r="Z163" s="11">
        <f t="shared" si="172"/>
        <v>23.605194373152518</v>
      </c>
      <c r="AA163" s="11">
        <f t="shared" si="172"/>
        <v>23.735442907473367</v>
      </c>
      <c r="AB163" s="11">
        <f t="shared" si="172"/>
        <v>26.264716391970563</v>
      </c>
      <c r="AD163" s="40">
        <f t="shared" si="153"/>
        <v>2.2855444632225552</v>
      </c>
      <c r="AE163" s="40">
        <f t="shared" si="154"/>
        <v>0.71426994578167591</v>
      </c>
    </row>
    <row r="164" spans="1:31" x14ac:dyDescent="0.2">
      <c r="A164" s="10" t="str">
        <f t="shared" si="142"/>
        <v>41 Administrative occupations</v>
      </c>
      <c r="B164" s="11">
        <f t="shared" si="142"/>
        <v>68.589257602043844</v>
      </c>
      <c r="C164" s="11">
        <f t="shared" si="146"/>
        <v>65.539986125693162</v>
      </c>
      <c r="D164" s="11">
        <f t="shared" si="146"/>
        <v>66.846707327456201</v>
      </c>
      <c r="E164" s="11">
        <f t="shared" si="146"/>
        <v>61.549031663405017</v>
      </c>
      <c r="F164" s="11">
        <f t="shared" si="146"/>
        <v>57.331927778278697</v>
      </c>
      <c r="H164" s="40">
        <f t="shared" si="147"/>
        <v>-0.51335540516055378</v>
      </c>
      <c r="I164" s="40">
        <f t="shared" si="148"/>
        <v>-1.0184079162128046</v>
      </c>
      <c r="L164" s="10" t="str">
        <f t="shared" ref="L164:Q164" si="173">L19</f>
        <v>41 Administrative occupations</v>
      </c>
      <c r="M164" s="11">
        <f t="shared" si="173"/>
        <v>18.053507548076176</v>
      </c>
      <c r="N164" s="11">
        <f t="shared" si="173"/>
        <v>16.046746407289863</v>
      </c>
      <c r="O164" s="11">
        <f t="shared" si="173"/>
        <v>19.002664373121515</v>
      </c>
      <c r="P164" s="11">
        <f t="shared" si="173"/>
        <v>18.067473689070809</v>
      </c>
      <c r="Q164" s="11">
        <f t="shared" si="173"/>
        <v>19.366648443564547</v>
      </c>
      <c r="S164" s="40">
        <f t="shared" si="150"/>
        <v>1.0300530882093373</v>
      </c>
      <c r="T164" s="40">
        <f t="shared" si="151"/>
        <v>0.1265682616896191</v>
      </c>
      <c r="W164" s="10" t="str">
        <f t="shared" ref="W164:AB164" si="174">W19</f>
        <v>41 Administrative occupations</v>
      </c>
      <c r="X164" s="11">
        <f t="shared" si="174"/>
        <v>50.535750053967611</v>
      </c>
      <c r="Y164" s="11">
        <f t="shared" si="174"/>
        <v>49.493239718403352</v>
      </c>
      <c r="Z164" s="11">
        <f t="shared" si="174"/>
        <v>47.844042954334768</v>
      </c>
      <c r="AA164" s="11">
        <f t="shared" si="174"/>
        <v>43.481557974334201</v>
      </c>
      <c r="AB164" s="11">
        <f t="shared" si="174"/>
        <v>37.965279334714175</v>
      </c>
      <c r="AD164" s="40">
        <f t="shared" si="153"/>
        <v>-1.08871793046319</v>
      </c>
      <c r="AE164" s="40">
        <f t="shared" si="154"/>
        <v>-1.530005151506808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19.401922393201922</v>
      </c>
      <c r="C165" s="11">
        <f t="shared" si="146"/>
        <v>17.772030077417519</v>
      </c>
      <c r="D165" s="11">
        <f t="shared" si="146"/>
        <v>17.123696020547886</v>
      </c>
      <c r="E165" s="11">
        <f t="shared" si="146"/>
        <v>17.872086718719661</v>
      </c>
      <c r="F165" s="11">
        <f t="shared" si="146"/>
        <v>13.269725941627554</v>
      </c>
      <c r="H165" s="40">
        <f t="shared" si="147"/>
        <v>-2.4672321004546083</v>
      </c>
      <c r="I165" s="40">
        <f t="shared" si="148"/>
        <v>-1.6854876094769211</v>
      </c>
      <c r="L165" s="10" t="str">
        <f t="shared" ref="L165:Q165" si="175">L20</f>
        <v>42 Secretarial and related occupations</v>
      </c>
      <c r="M165" s="11">
        <f t="shared" si="175"/>
        <v>1.1544296535525935</v>
      </c>
      <c r="N165" s="11">
        <f t="shared" si="175"/>
        <v>0.82364196572666126</v>
      </c>
      <c r="O165" s="11">
        <f t="shared" si="175"/>
        <v>0.79588905547654842</v>
      </c>
      <c r="P165" s="11">
        <f t="shared" si="175"/>
        <v>1.0383921812354582</v>
      </c>
      <c r="Q165" s="11">
        <f t="shared" si="175"/>
        <v>1.2433885468812718</v>
      </c>
      <c r="S165" s="40">
        <f>IF(O$151-M$151 &lt;&gt; 0,(EXP(LN(O165/M165)/(O$151-M$151))-1)*100,0)</f>
        <v>-7.1681486371224619</v>
      </c>
      <c r="T165" s="40">
        <f t="shared" si="151"/>
        <v>3.0189111518971634</v>
      </c>
      <c r="W165" s="10" t="str">
        <f t="shared" ref="W165:AB165" si="176">W20</f>
        <v>42 Secretarial and related occupations</v>
      </c>
      <c r="X165" s="11">
        <f t="shared" si="176"/>
        <v>18.247492739649338</v>
      </c>
      <c r="Y165" s="11">
        <f t="shared" si="176"/>
        <v>16.948388111690861</v>
      </c>
      <c r="Z165" s="11">
        <f t="shared" si="176"/>
        <v>16.327806965071318</v>
      </c>
      <c r="AA165" s="11">
        <f t="shared" si="176"/>
        <v>16.833694537484188</v>
      </c>
      <c r="AB165" s="11">
        <f t="shared" si="176"/>
        <v>12.02633739474628</v>
      </c>
      <c r="AD165" s="40">
        <f t="shared" si="153"/>
        <v>-2.1986315456914762</v>
      </c>
      <c r="AE165" s="40">
        <f t="shared" si="154"/>
        <v>-2.0178341528627741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14.462349259875166</v>
      </c>
      <c r="C166" s="11">
        <f t="shared" si="146"/>
        <v>14.454182878567805</v>
      </c>
      <c r="D166" s="11">
        <f t="shared" si="146"/>
        <v>8.3980069781053786</v>
      </c>
      <c r="E166" s="11">
        <f t="shared" si="146"/>
        <v>8.851581628522263</v>
      </c>
      <c r="F166" s="11">
        <f t="shared" si="146"/>
        <v>10.032458352130853</v>
      </c>
      <c r="H166" s="40">
        <f t="shared" si="147"/>
        <v>-10.301025656877238</v>
      </c>
      <c r="I166" s="40">
        <f t="shared" si="148"/>
        <v>1.1925971243632594</v>
      </c>
      <c r="L166" s="10" t="str">
        <f t="shared" ref="L166:Q166" si="177">L21</f>
        <v>51 Skilled agricultural and related trades</v>
      </c>
      <c r="M166" s="11">
        <f t="shared" si="177"/>
        <v>12.405814400457141</v>
      </c>
      <c r="N166" s="11">
        <f t="shared" si="177"/>
        <v>11.911632519266782</v>
      </c>
      <c r="O166" s="11">
        <f t="shared" si="177"/>
        <v>6.3446971842745636</v>
      </c>
      <c r="P166" s="11">
        <f t="shared" si="177"/>
        <v>6.4791102705999855</v>
      </c>
      <c r="Q166" s="11">
        <f t="shared" si="177"/>
        <v>7.1983498927828684</v>
      </c>
      <c r="S166" s="40">
        <f t="shared" si="150"/>
        <v>-12.550541636034618</v>
      </c>
      <c r="T166" s="40">
        <f t="shared" si="151"/>
        <v>0.8451006047019316</v>
      </c>
      <c r="W166" s="10" t="str">
        <f t="shared" ref="W166:AB166" si="178">W21</f>
        <v>51 Skilled agricultural and related trades</v>
      </c>
      <c r="X166" s="11">
        <f t="shared" si="178"/>
        <v>2.0565348594180346</v>
      </c>
      <c r="Y166" s="11">
        <f t="shared" si="178"/>
        <v>2.5425503593010528</v>
      </c>
      <c r="Z166" s="11">
        <f t="shared" si="178"/>
        <v>2.0533097938308242</v>
      </c>
      <c r="AA166" s="11">
        <f t="shared" si="178"/>
        <v>2.3724713579222776</v>
      </c>
      <c r="AB166" s="11">
        <f t="shared" si="178"/>
        <v>2.8341084593479922</v>
      </c>
      <c r="AD166" s="40">
        <f t="shared" si="153"/>
        <v>-3.138376674680643E-2</v>
      </c>
      <c r="AE166" s="40">
        <f t="shared" si="154"/>
        <v>2.1717422674475628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30.3499569999728</v>
      </c>
      <c r="C167" s="11">
        <f t="shared" si="146"/>
        <v>28.364462153759938</v>
      </c>
      <c r="D167" s="11">
        <f t="shared" si="146"/>
        <v>24.732824990825215</v>
      </c>
      <c r="E167" s="11">
        <f t="shared" si="146"/>
        <v>25.117461498764818</v>
      </c>
      <c r="F167" s="11">
        <f t="shared" si="146"/>
        <v>24.124974419526588</v>
      </c>
      <c r="H167" s="40">
        <f t="shared" si="147"/>
        <v>-4.010632750056919</v>
      </c>
      <c r="I167" s="40">
        <f t="shared" si="148"/>
        <v>-0.16575395260370884</v>
      </c>
      <c r="L167" s="10" t="str">
        <f t="shared" ref="L167:Q167" si="179">L22</f>
        <v>52 Skilled metal, electrical and electronic trades</v>
      </c>
      <c r="M167" s="11">
        <f t="shared" si="179"/>
        <v>29.792845620860994</v>
      </c>
      <c r="N167" s="11">
        <f t="shared" si="179"/>
        <v>27.506410291174358</v>
      </c>
      <c r="O167" s="11">
        <f t="shared" si="179"/>
        <v>24.065731060487931</v>
      </c>
      <c r="P167" s="11">
        <f t="shared" si="179"/>
        <v>23.581660999538837</v>
      </c>
      <c r="Q167" s="11">
        <f t="shared" si="179"/>
        <v>22.241430144873789</v>
      </c>
      <c r="S167" s="40">
        <f t="shared" si="150"/>
        <v>-4.1797246380890662</v>
      </c>
      <c r="T167" s="40">
        <f t="shared" si="151"/>
        <v>-0.52416880567897062</v>
      </c>
      <c r="W167" s="10" t="str">
        <f t="shared" ref="W167:AB167" si="180">W22</f>
        <v>52 Skilled metal, electrical and electronic trades</v>
      </c>
      <c r="X167" s="11">
        <f t="shared" si="180"/>
        <v>0.55711137911178954</v>
      </c>
      <c r="Y167" s="11">
        <f t="shared" si="180"/>
        <v>0.85805186258555877</v>
      </c>
      <c r="Z167" s="11">
        <f t="shared" si="180"/>
        <v>0.6670939303372847</v>
      </c>
      <c r="AA167" s="11">
        <f t="shared" si="180"/>
        <v>1.5358004992259904</v>
      </c>
      <c r="AB167" s="11">
        <f t="shared" si="180"/>
        <v>1.8835442746527975</v>
      </c>
      <c r="AD167" s="40">
        <f t="shared" si="153"/>
        <v>3.6690197409913861</v>
      </c>
      <c r="AE167" s="40">
        <f t="shared" si="154"/>
        <v>7.164906554530126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24.584987880672056</v>
      </c>
      <c r="C168" s="11">
        <f t="shared" si="146"/>
        <v>20.296231427920073</v>
      </c>
      <c r="D168" s="11">
        <f t="shared" si="146"/>
        <v>19.38274723840652</v>
      </c>
      <c r="E168" s="11">
        <f t="shared" si="146"/>
        <v>20.329277288541984</v>
      </c>
      <c r="F168" s="11">
        <f t="shared" si="146"/>
        <v>18.305650918591898</v>
      </c>
      <c r="H168" s="40">
        <f t="shared" si="147"/>
        <v>-4.6437712564342926</v>
      </c>
      <c r="I168" s="40">
        <f t="shared" si="148"/>
        <v>-0.38043150039482887</v>
      </c>
      <c r="L168" s="10" t="str">
        <f t="shared" ref="L168:Q168" si="181">L23</f>
        <v>53 Skilled construction and building trades</v>
      </c>
      <c r="M168" s="11">
        <f t="shared" si="181"/>
        <v>24.293502752186281</v>
      </c>
      <c r="N168" s="11">
        <f t="shared" si="181"/>
        <v>19.90298218393594</v>
      </c>
      <c r="O168" s="11">
        <f t="shared" si="181"/>
        <v>18.879409899340782</v>
      </c>
      <c r="P168" s="11">
        <f t="shared" si="181"/>
        <v>19.791224336821507</v>
      </c>
      <c r="Q168" s="11">
        <f t="shared" si="181"/>
        <v>17.646035545518099</v>
      </c>
      <c r="S168" s="40">
        <f t="shared" si="150"/>
        <v>-4.9177050408707572</v>
      </c>
      <c r="T168" s="40">
        <f t="shared" si="151"/>
        <v>-0.44939227568679962</v>
      </c>
      <c r="W168" s="10" t="str">
        <f t="shared" ref="W168:AB168" si="182">W23</f>
        <v>53 Skilled construction and building trades</v>
      </c>
      <c r="X168" s="11">
        <f t="shared" si="182"/>
        <v>0.29148512848574165</v>
      </c>
      <c r="Y168" s="11">
        <f t="shared" si="182"/>
        <v>0.39324924398416866</v>
      </c>
      <c r="Z168" s="11">
        <f t="shared" si="182"/>
        <v>0.50333733906575262</v>
      </c>
      <c r="AA168" s="11">
        <f t="shared" si="182"/>
        <v>0.53805295172044731</v>
      </c>
      <c r="AB168" s="11">
        <f t="shared" si="182"/>
        <v>0.65961537307381046</v>
      </c>
      <c r="AD168" s="40">
        <f t="shared" si="153"/>
        <v>11.544599722552306</v>
      </c>
      <c r="AE168" s="40">
        <f t="shared" si="154"/>
        <v>1.8189876445164899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20.305947675281526</v>
      </c>
      <c r="C169" s="11">
        <f t="shared" si="146"/>
        <v>17.257101845342106</v>
      </c>
      <c r="D169" s="11">
        <f t="shared" si="146"/>
        <v>16.624968210164454</v>
      </c>
      <c r="E169" s="11">
        <f t="shared" si="146"/>
        <v>16.772166444374253</v>
      </c>
      <c r="F169" s="11">
        <f t="shared" si="146"/>
        <v>17.016396742331775</v>
      </c>
      <c r="H169" s="40">
        <f t="shared" si="147"/>
        <v>-3.9212128411927338</v>
      </c>
      <c r="I169" s="40">
        <f t="shared" si="148"/>
        <v>0.15526520577497926</v>
      </c>
      <c r="L169" s="10" t="str">
        <f t="shared" ref="L169:Q169" si="183">L24</f>
        <v>54 Textiles, printing and other skilled trades</v>
      </c>
      <c r="M169" s="11">
        <f t="shared" si="183"/>
        <v>12.965303590881376</v>
      </c>
      <c r="N169" s="11">
        <f t="shared" si="183"/>
        <v>10.437674004846167</v>
      </c>
      <c r="O169" s="11">
        <f t="shared" si="183"/>
        <v>9.5919763790446471</v>
      </c>
      <c r="P169" s="11">
        <f t="shared" si="183"/>
        <v>9.7220214327198065</v>
      </c>
      <c r="Q169" s="11">
        <f t="shared" si="183"/>
        <v>9.6920485025209473</v>
      </c>
      <c r="S169" s="40">
        <f t="shared" si="150"/>
        <v>-5.8489685872441521</v>
      </c>
      <c r="T169" s="40">
        <f t="shared" si="151"/>
        <v>6.9216291261153806E-2</v>
      </c>
      <c r="W169" s="10" t="str">
        <f t="shared" ref="W169:AB169" si="184">W24</f>
        <v>54 Textiles, printing and other skilled trades</v>
      </c>
      <c r="X169" s="11">
        <f t="shared" si="184"/>
        <v>7.3406440844001528</v>
      </c>
      <c r="Y169" s="11">
        <f t="shared" si="184"/>
        <v>6.8194278404959165</v>
      </c>
      <c r="Z169" s="11">
        <f t="shared" si="184"/>
        <v>7.0329918311197774</v>
      </c>
      <c r="AA169" s="11">
        <f t="shared" si="184"/>
        <v>7.0501450116544691</v>
      </c>
      <c r="AB169" s="11">
        <f t="shared" si="184"/>
        <v>7.3243482398108055</v>
      </c>
      <c r="AD169" s="40">
        <f t="shared" si="153"/>
        <v>-0.85263215495059441</v>
      </c>
      <c r="AE169" s="40">
        <f t="shared" si="154"/>
        <v>0.27097967216542784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57.585262299123002</v>
      </c>
      <c r="C170" s="11">
        <f t="shared" si="146"/>
        <v>60.922097086766648</v>
      </c>
      <c r="D170" s="11">
        <f t="shared" si="146"/>
        <v>58.795845679419543</v>
      </c>
      <c r="E170" s="11">
        <f t="shared" si="146"/>
        <v>63.984193748864001</v>
      </c>
      <c r="F170" s="11">
        <f t="shared" si="146"/>
        <v>71.579678828017506</v>
      </c>
      <c r="H170" s="40">
        <f t="shared" si="147"/>
        <v>0.41695743065246482</v>
      </c>
      <c r="I170" s="40">
        <f t="shared" si="148"/>
        <v>1.3202393218610275</v>
      </c>
      <c r="L170" s="10" t="str">
        <f t="shared" ref="L170:Q170" si="185">L25</f>
        <v>61 Caring personal service occupations</v>
      </c>
      <c r="M170" s="11">
        <f t="shared" si="185"/>
        <v>9.1972693816767741</v>
      </c>
      <c r="N170" s="11">
        <f t="shared" si="185"/>
        <v>8.676183304641766</v>
      </c>
      <c r="O170" s="11">
        <f t="shared" si="185"/>
        <v>8.2565239492957954</v>
      </c>
      <c r="P170" s="11">
        <f t="shared" si="185"/>
        <v>10.262255057667053</v>
      </c>
      <c r="Q170" s="11">
        <f t="shared" si="185"/>
        <v>12.338664446776026</v>
      </c>
      <c r="S170" s="40">
        <f t="shared" si="150"/>
        <v>-2.134939791779511</v>
      </c>
      <c r="T170" s="40">
        <f t="shared" si="151"/>
        <v>2.7144142666518656</v>
      </c>
      <c r="W170" s="10" t="str">
        <f t="shared" ref="W170:AB170" si="186">W25</f>
        <v>61 Caring personal service occupations</v>
      </c>
      <c r="X170" s="11">
        <f t="shared" si="186"/>
        <v>48.387992917446219</v>
      </c>
      <c r="Y170" s="11">
        <f t="shared" si="186"/>
        <v>52.245913782124873</v>
      </c>
      <c r="Z170" s="11">
        <f t="shared" si="186"/>
        <v>50.539321730123731</v>
      </c>
      <c r="AA170" s="11">
        <f t="shared" si="186"/>
        <v>53.721938691196925</v>
      </c>
      <c r="AB170" s="11">
        <f t="shared" si="186"/>
        <v>59.241014381241435</v>
      </c>
      <c r="AD170" s="40">
        <f t="shared" si="153"/>
        <v>0.87379506895455261</v>
      </c>
      <c r="AE170" s="40">
        <f t="shared" si="154"/>
        <v>1.064711007909569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16.772692803964336</v>
      </c>
      <c r="C171" s="11">
        <f t="shared" si="146"/>
        <v>17.584003561457173</v>
      </c>
      <c r="D171" s="11">
        <f t="shared" si="146"/>
        <v>17.253063780967214</v>
      </c>
      <c r="E171" s="11">
        <f t="shared" si="146"/>
        <v>17.639094264534087</v>
      </c>
      <c r="F171" s="11">
        <f t="shared" si="146"/>
        <v>17.971965930862893</v>
      </c>
      <c r="H171" s="40">
        <f t="shared" si="147"/>
        <v>0.56634978202909636</v>
      </c>
      <c r="I171" s="40">
        <f t="shared" si="148"/>
        <v>0.27252639540067403</v>
      </c>
      <c r="L171" s="10" t="str">
        <f t="shared" ref="L171:Q171" si="187">L26</f>
        <v>62 Leisure, travel and related personal service occupations</v>
      </c>
      <c r="M171" s="11">
        <f t="shared" si="187"/>
        <v>4.6255717955703695</v>
      </c>
      <c r="N171" s="11">
        <f t="shared" si="187"/>
        <v>4.9794027331340533</v>
      </c>
      <c r="O171" s="11">
        <f t="shared" si="187"/>
        <v>4.595304583114685</v>
      </c>
      <c r="P171" s="11">
        <f t="shared" si="187"/>
        <v>4.725777730783463</v>
      </c>
      <c r="Q171" s="11">
        <f t="shared" si="187"/>
        <v>5.1380917235193708</v>
      </c>
      <c r="S171" s="40">
        <f t="shared" si="150"/>
        <v>-0.13121294875665379</v>
      </c>
      <c r="T171" s="40">
        <f t="shared" si="151"/>
        <v>0.74708829020750933</v>
      </c>
      <c r="W171" s="10" t="str">
        <f t="shared" ref="W171:AB171" si="188">W26</f>
        <v>62 Leisure, travel and related personal service occupations</v>
      </c>
      <c r="X171" s="11">
        <f t="shared" si="188"/>
        <v>12.147121008393967</v>
      </c>
      <c r="Y171" s="11">
        <f t="shared" si="188"/>
        <v>12.604600828323122</v>
      </c>
      <c r="Z171" s="11">
        <f t="shared" si="188"/>
        <v>12.657759197852535</v>
      </c>
      <c r="AA171" s="11">
        <f t="shared" si="188"/>
        <v>12.913316533750621</v>
      </c>
      <c r="AB171" s="11">
        <f t="shared" si="188"/>
        <v>12.83387420734352</v>
      </c>
      <c r="AD171" s="40">
        <f t="shared" si="153"/>
        <v>0.82696491563112318</v>
      </c>
      <c r="AE171" s="40">
        <f t="shared" si="154"/>
        <v>9.2160410326536102E-2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0.90268523226398667</v>
      </c>
      <c r="C172" s="11">
        <f t="shared" si="146"/>
        <v>0.7616114422594904</v>
      </c>
      <c r="D172" s="11">
        <f t="shared" si="146"/>
        <v>0.95471763965177647</v>
      </c>
      <c r="E172" s="11">
        <f t="shared" si="146"/>
        <v>0.81511490696910904</v>
      </c>
      <c r="F172" s="11">
        <f t="shared" si="146"/>
        <v>0.86843926366756075</v>
      </c>
      <c r="H172" s="40">
        <f t="shared" si="147"/>
        <v>1.1271392587170359</v>
      </c>
      <c r="I172" s="40">
        <f t="shared" si="148"/>
        <v>-0.62946372859669086</v>
      </c>
      <c r="L172" s="10" t="str">
        <f t="shared" ref="L172:Q172" si="189">L27</f>
        <v>63 Community and civil enforcement occupations</v>
      </c>
      <c r="M172" s="11">
        <f t="shared" si="189"/>
        <v>0.66018140855692709</v>
      </c>
      <c r="N172" s="11">
        <f t="shared" si="189"/>
        <v>0.46516562301236453</v>
      </c>
      <c r="O172" s="11">
        <f t="shared" si="189"/>
        <v>0.69705339035750524</v>
      </c>
      <c r="P172" s="11">
        <f t="shared" si="189"/>
        <v>0.45360695529932482</v>
      </c>
      <c r="Q172" s="11">
        <f t="shared" si="189"/>
        <v>0.50436864459590225</v>
      </c>
      <c r="S172" s="40">
        <f t="shared" si="150"/>
        <v>1.0928757170086456</v>
      </c>
      <c r="T172" s="40">
        <f t="shared" si="151"/>
        <v>-2.1339329339680857</v>
      </c>
      <c r="W172" s="10" t="str">
        <f t="shared" ref="W172:AB172" si="190">W27</f>
        <v>63 Community and civil enforcement occupations</v>
      </c>
      <c r="X172" s="11">
        <f t="shared" si="190"/>
        <v>0.24250382370705967</v>
      </c>
      <c r="Y172" s="11">
        <f t="shared" si="190"/>
        <v>0.29644581924712682</v>
      </c>
      <c r="Z172" s="11">
        <f t="shared" si="190"/>
        <v>0.2576642492942724</v>
      </c>
      <c r="AA172" s="11">
        <f t="shared" si="190"/>
        <v>0.361507951669784</v>
      </c>
      <c r="AB172" s="11">
        <f t="shared" si="190"/>
        <v>0.36407061907165894</v>
      </c>
      <c r="AD172" s="40">
        <f t="shared" si="153"/>
        <v>1.2201822161469034</v>
      </c>
      <c r="AE172" s="40">
        <f t="shared" si="154"/>
        <v>2.3313643579704335</v>
      </c>
    </row>
    <row r="173" spans="1:31" x14ac:dyDescent="0.2">
      <c r="A173" s="10" t="str">
        <f t="shared" si="142"/>
        <v>71 Sales occupations</v>
      </c>
      <c r="B173" s="11">
        <f t="shared" si="142"/>
        <v>56.8829180776887</v>
      </c>
      <c r="C173" s="11">
        <f t="shared" si="146"/>
        <v>48.911590324215481</v>
      </c>
      <c r="D173" s="11">
        <f t="shared" si="146"/>
        <v>48.321072964129698</v>
      </c>
      <c r="E173" s="11">
        <f t="shared" si="146"/>
        <v>45.025915103616668</v>
      </c>
      <c r="F173" s="11">
        <f t="shared" si="146"/>
        <v>42.668259598262416</v>
      </c>
      <c r="H173" s="40">
        <f t="shared" si="147"/>
        <v>-3.2098996022062898</v>
      </c>
      <c r="I173" s="40">
        <f t="shared" si="148"/>
        <v>-0.82598616524142132</v>
      </c>
      <c r="L173" s="10" t="str">
        <f t="shared" ref="L173:Q173" si="191">L28</f>
        <v>71 Sales occupations</v>
      </c>
      <c r="M173" s="11">
        <f t="shared" si="191"/>
        <v>23.215377792568866</v>
      </c>
      <c r="N173" s="11">
        <f t="shared" si="191"/>
        <v>20.409265612926443</v>
      </c>
      <c r="O173" s="11">
        <f t="shared" si="191"/>
        <v>20.379530610561012</v>
      </c>
      <c r="P173" s="11">
        <f t="shared" si="191"/>
        <v>19.438568511746272</v>
      </c>
      <c r="Q173" s="11">
        <f t="shared" si="191"/>
        <v>19.054763104078386</v>
      </c>
      <c r="S173" s="40">
        <f t="shared" si="150"/>
        <v>-2.5720231434030683</v>
      </c>
      <c r="T173" s="40">
        <f t="shared" si="151"/>
        <v>-0.44709018705993975</v>
      </c>
      <c r="W173" s="10" t="str">
        <f t="shared" ref="W173:AB173" si="192">W28</f>
        <v>71 Sales occupations</v>
      </c>
      <c r="X173" s="11">
        <f t="shared" si="192"/>
        <v>33.667540285119863</v>
      </c>
      <c r="Y173" s="11">
        <f t="shared" si="192"/>
        <v>28.502324711289024</v>
      </c>
      <c r="Z173" s="11">
        <f t="shared" si="192"/>
        <v>27.941542353568781</v>
      </c>
      <c r="AA173" s="11">
        <f t="shared" si="192"/>
        <v>25.587346591870421</v>
      </c>
      <c r="AB173" s="11">
        <f t="shared" si="192"/>
        <v>23.613496494183998</v>
      </c>
      <c r="AD173" s="40">
        <f t="shared" si="153"/>
        <v>-3.6597437028381363</v>
      </c>
      <c r="AE173" s="40">
        <f t="shared" si="154"/>
        <v>-1.1157034820412637</v>
      </c>
    </row>
    <row r="174" spans="1:31" x14ac:dyDescent="0.2">
      <c r="A174" s="10" t="str">
        <f t="shared" si="142"/>
        <v>72 Customer service occupations</v>
      </c>
      <c r="B174" s="11">
        <f t="shared" si="142"/>
        <v>11.552996127248056</v>
      </c>
      <c r="C174" s="11">
        <f t="shared" si="146"/>
        <v>12.180692203703874</v>
      </c>
      <c r="D174" s="11">
        <f t="shared" si="146"/>
        <v>12.273663494538754</v>
      </c>
      <c r="E174" s="11">
        <f t="shared" si="146"/>
        <v>15.690662576893475</v>
      </c>
      <c r="F174" s="11">
        <f t="shared" si="146"/>
        <v>17.961594343293317</v>
      </c>
      <c r="H174" s="40">
        <f t="shared" si="147"/>
        <v>1.2175723726166376</v>
      </c>
      <c r="I174" s="40">
        <f t="shared" si="148"/>
        <v>2.571028771271977</v>
      </c>
      <c r="L174" s="10" t="str">
        <f t="shared" ref="L174:Q174" si="193">L29</f>
        <v>72 Customer service occupations</v>
      </c>
      <c r="M174" s="11">
        <f t="shared" si="193"/>
        <v>3.9753693255969305</v>
      </c>
      <c r="N174" s="11">
        <f t="shared" si="193"/>
        <v>3.49844444737389</v>
      </c>
      <c r="O174" s="11">
        <f t="shared" si="193"/>
        <v>4.1408650303779639</v>
      </c>
      <c r="P174" s="11">
        <f t="shared" si="193"/>
        <v>5.6859261961383529</v>
      </c>
      <c r="Q174" s="11">
        <f t="shared" si="193"/>
        <v>6.6763223220670724</v>
      </c>
      <c r="S174" s="40">
        <f t="shared" si="150"/>
        <v>0.81907732630008834</v>
      </c>
      <c r="T174" s="40">
        <f t="shared" si="151"/>
        <v>3.2356622345031338</v>
      </c>
      <c r="W174" s="10" t="str">
        <f t="shared" ref="W174:AB174" si="194">W29</f>
        <v>72 Customer service occupations</v>
      </c>
      <c r="X174" s="11">
        <f t="shared" si="194"/>
        <v>7.577626801651129</v>
      </c>
      <c r="Y174" s="11">
        <f t="shared" si="194"/>
        <v>8.682247756329982</v>
      </c>
      <c r="Z174" s="11">
        <f t="shared" si="194"/>
        <v>8.1327984641607856</v>
      </c>
      <c r="AA174" s="11">
        <f t="shared" si="194"/>
        <v>10.004736380755119</v>
      </c>
      <c r="AB174" s="11">
        <f t="shared" si="194"/>
        <v>11.285272021226255</v>
      </c>
      <c r="AD174" s="40">
        <f t="shared" si="153"/>
        <v>1.4241459962585523</v>
      </c>
      <c r="AE174" s="40">
        <f>IF(AB$151-Z$151 &lt;&gt; 0,(EXP(LN(AB174/Z174)/(AB$151-Z$151))-1)*100,0)</f>
        <v>2.2079791272137106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22.558256544275608</v>
      </c>
      <c r="C175" s="11">
        <f t="shared" si="146"/>
        <v>21.462708953475662</v>
      </c>
      <c r="D175" s="11">
        <f t="shared" si="146"/>
        <v>18.843906903916196</v>
      </c>
      <c r="E175" s="11">
        <f t="shared" si="146"/>
        <v>23.162570452168147</v>
      </c>
      <c r="F175" s="11">
        <f t="shared" si="146"/>
        <v>22.779253500059685</v>
      </c>
      <c r="H175" s="40">
        <f t="shared" si="147"/>
        <v>-3.5342636541876526</v>
      </c>
      <c r="I175" s="40">
        <f t="shared" si="148"/>
        <v>1.2724311620405659</v>
      </c>
      <c r="L175" s="10" t="str">
        <f t="shared" ref="L175:Q175" si="195">L30</f>
        <v>81 Process, plant and machine operatives</v>
      </c>
      <c r="M175" s="11">
        <f t="shared" si="195"/>
        <v>17.626345617059361</v>
      </c>
      <c r="N175" s="11">
        <f t="shared" si="195"/>
        <v>16.320374725201475</v>
      </c>
      <c r="O175" s="11">
        <f t="shared" si="195"/>
        <v>14.600120813176217</v>
      </c>
      <c r="P175" s="11">
        <f t="shared" si="195"/>
        <v>17.732805698051916</v>
      </c>
      <c r="Q175" s="11">
        <f t="shared" si="195"/>
        <v>17.702385541368585</v>
      </c>
      <c r="S175" s="40">
        <f t="shared" si="150"/>
        <v>-3.6972179178366038</v>
      </c>
      <c r="T175" s="40">
        <f t="shared" si="151"/>
        <v>1.2927486942740041</v>
      </c>
      <c r="W175" s="10" t="str">
        <f t="shared" ref="W175:AB175" si="196">W30</f>
        <v>81 Process, plant and machine operatives</v>
      </c>
      <c r="X175" s="11">
        <f t="shared" si="196"/>
        <v>4.9319109272162676</v>
      </c>
      <c r="Y175" s="11">
        <f t="shared" si="196"/>
        <v>5.1423342282741311</v>
      </c>
      <c r="Z175" s="11">
        <f t="shared" si="196"/>
        <v>4.2437860907399534</v>
      </c>
      <c r="AA175" s="11">
        <f t="shared" si="196"/>
        <v>5.4297647541162739</v>
      </c>
      <c r="AB175" s="11">
        <f t="shared" si="196"/>
        <v>5.0768679586911034</v>
      </c>
      <c r="AD175" s="40">
        <f t="shared" si="153"/>
        <v>-2.9607006547681225</v>
      </c>
      <c r="AE175" s="40">
        <f t="shared" si="154"/>
        <v>1.2020924879619699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30.446825473996551</v>
      </c>
      <c r="C176" s="11">
        <f t="shared" si="146"/>
        <v>31.905915299256357</v>
      </c>
      <c r="D176" s="11">
        <f t="shared" si="146"/>
        <v>28.369579056858448</v>
      </c>
      <c r="E176" s="11">
        <f t="shared" si="146"/>
        <v>31.176652731350472</v>
      </c>
      <c r="F176" s="11">
        <f t="shared" si="146"/>
        <v>31.97661064472026</v>
      </c>
      <c r="H176" s="40">
        <f t="shared" si="147"/>
        <v>-1.4033464666598161</v>
      </c>
      <c r="I176" s="40">
        <f t="shared" si="148"/>
        <v>0.80110720916506395</v>
      </c>
      <c r="L176" s="10" t="str">
        <f t="shared" ref="L176:Q176" si="197">L31</f>
        <v>82 Transport and mobile machine drivers and operatives</v>
      </c>
      <c r="M176" s="11">
        <f t="shared" si="197"/>
        <v>27.992670432187793</v>
      </c>
      <c r="N176" s="11">
        <f t="shared" si="197"/>
        <v>29.525311348239537</v>
      </c>
      <c r="O176" s="11">
        <f t="shared" si="197"/>
        <v>26.044123421776128</v>
      </c>
      <c r="P176" s="11">
        <f t="shared" si="197"/>
        <v>27.721371389756122</v>
      </c>
      <c r="Q176" s="11">
        <f t="shared" si="197"/>
        <v>27.999267370370607</v>
      </c>
      <c r="S176" s="40">
        <f t="shared" si="150"/>
        <v>-1.4326495208583978</v>
      </c>
      <c r="T176" s="40">
        <f t="shared" si="151"/>
        <v>0.48374086753508738</v>
      </c>
      <c r="W176" s="10" t="str">
        <f t="shared" ref="W176:AB176" si="198">W31</f>
        <v>82 Transport and mobile machine drivers and operatives</v>
      </c>
      <c r="X176" s="11">
        <f t="shared" si="198"/>
        <v>2.4541550418087104</v>
      </c>
      <c r="Y176" s="11">
        <f t="shared" si="198"/>
        <v>2.3806039510168251</v>
      </c>
      <c r="Z176" s="11">
        <f t="shared" si="198"/>
        <v>2.3254556350823221</v>
      </c>
      <c r="AA176" s="11">
        <f t="shared" si="198"/>
        <v>3.4552813415944192</v>
      </c>
      <c r="AB176" s="11">
        <f t="shared" si="198"/>
        <v>3.9773432743496886</v>
      </c>
      <c r="AD176" s="40">
        <f t="shared" si="153"/>
        <v>-1.0715482093751394</v>
      </c>
      <c r="AE176" s="40">
        <f t="shared" si="154"/>
        <v>3.6427675005887838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15.6269232155376</v>
      </c>
      <c r="C177" s="11">
        <f t="shared" si="146"/>
        <v>12.832670141286137</v>
      </c>
      <c r="D177" s="11">
        <f t="shared" si="146"/>
        <v>11.516644677419556</v>
      </c>
      <c r="E177" s="11">
        <f t="shared" si="146"/>
        <v>9.8357763519055119</v>
      </c>
      <c r="F177" s="11">
        <f t="shared" si="146"/>
        <v>9.6273573242931842</v>
      </c>
      <c r="H177" s="40">
        <f t="shared" si="147"/>
        <v>-5.9214753971109317</v>
      </c>
      <c r="I177" s="40">
        <f t="shared" si="148"/>
        <v>-1.1874573125306487</v>
      </c>
      <c r="L177" s="10" t="str">
        <f t="shared" ref="L177:Q178" si="199">L32</f>
        <v>91 Elementary trades and related occupations</v>
      </c>
      <c r="M177" s="11">
        <f t="shared" si="199"/>
        <v>12.230526510686502</v>
      </c>
      <c r="N177" s="11">
        <f t="shared" si="199"/>
        <v>9.7954027891387927</v>
      </c>
      <c r="O177" s="11">
        <f t="shared" si="199"/>
        <v>9.1825238326175818</v>
      </c>
      <c r="P177" s="11">
        <f t="shared" si="199"/>
        <v>7.8251952635153232</v>
      </c>
      <c r="Q177" s="11">
        <f t="shared" si="199"/>
        <v>7.6916678486050527</v>
      </c>
      <c r="S177" s="40">
        <f t="shared" si="150"/>
        <v>-5.5714366812895877</v>
      </c>
      <c r="T177" s="40">
        <f t="shared" si="151"/>
        <v>-1.1741487618037394</v>
      </c>
      <c r="W177" s="10" t="str">
        <f t="shared" ref="W177:AB178" si="200">W32</f>
        <v>91 Elementary trades and related occupations</v>
      </c>
      <c r="X177" s="11">
        <f t="shared" si="200"/>
        <v>3.3963967048510963</v>
      </c>
      <c r="Y177" s="11">
        <f t="shared" si="200"/>
        <v>3.0372673521473401</v>
      </c>
      <c r="Z177" s="11">
        <f t="shared" si="200"/>
        <v>2.3341208448019688</v>
      </c>
      <c r="AA177" s="11">
        <f t="shared" si="200"/>
        <v>2.0105810883901851</v>
      </c>
      <c r="AB177" s="11">
        <f t="shared" si="200"/>
        <v>1.93568947568812</v>
      </c>
      <c r="AD177" s="40">
        <f t="shared" si="153"/>
        <v>-7.2271314511996421</v>
      </c>
      <c r="AE177" s="40">
        <f t="shared" si="154"/>
        <v>-1.2400586271651748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87.09844708051061</v>
      </c>
      <c r="C178" s="11">
        <f t="shared" si="146"/>
        <v>84.180937032359608</v>
      </c>
      <c r="D178" s="11">
        <f t="shared" si="146"/>
        <v>77.728299146651267</v>
      </c>
      <c r="E178" s="11">
        <f t="shared" si="146"/>
        <v>79.996819528683858</v>
      </c>
      <c r="F178" s="11">
        <f t="shared" si="146"/>
        <v>76.209932742061071</v>
      </c>
      <c r="H178" s="40">
        <f>IF(D$151-B$151 &lt;&gt; 0,(EXP(LN(D178/B178)/(D$151-B$151))-1)*100,0)</f>
        <v>-2.2506787244500059</v>
      </c>
      <c r="I178" s="40">
        <f t="shared" ref="I178" si="201">IF(F$151-D$151 &lt;&gt; 0,(EXP(LN(F178/D178)/(F$151-D$151))-1)*100,0)</f>
        <v>-0.13143086257809689</v>
      </c>
      <c r="L178" s="10" t="str">
        <f t="shared" si="199"/>
        <v>92 Elementary administration and service occupations</v>
      </c>
      <c r="M178" s="11">
        <f t="shared" si="199"/>
        <v>41.338631244679419</v>
      </c>
      <c r="N178" s="11">
        <f t="shared" si="199"/>
        <v>37.222682310662393</v>
      </c>
      <c r="O178" s="11">
        <f t="shared" si="199"/>
        <v>35.845785232062248</v>
      </c>
      <c r="P178" s="11">
        <f t="shared" si="199"/>
        <v>38.414134855427513</v>
      </c>
      <c r="Q178" s="11">
        <f t="shared" si="199"/>
        <v>36.578795315783601</v>
      </c>
      <c r="S178" s="40">
        <f t="shared" ref="S178" si="202">IF(O$151-M$151 &lt;&gt; 0,(EXP(LN(O178/M178)/(O$151-M$151))-1)*100,0)</f>
        <v>-2.8111594357407288</v>
      </c>
      <c r="T178" s="40">
        <f t="shared" ref="T178" si="203">IF(Q$151-O$151 &lt;&gt; 0,(EXP(LN(Q178/O178)/(Q$151-O$151))-1)*100,0)</f>
        <v>0.13504254156324613</v>
      </c>
      <c r="W178" s="10" t="str">
        <f t="shared" si="200"/>
        <v>92 Elementary administration and service occupations</v>
      </c>
      <c r="X178" s="11">
        <f t="shared" si="200"/>
        <v>45.759815835831276</v>
      </c>
      <c r="Y178" s="11">
        <f t="shared" si="200"/>
        <v>46.958254721697131</v>
      </c>
      <c r="Z178" s="11">
        <f t="shared" si="200"/>
        <v>41.882513914589154</v>
      </c>
      <c r="AA178" s="11">
        <f t="shared" si="200"/>
        <v>41.58268467325626</v>
      </c>
      <c r="AB178" s="11">
        <f t="shared" si="200"/>
        <v>39.631137426277483</v>
      </c>
      <c r="AD178" s="40">
        <f t="shared" ref="AD178" si="204">IF(Z$151-X$151 &lt;&gt; 0,(EXP(LN(Z178/X178)/(Z$151-X$151))-1)*100,0)</f>
        <v>-1.7551724411913772</v>
      </c>
      <c r="AE178" s="40">
        <f t="shared" ref="AE178" si="205">IF(AB$151-Z$151 &lt;&gt; 0,(EXP(LN(AB178/Z178)/(AB$151-Z$151))-1)*100,0)</f>
        <v>-0.36767775645846212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794.68300000000011</v>
      </c>
      <c r="C180" s="34">
        <f t="shared" si="206"/>
        <v>802.09799999999962</v>
      </c>
      <c r="D180" s="34">
        <f t="shared" si="206"/>
        <v>788.61199999999963</v>
      </c>
      <c r="E180" s="34">
        <f t="shared" si="206"/>
        <v>813.53400000000011</v>
      </c>
      <c r="F180" s="34">
        <f t="shared" si="206"/>
        <v>848.75999999999976</v>
      </c>
      <c r="H180" s="43">
        <f>IF(D$151-B$151 &lt;&gt; 0,(EXP(LN(D180/B180)/(D$151-B$151))-1)*100,0)</f>
        <v>-0.15325953403279025</v>
      </c>
      <c r="I180" s="43">
        <f t="shared" si="148"/>
        <v>0.49121601391242109</v>
      </c>
      <c r="L180" s="231" t="str">
        <f t="shared" ref="L180:Q180" si="207">L35</f>
        <v>All occupations</v>
      </c>
      <c r="M180" s="34">
        <f t="shared" si="207"/>
        <v>422.35652639894874</v>
      </c>
      <c r="N180" s="34">
        <f t="shared" si="207"/>
        <v>408.89857102711937</v>
      </c>
      <c r="O180" s="34">
        <f t="shared" si="207"/>
        <v>399.46618666276885</v>
      </c>
      <c r="P180" s="34">
        <f t="shared" si="207"/>
        <v>411.83063538166209</v>
      </c>
      <c r="Q180" s="34">
        <f t="shared" si="207"/>
        <v>427.08291437681089</v>
      </c>
      <c r="S180" s="43">
        <f t="shared" ref="S180" si="208">IF(O$151-M$151 &lt;&gt; 0,(EXP(LN(O180/M180)/(O$151-M$151))-1)*100,0)</f>
        <v>-1.1082270965521612</v>
      </c>
      <c r="T180" s="43">
        <f t="shared" ref="T180" si="209">IF(Q$151-O$151 &lt;&gt; 0,(EXP(LN(Q180/O180)/(Q$151-O$151))-1)*100,0)</f>
        <v>0.44665488099482342</v>
      </c>
      <c r="W180" s="231" t="str">
        <f t="shared" ref="W180:AB180" si="210">W35</f>
        <v>All occupations</v>
      </c>
      <c r="X180" s="34">
        <f t="shared" si="210"/>
        <v>372.32647360105153</v>
      </c>
      <c r="Y180" s="34">
        <f t="shared" si="210"/>
        <v>393.1994289728803</v>
      </c>
      <c r="Z180" s="34">
        <f t="shared" si="210"/>
        <v>389.14581333723117</v>
      </c>
      <c r="AA180" s="34">
        <f t="shared" si="210"/>
        <v>401.70336461833807</v>
      </c>
      <c r="AB180" s="34">
        <f t="shared" si="210"/>
        <v>421.67708562318865</v>
      </c>
      <c r="AD180" s="43">
        <f t="shared" ref="AD180" si="211">IF(Z$151-X$151 &lt;&gt; 0,(EXP(LN(Z180/X180)/(Z$151-X$151))-1)*100,0)</f>
        <v>0.8875763709655704</v>
      </c>
      <c r="AE180" s="43">
        <f t="shared" ref="AE180" si="212">IF(AB$151-Z$151 &lt;&gt; 0,(EXP(LN(AB180/Z180)/(AB$151-Z$151))-1)*100,0)</f>
        <v>0.53667299987429917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 xml:space="preserve">Occupation Table 3  Employment Change by Occupation in Occupation Group (SOC 2020), 2015-2035, Norfolk and Suffolk 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80.143307560896204</v>
      </c>
      <c r="C7" s="31">
        <f>'Occ T1'!C8</f>
        <v>87.205948059551616</v>
      </c>
      <c r="D7" s="31">
        <f>'Occ T1'!D8</f>
        <v>88.347915457893009</v>
      </c>
      <c r="E7" s="31">
        <f>'Occ T1'!E8</f>
        <v>91.326652321949553</v>
      </c>
      <c r="F7" s="31">
        <f>'Occ T1'!F8</f>
        <v>102.5664393002951</v>
      </c>
      <c r="H7" s="31">
        <f>C7-B7</f>
        <v>7.0626404986554121</v>
      </c>
      <c r="I7" s="31">
        <f>D7-C7</f>
        <v>1.1419673983413929</v>
      </c>
      <c r="J7" s="31">
        <f>E7-D7</f>
        <v>2.9787368640565433</v>
      </c>
      <c r="K7" s="31">
        <f>F7-E7</f>
        <v>11.239786978345549</v>
      </c>
      <c r="L7" s="31">
        <f>F7-D7</f>
        <v>14.218523842402092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53.750611159059225</v>
      </c>
      <c r="C8" s="32">
        <f>'Occ T2'!C8</f>
        <v>60.480603106819338</v>
      </c>
      <c r="D8" s="32">
        <f>'Occ T2'!D8</f>
        <v>61.576710914817461</v>
      </c>
      <c r="E8" s="32">
        <f>'Occ T2'!E8</f>
        <v>57.947700198640035</v>
      </c>
      <c r="F8" s="32">
        <f>'Occ T2'!F8</f>
        <v>63.887172924545759</v>
      </c>
      <c r="H8" s="31">
        <f t="shared" ref="H8:H9" si="0">C8-B8</f>
        <v>6.7299919477601122</v>
      </c>
      <c r="I8" s="31">
        <f t="shared" ref="I8:I9" si="1">D8-C8</f>
        <v>1.0961078079981235</v>
      </c>
      <c r="J8" s="31">
        <f t="shared" ref="J8:J9" si="2">E8-D8</f>
        <v>-3.6290107161774259</v>
      </c>
      <c r="K8" s="31">
        <f t="shared" ref="K8:K9" si="3">F8-E8</f>
        <v>5.9394727259057234</v>
      </c>
      <c r="L8" s="31">
        <f t="shared" ref="L8:L49" si="4">F8-D8</f>
        <v>2.3104620097282975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26.392696401836986</v>
      </c>
      <c r="C9" s="32">
        <f>'Occ T2'!C9</f>
        <v>26.725344952732279</v>
      </c>
      <c r="D9" s="32">
        <f>'Occ T2'!D9</f>
        <v>26.771204543075548</v>
      </c>
      <c r="E9" s="32">
        <f>'Occ T2'!E9</f>
        <v>33.378952123309517</v>
      </c>
      <c r="F9" s="32">
        <f>'Occ T2'!F9</f>
        <v>38.679266375749343</v>
      </c>
      <c r="H9" s="31">
        <f t="shared" si="0"/>
        <v>0.33264855089529277</v>
      </c>
      <c r="I9" s="31">
        <f t="shared" si="1"/>
        <v>4.5859590343269474E-2</v>
      </c>
      <c r="J9" s="31">
        <f t="shared" si="2"/>
        <v>6.6077475802339691</v>
      </c>
      <c r="K9" s="31">
        <f t="shared" si="3"/>
        <v>5.3003142524398257</v>
      </c>
      <c r="L9" s="31">
        <f t="shared" si="4"/>
        <v>11.908061832673795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142.64339838955146</v>
      </c>
      <c r="C11" s="31">
        <f>'Occ T1'!C9</f>
        <v>160.7066345956685</v>
      </c>
      <c r="D11" s="31">
        <f>'Occ T1'!D9</f>
        <v>166.74782975263292</v>
      </c>
      <c r="E11" s="31">
        <f>'Occ T1'!E9</f>
        <v>179.49114214688535</v>
      </c>
      <c r="F11" s="31">
        <f>'Occ T1'!F9</f>
        <v>200.32765151814965</v>
      </c>
      <c r="H11" s="31">
        <f>C11-B11</f>
        <v>18.06323620611704</v>
      </c>
      <c r="I11" s="31">
        <f t="shared" ref="I11:I49" si="5">D11-C11</f>
        <v>6.0411951569644202</v>
      </c>
      <c r="J11" s="31">
        <f>E11-D11</f>
        <v>12.743312394252428</v>
      </c>
      <c r="K11" s="31">
        <f>F11-E11</f>
        <v>20.836509371264299</v>
      </c>
      <c r="L11" s="31">
        <f t="shared" si="4"/>
        <v>33.579821765516726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42.66356562283508</v>
      </c>
      <c r="C12" s="10">
        <f>'Occ T2'!C10</f>
        <v>46.628472855671312</v>
      </c>
      <c r="D12" s="10">
        <f>'Occ T2'!D10</f>
        <v>48.60213013991185</v>
      </c>
      <c r="E12" s="10">
        <f>'Occ T2'!E10</f>
        <v>51.324576804370231</v>
      </c>
      <c r="F12" s="10">
        <f>'Occ T2'!F10</f>
        <v>56.998514067011818</v>
      </c>
      <c r="H12" s="11">
        <f t="shared" ref="H12:K14" si="6">C12-B12</f>
        <v>3.9649072328362323</v>
      </c>
      <c r="I12" s="31">
        <f t="shared" si="5"/>
        <v>1.973657284240538</v>
      </c>
      <c r="J12" s="11">
        <f t="shared" si="6"/>
        <v>2.7224466644583813</v>
      </c>
      <c r="K12" s="11">
        <f t="shared" si="6"/>
        <v>5.6739372626415872</v>
      </c>
      <c r="L12" s="31">
        <f t="shared" si="4"/>
        <v>8.3963839270999685</v>
      </c>
    </row>
    <row r="13" spans="1:12" x14ac:dyDescent="0.2">
      <c r="A13" s="10" t="str">
        <f>'Occ T2'!A11</f>
        <v>22 Health professionals</v>
      </c>
      <c r="B13" s="10">
        <f>'Occ T2'!B11</f>
        <v>28.347986203383599</v>
      </c>
      <c r="C13" s="10">
        <f>'Occ T2'!C11</f>
        <v>33.220183794367834</v>
      </c>
      <c r="D13" s="10">
        <f>'Occ T2'!D11</f>
        <v>32.210759136498666</v>
      </c>
      <c r="E13" s="10">
        <f>'Occ T2'!E11</f>
        <v>34.802909358873173</v>
      </c>
      <c r="F13" s="10">
        <f>'Occ T2'!F11</f>
        <v>38.762420282995834</v>
      </c>
      <c r="H13" s="11">
        <f t="shared" si="6"/>
        <v>4.8721975909842357</v>
      </c>
      <c r="I13" s="31">
        <f t="shared" si="5"/>
        <v>-1.0094246578691681</v>
      </c>
      <c r="J13" s="11">
        <f t="shared" si="6"/>
        <v>2.5921502223745065</v>
      </c>
      <c r="K13" s="11">
        <f t="shared" si="6"/>
        <v>3.9595109241226609</v>
      </c>
      <c r="L13" s="31">
        <f t="shared" si="4"/>
        <v>6.5516611464971675</v>
      </c>
    </row>
    <row r="14" spans="1:12" x14ac:dyDescent="0.2">
      <c r="A14" s="10" t="str">
        <f>'Occ T2'!A12</f>
        <v>23 Teaching and other educational professionals</v>
      </c>
      <c r="B14" s="10">
        <f>'Occ T2'!B12</f>
        <v>30.918373527944688</v>
      </c>
      <c r="C14" s="10">
        <f>'Occ T2'!C12</f>
        <v>34.257018583680996</v>
      </c>
      <c r="D14" s="10">
        <f>'Occ T2'!D12</f>
        <v>35.619698474991445</v>
      </c>
      <c r="E14" s="10">
        <f>'Occ T2'!E12</f>
        <v>36.773664298476518</v>
      </c>
      <c r="F14" s="10">
        <f>'Occ T2'!F12</f>
        <v>39.956388481856351</v>
      </c>
      <c r="H14" s="11">
        <f t="shared" si="6"/>
        <v>3.3386450557363077</v>
      </c>
      <c r="I14" s="31">
        <f t="shared" si="5"/>
        <v>1.3626798913104494</v>
      </c>
      <c r="J14" s="11">
        <f t="shared" si="6"/>
        <v>1.1539658234850734</v>
      </c>
      <c r="K14" s="11">
        <f t="shared" si="6"/>
        <v>3.1827241833798325</v>
      </c>
      <c r="L14" s="31">
        <f t="shared" si="4"/>
        <v>4.3366900068649059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40.713473035388091</v>
      </c>
      <c r="C15" s="10">
        <f>'Occ T2'!C13</f>
        <v>46.600959361948362</v>
      </c>
      <c r="D15" s="10">
        <f>'Occ T2'!D13</f>
        <v>50.31524200123097</v>
      </c>
      <c r="E15" s="10">
        <f>'Occ T2'!E13</f>
        <v>56.58999168516543</v>
      </c>
      <c r="F15" s="10">
        <f>'Occ T2'!F13</f>
        <v>64.610328686285627</v>
      </c>
      <c r="H15" s="11">
        <f t="shared" ref="H15" si="7">C15-B15</f>
        <v>5.8874863265602713</v>
      </c>
      <c r="I15" s="31">
        <f t="shared" si="5"/>
        <v>3.714282639282608</v>
      </c>
      <c r="J15" s="11">
        <f t="shared" ref="J15" si="8">E15-D15</f>
        <v>6.2747496839344592</v>
      </c>
      <c r="K15" s="11">
        <f t="shared" ref="K15" si="9">F15-E15</f>
        <v>8.0203370011201969</v>
      </c>
      <c r="L15" s="31">
        <f t="shared" si="4"/>
        <v>14.295086685054656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94.774865383896838</v>
      </c>
      <c r="C17" s="31">
        <f>'Occ T1'!C10</f>
        <v>99.759196791298763</v>
      </c>
      <c r="D17" s="31">
        <f>'Occ T1'!D10</f>
        <v>106.35051068041562</v>
      </c>
      <c r="E17" s="31">
        <f>'Occ T1'!E10</f>
        <v>104.89780062385199</v>
      </c>
      <c r="F17" s="31">
        <f>'Occ T1'!F10</f>
        <v>114.14168285382974</v>
      </c>
      <c r="H17" s="31">
        <f t="shared" ref="H17:K21" si="10">C17-B17</f>
        <v>4.9843314074019247</v>
      </c>
      <c r="I17" s="31">
        <f t="shared" si="5"/>
        <v>6.5913138891168614</v>
      </c>
      <c r="J17" s="31">
        <f t="shared" si="10"/>
        <v>-1.4527100565636317</v>
      </c>
      <c r="K17" s="31">
        <f t="shared" si="10"/>
        <v>9.2438822299777428</v>
      </c>
      <c r="L17" s="31">
        <f t="shared" si="4"/>
        <v>7.7911721734141111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12.406178691914709</v>
      </c>
      <c r="C18" s="10">
        <f>'Occ T2'!C14</f>
        <v>14.15573430828973</v>
      </c>
      <c r="D18" s="10">
        <f>'Occ T2'!D14</f>
        <v>15.506013151204757</v>
      </c>
      <c r="E18" s="10">
        <f>'Occ T2'!E14</f>
        <v>13.719375509713952</v>
      </c>
      <c r="F18" s="10">
        <f>'Occ T2'!F14</f>
        <v>14.764043088450739</v>
      </c>
      <c r="H18" s="11">
        <f t="shared" si="10"/>
        <v>1.7495556163750212</v>
      </c>
      <c r="I18" s="31">
        <f t="shared" si="5"/>
        <v>1.3502788429150261</v>
      </c>
      <c r="J18" s="11">
        <f t="shared" si="10"/>
        <v>-1.7866376414908043</v>
      </c>
      <c r="K18" s="11">
        <f t="shared" si="10"/>
        <v>1.044667578736787</v>
      </c>
      <c r="L18" s="31">
        <f t="shared" si="4"/>
        <v>-0.74197006275401733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12.117417201787887</v>
      </c>
      <c r="C19" s="10">
        <f>'Occ T2'!C15</f>
        <v>13.960427649955506</v>
      </c>
      <c r="D19" s="10">
        <f>'Occ T2'!D15</f>
        <v>14.059426990458828</v>
      </c>
      <c r="E19" s="10">
        <f>'Occ T2'!E15</f>
        <v>14.287720568989181</v>
      </c>
      <c r="F19" s="10">
        <f>'Occ T2'!F15</f>
        <v>15.999485943658733</v>
      </c>
      <c r="H19" s="11">
        <f t="shared" si="10"/>
        <v>1.8430104481676182</v>
      </c>
      <c r="I19" s="31">
        <f t="shared" si="5"/>
        <v>9.8999340503322486E-2</v>
      </c>
      <c r="J19" s="11">
        <f t="shared" si="10"/>
        <v>0.22829357853035326</v>
      </c>
      <c r="K19" s="11">
        <f t="shared" si="10"/>
        <v>1.711765374669552</v>
      </c>
      <c r="L19" s="31">
        <f t="shared" si="4"/>
        <v>1.9400589531999053</v>
      </c>
    </row>
    <row r="20" spans="1:12" x14ac:dyDescent="0.2">
      <c r="A20" s="10" t="str">
        <f>'Occ T2'!A16</f>
        <v>33 Protective service occupations</v>
      </c>
      <c r="B20" s="10">
        <f>'Occ T2'!B16</f>
        <v>9.2499823374967125</v>
      </c>
      <c r="C20" s="10">
        <f>'Occ T2'!C16</f>
        <v>9.3776839291994776</v>
      </c>
      <c r="D20" s="10">
        <f>'Occ T2'!D16</f>
        <v>10.119256580617815</v>
      </c>
      <c r="E20" s="10">
        <f>'Occ T2'!E16</f>
        <v>12.506668351792143</v>
      </c>
      <c r="F20" s="10">
        <f>'Occ T2'!F16</f>
        <v>14.786887393793366</v>
      </c>
      <c r="H20" s="11">
        <f t="shared" si="10"/>
        <v>0.12770159170276507</v>
      </c>
      <c r="I20" s="31">
        <f t="shared" si="5"/>
        <v>0.74157265141833761</v>
      </c>
      <c r="J20" s="11">
        <f t="shared" si="10"/>
        <v>2.3874117711743281</v>
      </c>
      <c r="K20" s="11">
        <f t="shared" si="10"/>
        <v>2.2802190420012227</v>
      </c>
      <c r="L20" s="31">
        <f t="shared" si="4"/>
        <v>4.6676308131755508</v>
      </c>
    </row>
    <row r="21" spans="1:12" x14ac:dyDescent="0.2">
      <c r="A21" s="10" t="str">
        <f>'Occ T2'!A17</f>
        <v>34 Culture, media and sports occupations</v>
      </c>
      <c r="B21" s="10">
        <f>'Occ T2'!B17</f>
        <v>14.819369640176966</v>
      </c>
      <c r="C21" s="10">
        <f>'Occ T2'!C17</f>
        <v>14.161565903825025</v>
      </c>
      <c r="D21" s="10">
        <f>'Occ T2'!D17</f>
        <v>17.23738286525975</v>
      </c>
      <c r="E21" s="10">
        <f>'Occ T2'!E17</f>
        <v>16.376148696619246</v>
      </c>
      <c r="F21" s="10">
        <f>'Occ T2'!F17</f>
        <v>18.000587941553839</v>
      </c>
      <c r="H21" s="11">
        <f t="shared" si="10"/>
        <v>-0.65780373635194067</v>
      </c>
      <c r="I21" s="31">
        <f t="shared" si="5"/>
        <v>3.0758169614347253</v>
      </c>
      <c r="J21" s="11">
        <f t="shared" si="10"/>
        <v>-0.86123416864050384</v>
      </c>
      <c r="K21" s="11">
        <f t="shared" si="10"/>
        <v>1.6244392449345924</v>
      </c>
      <c r="L21" s="31">
        <f t="shared" si="4"/>
        <v>0.76320507629408851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46.18191751252057</v>
      </c>
      <c r="C22" s="10">
        <f>'Occ T2'!C18</f>
        <v>48.103785000029028</v>
      </c>
      <c r="D22" s="10">
        <f>'Occ T2'!D18</f>
        <v>49.428431092874483</v>
      </c>
      <c r="E22" s="10">
        <f>'Occ T2'!E18</f>
        <v>48.007887496737474</v>
      </c>
      <c r="F22" s="10">
        <f>'Occ T2'!F18</f>
        <v>50.590678486373051</v>
      </c>
      <c r="H22" s="11">
        <f t="shared" ref="H22" si="11">C22-B22</f>
        <v>1.9218674875084574</v>
      </c>
      <c r="I22" s="31">
        <f t="shared" si="5"/>
        <v>1.3246460928454553</v>
      </c>
      <c r="J22" s="11">
        <f t="shared" ref="J22" si="12">E22-D22</f>
        <v>-1.4205435961370085</v>
      </c>
      <c r="K22" s="11">
        <f t="shared" ref="K22" si="13">F22-E22</f>
        <v>2.5827909896355763</v>
      </c>
      <c r="L22" s="31">
        <f t="shared" si="4"/>
        <v>1.1622473934985678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87.991179995245773</v>
      </c>
      <c r="C24" s="31">
        <f>'Occ T1'!C11</f>
        <v>83.312016203110687</v>
      </c>
      <c r="D24" s="31">
        <f>'Occ T1'!D11</f>
        <v>83.970403348004083</v>
      </c>
      <c r="E24" s="31">
        <f>'Occ T1'!E11</f>
        <v>79.421118382124675</v>
      </c>
      <c r="F24" s="31">
        <f>'Occ T1'!F11</f>
        <v>70.601653719906253</v>
      </c>
      <c r="H24" s="31">
        <f t="shared" ref="H24:K26" si="14">C24-B24</f>
        <v>-4.6791637921350855</v>
      </c>
      <c r="I24" s="31">
        <f t="shared" si="5"/>
        <v>0.65838714489339623</v>
      </c>
      <c r="J24" s="31">
        <f t="shared" si="14"/>
        <v>-4.5492849658794086</v>
      </c>
      <c r="K24" s="31">
        <f t="shared" si="14"/>
        <v>-8.8194646622184223</v>
      </c>
      <c r="L24" s="31">
        <f t="shared" si="4"/>
        <v>-13.368749628097831</v>
      </c>
    </row>
    <row r="25" spans="1:12" x14ac:dyDescent="0.2">
      <c r="A25" t="str">
        <f>'Occ T2'!A19</f>
        <v>41 Administrative occupations</v>
      </c>
      <c r="B25" s="32">
        <f>'Occ T2'!B19</f>
        <v>68.589257602043844</v>
      </c>
      <c r="C25" s="32">
        <f>'Occ T2'!C19</f>
        <v>65.539986125693162</v>
      </c>
      <c r="D25" s="32">
        <f>'Occ T2'!D19</f>
        <v>66.846707327456201</v>
      </c>
      <c r="E25" s="32">
        <f>'Occ T2'!E19</f>
        <v>61.549031663405017</v>
      </c>
      <c r="F25" s="32">
        <f>'Occ T2'!F19</f>
        <v>57.331927778278697</v>
      </c>
      <c r="H25" s="11">
        <f t="shared" si="14"/>
        <v>-3.0492714763506825</v>
      </c>
      <c r="I25" s="31">
        <f t="shared" si="5"/>
        <v>1.3067212017630396</v>
      </c>
      <c r="J25" s="11">
        <f t="shared" si="14"/>
        <v>-5.2976756640511837</v>
      </c>
      <c r="K25" s="11">
        <f t="shared" si="14"/>
        <v>-4.2171038851263205</v>
      </c>
      <c r="L25" s="31">
        <f t="shared" si="4"/>
        <v>-9.5147795491775042</v>
      </c>
    </row>
    <row r="26" spans="1:12" x14ac:dyDescent="0.2">
      <c r="A26" t="str">
        <f>'Occ T2'!A20</f>
        <v>42 Secretarial and related occupations</v>
      </c>
      <c r="B26" s="32">
        <f>'Occ T2'!B20</f>
        <v>19.401922393201922</v>
      </c>
      <c r="C26" s="32">
        <f>'Occ T2'!C20</f>
        <v>17.772030077417519</v>
      </c>
      <c r="D26" s="32">
        <f>'Occ T2'!D20</f>
        <v>17.123696020547886</v>
      </c>
      <c r="E26" s="32">
        <f>'Occ T2'!E20</f>
        <v>17.872086718719661</v>
      </c>
      <c r="F26" s="32">
        <f>'Occ T2'!F20</f>
        <v>13.269725941627554</v>
      </c>
      <c r="H26" s="11">
        <f t="shared" si="14"/>
        <v>-1.629892315784403</v>
      </c>
      <c r="I26" s="31">
        <f t="shared" si="5"/>
        <v>-0.64833405686963275</v>
      </c>
      <c r="J26" s="11">
        <f t="shared" si="14"/>
        <v>0.74839069817177517</v>
      </c>
      <c r="K26" s="11">
        <f t="shared" si="14"/>
        <v>-4.6023607770921071</v>
      </c>
      <c r="L26" s="31">
        <f t="shared" si="4"/>
        <v>-3.8539700789203319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89.703241815801547</v>
      </c>
      <c r="C28" s="31">
        <f>'Occ T1'!C12</f>
        <v>80.37197830558992</v>
      </c>
      <c r="D28" s="31">
        <f>'Occ T1'!D12</f>
        <v>69.13854741750157</v>
      </c>
      <c r="E28" s="31">
        <f>'Occ T1'!E12</f>
        <v>71.070486860203317</v>
      </c>
      <c r="F28" s="31">
        <f>'Occ T1'!F12</f>
        <v>69.479480432581113</v>
      </c>
      <c r="H28" s="31">
        <f t="shared" ref="H28:K30" si="15">C28-B28</f>
        <v>-9.3312635102116275</v>
      </c>
      <c r="I28" s="31">
        <f t="shared" si="5"/>
        <v>-11.23343088808835</v>
      </c>
      <c r="J28" s="31">
        <f t="shared" si="15"/>
        <v>1.9319394427017471</v>
      </c>
      <c r="K28" s="31">
        <f t="shared" si="15"/>
        <v>-1.5910064276222045</v>
      </c>
      <c r="L28" s="31">
        <f t="shared" si="4"/>
        <v>0.34093301507954266</v>
      </c>
    </row>
    <row r="29" spans="1:12" x14ac:dyDescent="0.2">
      <c r="A29" s="10" t="str">
        <f>'Occ T2'!A21</f>
        <v>51 Skilled agricultural and related trades</v>
      </c>
      <c r="B29" s="10">
        <f>'Occ T2'!B21</f>
        <v>14.462349259875166</v>
      </c>
      <c r="C29" s="10">
        <f>'Occ T2'!C21</f>
        <v>14.454182878567805</v>
      </c>
      <c r="D29" s="10">
        <f>'Occ T2'!D21</f>
        <v>8.3980069781053786</v>
      </c>
      <c r="E29" s="10">
        <f>'Occ T2'!E21</f>
        <v>8.851581628522263</v>
      </c>
      <c r="F29" s="10">
        <f>'Occ T2'!F21</f>
        <v>10.032458352130853</v>
      </c>
      <c r="H29" s="11">
        <f t="shared" si="15"/>
        <v>-8.166381307361803E-3</v>
      </c>
      <c r="I29" s="31">
        <f t="shared" si="5"/>
        <v>-6.056175900462426</v>
      </c>
      <c r="J29" s="11">
        <f t="shared" si="15"/>
        <v>0.4535746504168845</v>
      </c>
      <c r="K29" s="11">
        <f t="shared" si="15"/>
        <v>1.1808767236085895</v>
      </c>
      <c r="L29" s="31">
        <f t="shared" si="4"/>
        <v>1.634451374025474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30.3499569999728</v>
      </c>
      <c r="C30" s="10">
        <f>'Occ T2'!C22</f>
        <v>28.364462153759938</v>
      </c>
      <c r="D30" s="10">
        <f>'Occ T2'!D22</f>
        <v>24.732824990825215</v>
      </c>
      <c r="E30" s="10">
        <f>'Occ T2'!E22</f>
        <v>25.117461498764818</v>
      </c>
      <c r="F30" s="10">
        <f>'Occ T2'!F22</f>
        <v>24.124974419526588</v>
      </c>
      <c r="H30" s="11">
        <f t="shared" si="15"/>
        <v>-1.9854948462128625</v>
      </c>
      <c r="I30" s="31">
        <f t="shared" si="5"/>
        <v>-3.6316371629347231</v>
      </c>
      <c r="J30" s="11">
        <f t="shared" si="15"/>
        <v>0.38463650793960369</v>
      </c>
      <c r="K30" s="11">
        <f t="shared" si="15"/>
        <v>-0.99248707923823076</v>
      </c>
      <c r="L30" s="31">
        <f t="shared" si="4"/>
        <v>-0.60785057129862707</v>
      </c>
    </row>
    <row r="31" spans="1:12" x14ac:dyDescent="0.2">
      <c r="A31" s="10" t="str">
        <f>'Occ T2'!A23</f>
        <v>53 Skilled construction and building trades</v>
      </c>
      <c r="B31" s="10">
        <f>'Occ T2'!B23</f>
        <v>24.584987880672056</v>
      </c>
      <c r="C31" s="10">
        <f>'Occ T2'!C23</f>
        <v>20.296231427920073</v>
      </c>
      <c r="D31" s="10">
        <f>'Occ T2'!D23</f>
        <v>19.38274723840652</v>
      </c>
      <c r="E31" s="10">
        <f>'Occ T2'!E23</f>
        <v>20.329277288541984</v>
      </c>
      <c r="F31" s="10">
        <f>'Occ T2'!F23</f>
        <v>18.305650918591898</v>
      </c>
      <c r="H31" s="11">
        <f t="shared" ref="H31:H32" si="16">C31-B31</f>
        <v>-4.2887564527519828</v>
      </c>
      <c r="I31" s="31">
        <f t="shared" si="5"/>
        <v>-0.9134841895135537</v>
      </c>
      <c r="J31" s="11">
        <f t="shared" ref="J31:J32" si="17">E31-D31</f>
        <v>0.94653005013546476</v>
      </c>
      <c r="K31" s="11">
        <f t="shared" ref="K31:K32" si="18">F31-E31</f>
        <v>-2.0236263699500867</v>
      </c>
      <c r="L31" s="31">
        <f t="shared" si="4"/>
        <v>-1.0770963198146219</v>
      </c>
    </row>
    <row r="32" spans="1:12" x14ac:dyDescent="0.2">
      <c r="A32" s="10" t="str">
        <f>'Occ T2'!A24</f>
        <v>54 Textiles, printing and other skilled trades</v>
      </c>
      <c r="B32" s="10">
        <f>'Occ T2'!B24</f>
        <v>20.305947675281526</v>
      </c>
      <c r="C32" s="10">
        <f>'Occ T2'!C24</f>
        <v>17.257101845342106</v>
      </c>
      <c r="D32" s="10">
        <f>'Occ T2'!D24</f>
        <v>16.624968210164454</v>
      </c>
      <c r="E32" s="10">
        <f>'Occ T2'!E24</f>
        <v>16.772166444374253</v>
      </c>
      <c r="F32" s="10">
        <f>'Occ T2'!F24</f>
        <v>17.016396742331775</v>
      </c>
      <c r="H32" s="11">
        <f t="shared" si="16"/>
        <v>-3.0488458299394203</v>
      </c>
      <c r="I32" s="31">
        <f t="shared" si="5"/>
        <v>-0.63213363517765231</v>
      </c>
      <c r="J32" s="11">
        <f t="shared" si="17"/>
        <v>0.14719823420979949</v>
      </c>
      <c r="K32" s="11">
        <f t="shared" si="18"/>
        <v>0.24423029795752171</v>
      </c>
      <c r="L32" s="31">
        <f t="shared" si="4"/>
        <v>0.39142853216732121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75.260640335351326</v>
      </c>
      <c r="C34" s="31">
        <f>'Occ T1'!C13</f>
        <v>79.267712090483315</v>
      </c>
      <c r="D34" s="31">
        <f>'Occ T1'!D13</f>
        <v>77.003627100038528</v>
      </c>
      <c r="E34" s="31">
        <f>'Occ T1'!E13</f>
        <v>82.438402920367196</v>
      </c>
      <c r="F34" s="31">
        <f>'Occ T1'!F13</f>
        <v>90.420084022547954</v>
      </c>
      <c r="H34" s="31">
        <f t="shared" ref="H34:K36" si="19">C34-B34</f>
        <v>4.0070717551319888</v>
      </c>
      <c r="I34" s="31">
        <f t="shared" si="5"/>
        <v>-2.2640849904447862</v>
      </c>
      <c r="J34" s="31">
        <f t="shared" si="19"/>
        <v>5.4347758203286674</v>
      </c>
      <c r="K34" s="31">
        <f t="shared" si="19"/>
        <v>7.9816811021807581</v>
      </c>
      <c r="L34" s="31">
        <f t="shared" si="4"/>
        <v>13.416456922509425</v>
      </c>
    </row>
    <row r="35" spans="1:12" x14ac:dyDescent="0.2">
      <c r="A35" s="10" t="str">
        <f>'Occ T2'!A25</f>
        <v>61 Caring personal service occupations</v>
      </c>
      <c r="B35" s="10">
        <f>'Occ T2'!B25</f>
        <v>57.585262299123002</v>
      </c>
      <c r="C35" s="10">
        <f>'Occ T2'!C25</f>
        <v>60.922097086766648</v>
      </c>
      <c r="D35" s="10">
        <f>'Occ T2'!D25</f>
        <v>58.795845679419543</v>
      </c>
      <c r="E35" s="10">
        <f>'Occ T2'!E25</f>
        <v>63.984193748864001</v>
      </c>
      <c r="F35" s="10">
        <f>'Occ T2'!F25</f>
        <v>71.579678828017506</v>
      </c>
      <c r="G35" s="10"/>
      <c r="H35" s="11">
        <f t="shared" si="19"/>
        <v>3.3368347876436459</v>
      </c>
      <c r="I35" s="31">
        <f t="shared" si="5"/>
        <v>-2.1262514073471053</v>
      </c>
      <c r="J35" s="11">
        <f t="shared" si="19"/>
        <v>5.1883480694444586</v>
      </c>
      <c r="K35" s="11">
        <f t="shared" si="19"/>
        <v>7.5954850791535051</v>
      </c>
      <c r="L35" s="31">
        <f t="shared" si="4"/>
        <v>12.783833148597964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16.772692803964336</v>
      </c>
      <c r="C36" s="10">
        <f>'Occ T2'!C26</f>
        <v>17.584003561457173</v>
      </c>
      <c r="D36" s="10">
        <f>'Occ T2'!D26</f>
        <v>17.253063780967214</v>
      </c>
      <c r="E36" s="10">
        <f>'Occ T2'!E26</f>
        <v>17.639094264534087</v>
      </c>
      <c r="F36" s="10">
        <f>'Occ T2'!F26</f>
        <v>17.971965930862893</v>
      </c>
      <c r="G36" s="10"/>
      <c r="H36" s="11">
        <f t="shared" si="19"/>
        <v>0.8113107574928371</v>
      </c>
      <c r="I36" s="31">
        <f t="shared" si="5"/>
        <v>-0.33093978048995965</v>
      </c>
      <c r="J36" s="11">
        <f t="shared" si="19"/>
        <v>0.38603048356687353</v>
      </c>
      <c r="K36" s="11">
        <f t="shared" si="19"/>
        <v>0.33287166632880627</v>
      </c>
      <c r="L36" s="31">
        <f t="shared" si="4"/>
        <v>0.7189021498956798</v>
      </c>
    </row>
    <row r="37" spans="1:12" x14ac:dyDescent="0.2">
      <c r="A37" s="10" t="str">
        <f>'Occ T2'!A27</f>
        <v>63 Community and civil enforcement occupations</v>
      </c>
      <c r="B37" s="10">
        <f>'Occ T2'!B27</f>
        <v>0.90268523226398667</v>
      </c>
      <c r="C37" s="10">
        <f>'Occ T2'!C27</f>
        <v>0.7616114422594904</v>
      </c>
      <c r="D37" s="10">
        <f>'Occ T2'!D27</f>
        <v>0.95471763965177647</v>
      </c>
      <c r="E37" s="10">
        <f>'Occ T2'!E27</f>
        <v>0.81511490696910904</v>
      </c>
      <c r="F37" s="10">
        <f>'Occ T2'!F27</f>
        <v>0.86843926366756075</v>
      </c>
      <c r="G37" s="10"/>
      <c r="H37" s="11">
        <f t="shared" ref="H37" si="20">C37-B37</f>
        <v>-0.14107379000449627</v>
      </c>
      <c r="I37" s="31">
        <f t="shared" ref="I37" si="21">D37-C37</f>
        <v>0.19310619739228607</v>
      </c>
      <c r="J37" s="11">
        <f t="shared" ref="J37" si="22">E37-D37</f>
        <v>-0.13960273268266743</v>
      </c>
      <c r="K37" s="11">
        <f t="shared" ref="K37" si="23">F37-E37</f>
        <v>5.3324356698451703E-2</v>
      </c>
      <c r="L37" s="31">
        <f t="shared" ref="L37" si="24">F37-D37</f>
        <v>-8.6278375984215727E-2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68.435914204936751</v>
      </c>
      <c r="C39" s="31">
        <f>'Occ T1'!C14</f>
        <v>61.092282527919352</v>
      </c>
      <c r="D39" s="31">
        <f>'Occ T1'!D14</f>
        <v>60.59473645866845</v>
      </c>
      <c r="E39" s="31">
        <f>'Occ T1'!E14</f>
        <v>60.716577680510142</v>
      </c>
      <c r="F39" s="31">
        <f>'Occ T1'!F14</f>
        <v>60.629853941555737</v>
      </c>
      <c r="H39" s="31">
        <f>C39-B39</f>
        <v>-7.3436316770173988</v>
      </c>
      <c r="I39" s="31">
        <f t="shared" si="5"/>
        <v>-0.49754606925090172</v>
      </c>
      <c r="J39" s="31">
        <f>E39-D39</f>
        <v>0.12184122184169155</v>
      </c>
      <c r="K39" s="31">
        <f>F39-E39</f>
        <v>-8.6723738954404439E-2</v>
      </c>
      <c r="L39" s="31">
        <f t="shared" si="4"/>
        <v>3.511748288728711E-2</v>
      </c>
    </row>
    <row r="40" spans="1:12" s="30" customFormat="1" x14ac:dyDescent="0.2">
      <c r="A40" s="126" t="str">
        <f>'Occ T2'!A28</f>
        <v>71 Sales occupations</v>
      </c>
      <c r="B40" s="126">
        <f>'Occ T2'!B28</f>
        <v>56.8829180776887</v>
      </c>
      <c r="C40" s="126">
        <f>'Occ T2'!C28</f>
        <v>48.911590324215481</v>
      </c>
      <c r="D40" s="126">
        <f>'Occ T2'!D28</f>
        <v>48.321072964129698</v>
      </c>
      <c r="E40" s="126">
        <f>'Occ T2'!E28</f>
        <v>45.025915103616668</v>
      </c>
      <c r="F40" s="126">
        <f>'Occ T2'!F28</f>
        <v>42.668259598262416</v>
      </c>
      <c r="G40"/>
      <c r="H40" s="11">
        <f>C40-B40</f>
        <v>-7.9713277534732185</v>
      </c>
      <c r="I40" s="31">
        <f t="shared" si="5"/>
        <v>-0.59051736008578359</v>
      </c>
      <c r="J40" s="11">
        <f t="shared" ref="J40" si="25">E40-D40</f>
        <v>-3.2951578605130294</v>
      </c>
      <c r="K40" s="11">
        <f t="shared" ref="K40" si="26">F40-E40</f>
        <v>-2.3576555053542521</v>
      </c>
      <c r="L40" s="31">
        <f t="shared" si="4"/>
        <v>-5.6528133658672814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11.552996127248056</v>
      </c>
      <c r="C41" s="126">
        <f>'Occ T2'!C29</f>
        <v>12.180692203703874</v>
      </c>
      <c r="D41" s="126">
        <f>'Occ T2'!D29</f>
        <v>12.273663494538754</v>
      </c>
      <c r="E41" s="126">
        <f>'Occ T2'!E29</f>
        <v>15.690662576893475</v>
      </c>
      <c r="F41" s="126">
        <f>'Occ T2'!F29</f>
        <v>17.961594343293317</v>
      </c>
      <c r="G41"/>
      <c r="H41" s="11">
        <f t="shared" ref="H41" si="27">C41-B41</f>
        <v>0.62769607645581793</v>
      </c>
      <c r="I41" s="31">
        <f t="shared" si="5"/>
        <v>9.2971290834880094E-2</v>
      </c>
      <c r="J41" s="11">
        <f t="shared" ref="J41" si="28">E41-D41</f>
        <v>3.4169990823547209</v>
      </c>
      <c r="K41" s="11">
        <f t="shared" ref="K41" si="29">F41-E41</f>
        <v>2.2709317663998423</v>
      </c>
      <c r="L41" s="31">
        <f t="shared" si="4"/>
        <v>5.6879308487545632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53.005082018272162</v>
      </c>
      <c r="C43" s="31">
        <f>'Occ T1'!C15</f>
        <v>53.368624252732019</v>
      </c>
      <c r="D43" s="31">
        <f>'Occ T1'!D15</f>
        <v>47.213485960774648</v>
      </c>
      <c r="E43" s="31">
        <f>'Occ T1'!E15</f>
        <v>54.339223183518619</v>
      </c>
      <c r="F43" s="31">
        <f>'Occ T1'!F15</f>
        <v>54.755864144779949</v>
      </c>
      <c r="H43" s="31">
        <f t="shared" ref="H43:K45" si="30">C43-B43</f>
        <v>0.36354223445985667</v>
      </c>
      <c r="I43" s="31">
        <f t="shared" si="5"/>
        <v>-6.1551382919573712</v>
      </c>
      <c r="J43" s="31">
        <f t="shared" si="30"/>
        <v>7.1257372227439717</v>
      </c>
      <c r="K43" s="31">
        <f t="shared" si="30"/>
        <v>0.41664096126132932</v>
      </c>
      <c r="L43" s="31">
        <f t="shared" si="4"/>
        <v>7.542378184005301</v>
      </c>
    </row>
    <row r="44" spans="1:12" x14ac:dyDescent="0.2">
      <c r="A44" s="10" t="str">
        <f>'Occ T2'!A30</f>
        <v>81 Process, plant and machine operatives</v>
      </c>
      <c r="B44" s="10">
        <f>'Occ T2'!B30</f>
        <v>22.558256544275608</v>
      </c>
      <c r="C44" s="10">
        <f>'Occ T2'!C30</f>
        <v>21.462708953475662</v>
      </c>
      <c r="D44" s="10">
        <f>'Occ T2'!D30</f>
        <v>18.843906903916196</v>
      </c>
      <c r="E44" s="10">
        <f>'Occ T2'!E30</f>
        <v>23.162570452168147</v>
      </c>
      <c r="F44" s="10">
        <f>'Occ T2'!F30</f>
        <v>22.779253500059685</v>
      </c>
      <c r="H44" s="11">
        <f t="shared" si="30"/>
        <v>-1.0955475907999457</v>
      </c>
      <c r="I44" s="31">
        <f t="shared" si="5"/>
        <v>-2.6188020495594664</v>
      </c>
      <c r="J44" s="11">
        <f t="shared" si="30"/>
        <v>4.3186635482519513</v>
      </c>
      <c r="K44" s="11">
        <f t="shared" si="30"/>
        <v>-0.38331695210846206</v>
      </c>
      <c r="L44" s="31">
        <f t="shared" si="4"/>
        <v>3.9353465961434893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30.446825473996551</v>
      </c>
      <c r="C45" s="10">
        <f>'Occ T2'!C31</f>
        <v>31.905915299256357</v>
      </c>
      <c r="D45" s="10">
        <f>'Occ T2'!D31</f>
        <v>28.369579056858448</v>
      </c>
      <c r="E45" s="10">
        <f>'Occ T2'!E31</f>
        <v>31.176652731350472</v>
      </c>
      <c r="F45" s="10">
        <f>'Occ T2'!F31</f>
        <v>31.97661064472026</v>
      </c>
      <c r="H45" s="11">
        <f t="shared" si="30"/>
        <v>1.4590898252598059</v>
      </c>
      <c r="I45" s="31">
        <f t="shared" si="5"/>
        <v>-3.5363362423979083</v>
      </c>
      <c r="J45" s="11">
        <f t="shared" si="30"/>
        <v>2.8070736744920239</v>
      </c>
      <c r="K45" s="11">
        <f t="shared" si="30"/>
        <v>0.79995791336978783</v>
      </c>
      <c r="L45" s="31">
        <f t="shared" si="4"/>
        <v>3.6070315878618118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102.72537029604821</v>
      </c>
      <c r="C47" s="31">
        <f>'Occ T1'!C16</f>
        <v>97.013607173645738</v>
      </c>
      <c r="D47" s="31">
        <f>'Occ T1'!D16</f>
        <v>89.244943824070816</v>
      </c>
      <c r="E47" s="31">
        <f>'Occ T1'!E16</f>
        <v>89.832595880589366</v>
      </c>
      <c r="F47" s="31">
        <f>'Occ T1'!F16</f>
        <v>85.837290066354257</v>
      </c>
      <c r="H47" s="31">
        <f t="shared" ref="H47:K49" si="31">C47-B47</f>
        <v>-5.7117631224024734</v>
      </c>
      <c r="I47" s="31">
        <f t="shared" si="5"/>
        <v>-7.768663349574922</v>
      </c>
      <c r="J47" s="31">
        <f t="shared" si="31"/>
        <v>0.58765205651855013</v>
      </c>
      <c r="K47" s="31">
        <f t="shared" si="31"/>
        <v>-3.9953058142351097</v>
      </c>
      <c r="L47" s="31">
        <f t="shared" si="4"/>
        <v>-3.4076537577165595</v>
      </c>
    </row>
    <row r="48" spans="1:12" x14ac:dyDescent="0.2">
      <c r="A48" s="10" t="str">
        <f>'Occ T2'!A32</f>
        <v>91 Elementary trades and related occupations</v>
      </c>
      <c r="B48" s="10">
        <f>'Occ T2'!B32</f>
        <v>15.6269232155376</v>
      </c>
      <c r="C48" s="10">
        <f>'Occ T2'!C32</f>
        <v>12.832670141286137</v>
      </c>
      <c r="D48" s="10">
        <f>'Occ T2'!D32</f>
        <v>11.516644677419556</v>
      </c>
      <c r="E48" s="10">
        <f>'Occ T2'!E32</f>
        <v>9.8357763519055119</v>
      </c>
      <c r="F48" s="10">
        <f>'Occ T2'!F32</f>
        <v>9.6273573242931842</v>
      </c>
      <c r="H48" s="11">
        <f t="shared" si="31"/>
        <v>-2.7942530742514631</v>
      </c>
      <c r="I48" s="31">
        <f t="shared" si="5"/>
        <v>-1.3160254638665805</v>
      </c>
      <c r="J48" s="11">
        <f t="shared" si="31"/>
        <v>-1.6808683255140444</v>
      </c>
      <c r="K48" s="11">
        <f t="shared" si="31"/>
        <v>-0.20841902761232767</v>
      </c>
      <c r="L48" s="31">
        <f t="shared" si="4"/>
        <v>-1.8892873531263721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87.09844708051061</v>
      </c>
      <c r="C49" s="10">
        <f>'Occ T2'!C33</f>
        <v>84.180937032359608</v>
      </c>
      <c r="D49" s="10">
        <f>'Occ T2'!D33</f>
        <v>77.728299146651267</v>
      </c>
      <c r="E49" s="10">
        <f>'Occ T2'!E33</f>
        <v>79.996819528683858</v>
      </c>
      <c r="F49" s="10">
        <f>'Occ T2'!F33</f>
        <v>76.209932742061071</v>
      </c>
      <c r="H49" s="11">
        <f t="shared" si="31"/>
        <v>-2.9175100481510015</v>
      </c>
      <c r="I49" s="31">
        <f t="shared" si="5"/>
        <v>-6.4526378857083415</v>
      </c>
      <c r="J49" s="11">
        <f t="shared" si="31"/>
        <v>2.268520382032591</v>
      </c>
      <c r="K49" s="11">
        <f t="shared" si="31"/>
        <v>-3.7868867866227873</v>
      </c>
      <c r="L49" s="31">
        <f t="shared" si="4"/>
        <v>-1.5183664045901963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794.68300000000033</v>
      </c>
      <c r="C51" s="34">
        <f>'Occ T1'!C18</f>
        <v>802.09799999999984</v>
      </c>
      <c r="D51" s="34">
        <f>'Occ T1'!D18</f>
        <v>788.61199999999951</v>
      </c>
      <c r="E51" s="34">
        <f>'Occ T1'!E18</f>
        <v>813.53400000000022</v>
      </c>
      <c r="F51" s="34">
        <f>'Occ T1'!F18</f>
        <v>848.75999999999976</v>
      </c>
      <c r="G51" s="24"/>
      <c r="H51" s="34">
        <f>C51-B51</f>
        <v>7.4149999999995089</v>
      </c>
      <c r="I51" s="205">
        <f>D51-C51</f>
        <v>-13.486000000000331</v>
      </c>
      <c r="J51" s="34">
        <f>E51-D51</f>
        <v>24.922000000000708</v>
      </c>
      <c r="K51" s="34">
        <f>F51-E51</f>
        <v>35.225999999999544</v>
      </c>
      <c r="L51" s="205">
        <f>F51-D51</f>
        <v>60.148000000000252</v>
      </c>
    </row>
    <row r="53" spans="1:12" ht="15.75" x14ac:dyDescent="0.25">
      <c r="A53" s="19" t="str">
        <f>CONCATENATE(A1," (Continued)")</f>
        <v>Occupation Table 3  Employment Change by Occupation in Occupation Group (SOC 2020), 2015-2035, Norfolk and Suffolk 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2.1338519370450282</v>
      </c>
      <c r="C59" s="44">
        <f>IF(AND(D$5-C$5 &lt;&gt; 0,D7 &lt;&gt; 0,C7 &lt;&gt; 0),(EXP(LN(D7/C7)/(D$5-C$5))-1)*100,0)</f>
        <v>1.3095063166580712</v>
      </c>
      <c r="D59" s="44">
        <f>IF(AND(E$5-D$5 &lt;&gt; 0,E7 &lt;&gt; 0,D7 &lt;&gt; 0),(EXP(LN(E7/D7)/(E$5-D$5))-1)*100,0)</f>
        <v>0.66540526772544961</v>
      </c>
      <c r="E59" s="44">
        <f>IF(AND(F$5-E$5 &lt;&gt; 0,F7 &lt;&gt; 0,E7 &lt;&gt; 0),(EXP(LN(F7/E7)/(F$5-E$5))-1)*100,0)</f>
        <v>1.167443155908332</v>
      </c>
      <c r="F59" s="44">
        <f>IF(AND(F$5-D$5 &lt;&gt; 0,F7 &lt;&gt; 0,D7 &lt;&gt; 0),(EXP(LN(F7/D7)/(F$5-D$5))-1)*100,0)</f>
        <v>0.99981961243742479</v>
      </c>
      <c r="H59" s="44">
        <f>(B7/B$51)*100</f>
        <v>10.084940480782421</v>
      </c>
      <c r="I59" s="44">
        <f>(C7/C$51)*100</f>
        <v>10.872231081432897</v>
      </c>
      <c r="J59" s="44">
        <f>(D7/D$51)*100</f>
        <v>11.202963619358197</v>
      </c>
      <c r="K59" s="44">
        <f>(E7/E$51)*100</f>
        <v>11.225917087908991</v>
      </c>
      <c r="L59" s="44">
        <f>(F7/F$51)*100</f>
        <v>12.084268733245572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2.9931110114121973</v>
      </c>
      <c r="C60" s="44">
        <f t="shared" si="32"/>
        <v>1.8123294935769918</v>
      </c>
      <c r="D60" s="44">
        <f t="shared" si="32"/>
        <v>-1.2075073346662135</v>
      </c>
      <c r="E60" s="44">
        <f t="shared" si="32"/>
        <v>0.98055344323568772</v>
      </c>
      <c r="F60" s="44">
        <f>IF(AND(F$5-D$5 &lt;&gt; 0,F8 &lt;&gt; 0,D8 &lt;&gt; 0),(EXP(LN(F8/D8)/(F$5-D$5))-1)*100,0)</f>
        <v>0.24586759344629172</v>
      </c>
      <c r="H60" s="44">
        <f t="shared" ref="H60:L60" si="33">(B8/B$51)*100</f>
        <v>6.7637801688294834</v>
      </c>
      <c r="I60" s="44">
        <f t="shared" si="33"/>
        <v>7.5403009491133686</v>
      </c>
      <c r="J60" s="44">
        <f t="shared" si="33"/>
        <v>7.8082391486329783</v>
      </c>
      <c r="K60" s="44">
        <f t="shared" si="33"/>
        <v>7.1229598515415482</v>
      </c>
      <c r="L60" s="44">
        <f t="shared" si="33"/>
        <v>7.5271187290336234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0.31361684906658915</v>
      </c>
      <c r="C61" s="44">
        <f>IF(AND(D$5-C$5 &lt;&gt; 0,D9 &lt;&gt; 0,C9 &lt;&gt; 0),(EXP(LN(D9/C9)/(D$5-C$5))-1)*100,0)</f>
        <v>0.17159587808643906</v>
      </c>
      <c r="D61" s="44">
        <f t="shared" si="34"/>
        <v>4.5107482895159201</v>
      </c>
      <c r="E61" s="44">
        <f t="shared" si="34"/>
        <v>1.4846954977582039</v>
      </c>
      <c r="F61" s="44">
        <f>IF(AND(F$5-D$5 &lt;&gt; 0,F9 &lt;&gt; 0,D9 &lt;&gt; 0),(EXP(LN(F9/D9)/(F$5-D$5))-1)*100,0)</f>
        <v>2.4835170193603151</v>
      </c>
      <c r="H61" s="44">
        <f t="shared" ref="H61:L61" si="35">(B9/B$51)*100</f>
        <v>3.3211603119529394</v>
      </c>
      <c r="I61" s="44">
        <f t="shared" si="35"/>
        <v>3.3319301323195281</v>
      </c>
      <c r="J61" s="44">
        <f t="shared" si="35"/>
        <v>3.3947244707252189</v>
      </c>
      <c r="K61" s="44">
        <f t="shared" si="35"/>
        <v>4.102957236367442</v>
      </c>
      <c r="L61" s="44">
        <f t="shared" si="35"/>
        <v>4.5571500042119508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3.0256901237907474</v>
      </c>
      <c r="C63" s="44">
        <f t="shared" si="36"/>
        <v>3.7591448369034941</v>
      </c>
      <c r="D63" s="44">
        <f t="shared" si="36"/>
        <v>1.4837638795892616</v>
      </c>
      <c r="E63" s="44">
        <f t="shared" si="36"/>
        <v>1.1043375250344711</v>
      </c>
      <c r="F63" s="44">
        <f>IF(AND(F$5-D$5 &lt;&gt; 0,F11 &lt;&gt; 0,D11 &lt;&gt; 0),(EXP(LN(F11/D11)/(F$5-D$5))-1)*100,0)</f>
        <v>1.2306550923976589</v>
      </c>
      <c r="H63" s="44">
        <f>(B11/B$51)*100</f>
        <v>17.949723146154049</v>
      </c>
      <c r="I63" s="44">
        <f>(C11/C$51)*100</f>
        <v>20.035785477045017</v>
      </c>
      <c r="J63" s="44">
        <f>(D11/D$51)*100</f>
        <v>21.144470253132468</v>
      </c>
      <c r="K63" s="44">
        <f>(E11/E$51)*100</f>
        <v>22.063139604108162</v>
      </c>
      <c r="L63" s="44">
        <f>(F11/F$51)*100</f>
        <v>23.60239072507537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2.2465141625334084</v>
      </c>
      <c r="C64" s="44">
        <f t="shared" si="36"/>
        <v>4.2327298394472024</v>
      </c>
      <c r="D64" s="49">
        <f t="shared" si="36"/>
        <v>1.0960098090427417</v>
      </c>
      <c r="E64" s="49">
        <f t="shared" si="36"/>
        <v>1.05407141095053</v>
      </c>
      <c r="F64" s="44">
        <f>IF(AND(F$5-D$5 &lt;&gt; 0,F12 &lt;&gt; 0,D12 &lt;&gt; 0),(EXP(LN(F12/D12)/(F$5-D$5))-1)*100,0)</f>
        <v>1.0680489435566987</v>
      </c>
      <c r="H64" s="40">
        <f t="shared" ref="H64:L67" si="37">(B12/B$11)*100</f>
        <v>29.909246487750647</v>
      </c>
      <c r="I64" s="40">
        <f t="shared" si="37"/>
        <v>29.014653298531634</v>
      </c>
      <c r="J64" s="40">
        <f t="shared" si="37"/>
        <v>29.147084080201907</v>
      </c>
      <c r="K64" s="40">
        <f t="shared" si="37"/>
        <v>28.594490062562038</v>
      </c>
      <c r="L64" s="40">
        <f t="shared" si="37"/>
        <v>28.452644273048726</v>
      </c>
    </row>
    <row r="65" spans="1:12" x14ac:dyDescent="0.2">
      <c r="A65" t="str">
        <f>A13</f>
        <v>22 Health professionals</v>
      </c>
      <c r="B65" s="49">
        <f t="shared" si="36"/>
        <v>4.0446981410478422</v>
      </c>
      <c r="C65" s="44">
        <f t="shared" si="36"/>
        <v>-3.0385884199722768</v>
      </c>
      <c r="D65" s="49">
        <f t="shared" si="36"/>
        <v>1.5600528091178845</v>
      </c>
      <c r="E65" s="49">
        <f t="shared" si="36"/>
        <v>1.0833283867481169</v>
      </c>
      <c r="F65" s="44">
        <f>IF(AND(F$5-D$5 &lt;&gt; 0,F13 &lt;&gt; 0,D13 &lt;&gt; 0),(EXP(LN(F13/D13)/(F$5-D$5))-1)*100,0)</f>
        <v>1.2419873683239269</v>
      </c>
      <c r="H65" s="40">
        <f t="shared" si="37"/>
        <v>19.873325035321137</v>
      </c>
      <c r="I65" s="40">
        <f t="shared" si="37"/>
        <v>20.671320681904948</v>
      </c>
      <c r="J65" s="40">
        <f t="shared" si="37"/>
        <v>19.317048494293861</v>
      </c>
      <c r="K65" s="40">
        <f t="shared" si="37"/>
        <v>19.38976427616269</v>
      </c>
      <c r="L65" s="40">
        <f t="shared" si="37"/>
        <v>19.349510658783899</v>
      </c>
    </row>
    <row r="66" spans="1:12" x14ac:dyDescent="0.2">
      <c r="A66" t="str">
        <f>A14</f>
        <v>23 Teaching and other educational professionals</v>
      </c>
      <c r="B66" s="49">
        <f t="shared" si="36"/>
        <v>2.5966619408580582</v>
      </c>
      <c r="C66" s="44">
        <f t="shared" si="36"/>
        <v>3.9778122780351532</v>
      </c>
      <c r="D66" s="49">
        <f t="shared" si="36"/>
        <v>0.63970003927140695</v>
      </c>
      <c r="E66" s="49">
        <f t="shared" si="36"/>
        <v>0.83352086637427103</v>
      </c>
      <c r="F66" s="44">
        <f>IF(AND(F$5-D$5 &lt;&gt; 0,F14 &lt;&gt; 0,D14 &lt;&gt; 0),(EXP(LN(F14/D14)/(F$5-D$5))-1)*100,0)</f>
        <v>0.7688724842147554</v>
      </c>
      <c r="H66" s="40">
        <f t="shared" si="37"/>
        <v>21.675292286228537</v>
      </c>
      <c r="I66" s="40">
        <f t="shared" si="37"/>
        <v>21.316493043283678</v>
      </c>
      <c r="J66" s="40">
        <f t="shared" si="37"/>
        <v>21.361416534075769</v>
      </c>
      <c r="K66" s="40">
        <f t="shared" si="37"/>
        <v>20.48773207336496</v>
      </c>
      <c r="L66" s="40">
        <f t="shared" si="37"/>
        <v>19.945518344099547</v>
      </c>
    </row>
    <row r="67" spans="1:12" x14ac:dyDescent="0.2">
      <c r="A67" t="str">
        <f>A15</f>
        <v>24 Business, media and public service professionals</v>
      </c>
      <c r="B67" s="49">
        <f t="shared" si="36"/>
        <v>3.4342039977769412</v>
      </c>
      <c r="C67" s="44">
        <f t="shared" si="36"/>
        <v>7.9703995156706453</v>
      </c>
      <c r="D67" s="49">
        <f t="shared" si="36"/>
        <v>2.3783233552954641</v>
      </c>
      <c r="E67" s="49">
        <f t="shared" si="36"/>
        <v>1.3342440511933562</v>
      </c>
      <c r="F67" s="44">
        <f>IF(AND(F$5-D$5 &lt;&gt; 0,F15 &lt;&gt; 0,D15 &lt;&gt; 0),(EXP(LN(F15/D15)/(F$5-D$5))-1)*100,0)</f>
        <v>1.6810820049992792</v>
      </c>
      <c r="H67" s="40">
        <f t="shared" si="37"/>
        <v>28.542136190699679</v>
      </c>
      <c r="I67" s="40">
        <f t="shared" si="37"/>
        <v>28.997532976279743</v>
      </c>
      <c r="J67" s="40">
        <f t="shared" si="37"/>
        <v>30.174450891428467</v>
      </c>
      <c r="K67" s="40">
        <f t="shared" si="37"/>
        <v>31.528013587910316</v>
      </c>
      <c r="L67" s="40">
        <f t="shared" si="37"/>
        <v>32.252326724067814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1.2896200128169388</v>
      </c>
      <c r="C69" s="44">
        <f t="shared" si="39"/>
        <v>6.6072242972306849</v>
      </c>
      <c r="D69" s="44">
        <f t="shared" si="39"/>
        <v>-0.27469790780881853</v>
      </c>
      <c r="E69" s="44">
        <f t="shared" si="39"/>
        <v>0.84811589627860062</v>
      </c>
      <c r="F69" s="44">
        <f t="shared" ref="F69:F74" si="40">IF(AND(F$5-D$5 &lt;&gt; 0,F17 &lt;&gt; 0,D17 &lt;&gt; 0),(EXP(LN(F17/D17)/(F$5-D$5))-1)*100,0)</f>
        <v>0.47244696297035205</v>
      </c>
      <c r="H69" s="44">
        <f>(B17/B$51)*100</f>
        <v>11.926122162409012</v>
      </c>
      <c r="I69" s="44">
        <f>(C17/C$51)*100</f>
        <v>12.43728282470456</v>
      </c>
      <c r="J69" s="44">
        <f>(D17/D$51)*100</f>
        <v>13.485783969862961</v>
      </c>
      <c r="K69" s="44">
        <f>(E17/E$51)*100</f>
        <v>12.894089321878614</v>
      </c>
      <c r="L69" s="44">
        <f>(F17/F$51)*100</f>
        <v>13.448051611036071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3.3531202557286477</v>
      </c>
      <c r="C70" s="44">
        <f t="shared" si="39"/>
        <v>9.5387410748751567</v>
      </c>
      <c r="D70" s="49">
        <f t="shared" si="39"/>
        <v>-2.4186461940611692</v>
      </c>
      <c r="E70" s="49">
        <f t="shared" si="39"/>
        <v>0.73655531376000116</v>
      </c>
      <c r="F70" s="44">
        <f t="shared" si="40"/>
        <v>-0.32635423833499155</v>
      </c>
      <c r="H70" s="40">
        <f t="shared" ref="H70:L74" si="41">(B18/B$17)*100</f>
        <v>13.090157017540474</v>
      </c>
      <c r="I70" s="40">
        <f t="shared" si="41"/>
        <v>14.189904052559921</v>
      </c>
      <c r="J70" s="40">
        <f t="shared" si="41"/>
        <v>14.580102203552633</v>
      </c>
      <c r="K70" s="40">
        <f t="shared" si="41"/>
        <v>13.078801870126529</v>
      </c>
      <c r="L70" s="40">
        <f t="shared" si="41"/>
        <v>12.934839157188202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3.6029604044709895</v>
      </c>
      <c r="C71" s="44">
        <f t="shared" si="39"/>
        <v>0.70914260641319338</v>
      </c>
      <c r="D71" s="49">
        <f t="shared" si="39"/>
        <v>0.32266616898268818</v>
      </c>
      <c r="E71" s="49">
        <f t="shared" si="39"/>
        <v>1.137987634037696</v>
      </c>
      <c r="F71" s="44">
        <f t="shared" si="40"/>
        <v>0.86548022456818252</v>
      </c>
      <c r="H71" s="40">
        <f t="shared" si="41"/>
        <v>12.785475508411276</v>
      </c>
      <c r="I71" s="40">
        <f t="shared" si="41"/>
        <v>13.994125954283113</v>
      </c>
      <c r="J71" s="40">
        <f t="shared" si="41"/>
        <v>13.219896078080481</v>
      </c>
      <c r="K71" s="40">
        <f t="shared" si="41"/>
        <v>13.620610235883623</v>
      </c>
      <c r="L71" s="40">
        <f t="shared" si="41"/>
        <v>14.017215747684162</v>
      </c>
    </row>
    <row r="72" spans="1:12" x14ac:dyDescent="0.2">
      <c r="A72" t="str">
        <f t="shared" si="38"/>
        <v>33 Protective service occupations</v>
      </c>
      <c r="B72" s="49">
        <f t="shared" si="39"/>
        <v>0.34336752538186577</v>
      </c>
      <c r="C72" s="44">
        <f t="shared" si="39"/>
        <v>7.9078443783895169</v>
      </c>
      <c r="D72" s="49">
        <f t="shared" si="39"/>
        <v>4.3274530645607934</v>
      </c>
      <c r="E72" s="49">
        <f t="shared" si="39"/>
        <v>1.6888915117049486</v>
      </c>
      <c r="F72" s="44">
        <f t="shared" si="40"/>
        <v>2.5609127376983176</v>
      </c>
      <c r="H72" s="40">
        <f t="shared" si="41"/>
        <v>9.7599530213296113</v>
      </c>
      <c r="I72" s="40">
        <f t="shared" si="41"/>
        <v>9.4003202018737788</v>
      </c>
      <c r="J72" s="40">
        <f t="shared" si="41"/>
        <v>9.5150051615890074</v>
      </c>
      <c r="K72" s="40">
        <f t="shared" si="41"/>
        <v>11.922717423446471</v>
      </c>
      <c r="L72" s="40">
        <f t="shared" si="41"/>
        <v>12.954853147495212</v>
      </c>
    </row>
    <row r="73" spans="1:12" x14ac:dyDescent="0.2">
      <c r="A73" t="str">
        <f t="shared" si="38"/>
        <v>34 Culture, media and sports occupations</v>
      </c>
      <c r="B73" s="49">
        <f t="shared" si="39"/>
        <v>-1.1286676106577409</v>
      </c>
      <c r="C73" s="44">
        <f t="shared" si="39"/>
        <v>21.719469318036012</v>
      </c>
      <c r="D73" s="49">
        <f t="shared" si="39"/>
        <v>-1.0198542411105738</v>
      </c>
      <c r="E73" s="49">
        <f t="shared" si="39"/>
        <v>0.95027160232266095</v>
      </c>
      <c r="F73" s="44">
        <f t="shared" si="40"/>
        <v>0.28924399242262755</v>
      </c>
      <c r="H73" s="40">
        <f t="shared" si="41"/>
        <v>15.636392180721492</v>
      </c>
      <c r="I73" s="40">
        <f t="shared" si="41"/>
        <v>14.195749724661205</v>
      </c>
      <c r="J73" s="40">
        <f t="shared" si="41"/>
        <v>16.208086594956054</v>
      </c>
      <c r="K73" s="40">
        <f t="shared" si="41"/>
        <v>15.61152721908984</v>
      </c>
      <c r="L73" s="40">
        <f t="shared" si="41"/>
        <v>15.77038947691481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1.0245261610242418</v>
      </c>
      <c r="C74" s="44">
        <f t="shared" si="39"/>
        <v>2.7537252896932207</v>
      </c>
      <c r="D74" s="49">
        <f t="shared" si="39"/>
        <v>-0.58151196730601429</v>
      </c>
      <c r="E74" s="49">
        <f t="shared" si="39"/>
        <v>0.52539558149555798</v>
      </c>
      <c r="F74" s="44">
        <f t="shared" si="40"/>
        <v>0.15506378541041421</v>
      </c>
      <c r="H74" s="40">
        <f t="shared" si="41"/>
        <v>48.728022271997148</v>
      </c>
      <c r="I74" s="40">
        <f t="shared" si="41"/>
        <v>48.219900066621982</v>
      </c>
      <c r="J74" s="40">
        <f t="shared" si="41"/>
        <v>46.476909961821832</v>
      </c>
      <c r="K74" s="40">
        <f t="shared" si="41"/>
        <v>45.766343251453542</v>
      </c>
      <c r="L74" s="40">
        <f t="shared" si="41"/>
        <v>44.322702470717616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-1.3568060514935198</v>
      </c>
      <c r="C76" s="44">
        <f t="shared" si="42"/>
        <v>0.79026672849722424</v>
      </c>
      <c r="D76" s="44">
        <f t="shared" si="42"/>
        <v>-1.1078197413398772</v>
      </c>
      <c r="E76" s="44">
        <f t="shared" si="42"/>
        <v>-1.1702065886250557</v>
      </c>
      <c r="F76" s="44">
        <f>IF(AND(F$5-D$5 &lt;&gt; 0,F24 &lt;&gt; 0,D24 &lt;&gt; 0),(EXP(LN(F24/D24)/(F$5-D$5))-1)*100,0)</f>
        <v>-1.1494153471114377</v>
      </c>
      <c r="H76" s="44">
        <f>(B24/B$51)*100</f>
        <v>11.072488022928102</v>
      </c>
      <c r="I76" s="44">
        <f>(C24/C$51)*100</f>
        <v>10.386762740102919</v>
      </c>
      <c r="J76" s="44">
        <f>(D24/D$51)*100</f>
        <v>10.64787288907652</v>
      </c>
      <c r="K76" s="44">
        <f>(E24/E$51)*100</f>
        <v>9.7624829917526057</v>
      </c>
      <c r="L76" s="44">
        <f>(F24/F$51)*100</f>
        <v>8.3182117111911822</v>
      </c>
    </row>
    <row r="77" spans="1:12" x14ac:dyDescent="0.2">
      <c r="A77" t="str">
        <f>A25</f>
        <v>41 Administrative occupations</v>
      </c>
      <c r="B77" s="49">
        <f t="shared" si="42"/>
        <v>-1.1304492606151517</v>
      </c>
      <c r="C77" s="44">
        <f t="shared" si="42"/>
        <v>1.9937770497189256</v>
      </c>
      <c r="D77" s="49">
        <f t="shared" si="42"/>
        <v>-1.6377983738336876</v>
      </c>
      <c r="E77" s="49">
        <f t="shared" si="42"/>
        <v>-0.70725159700205653</v>
      </c>
      <c r="F77" s="44">
        <f>IF(AND(F$5-D$5 &lt;&gt; 0,F25 &lt;&gt; 0,D25 &lt;&gt; 0),(EXP(LN(F25/D25)/(F$5-D$5))-1)*100,0)</f>
        <v>-1.0184079162128046</v>
      </c>
      <c r="H77" s="40">
        <f t="shared" ref="H77:L78" si="43">(B25/B$24)*100</f>
        <v>77.95015091938734</v>
      </c>
      <c r="I77" s="40">
        <f t="shared" si="43"/>
        <v>78.668107090230336</v>
      </c>
      <c r="J77" s="40">
        <f t="shared" si="43"/>
        <v>79.607462465577285</v>
      </c>
      <c r="K77" s="40">
        <f t="shared" si="43"/>
        <v>77.497059871745492</v>
      </c>
      <c r="L77" s="40">
        <f t="shared" si="43"/>
        <v>81.204794445365607</v>
      </c>
    </row>
    <row r="78" spans="1:12" x14ac:dyDescent="0.2">
      <c r="A78" t="str">
        <f>A26</f>
        <v>42 Secretarial and related occupations</v>
      </c>
      <c r="B78" s="49">
        <f t="shared" si="42"/>
        <v>-2.1697712252809476</v>
      </c>
      <c r="C78" s="44">
        <f t="shared" si="42"/>
        <v>-3.6480585169246127</v>
      </c>
      <c r="D78" s="49">
        <f t="shared" si="42"/>
        <v>0.85920733953939177</v>
      </c>
      <c r="E78" s="49">
        <f t="shared" si="42"/>
        <v>-2.9336567155972437</v>
      </c>
      <c r="F78" s="44">
        <f>IF(AND(F$5-D$5 &lt;&gt; 0,F26 &lt;&gt; 0,D26 &lt;&gt; 0),(EXP(LN(F26/D26)/(F$5-D$5))-1)*100,0)</f>
        <v>-1.6854876094769211</v>
      </c>
      <c r="H78" s="40">
        <f t="shared" si="43"/>
        <v>22.049849080612649</v>
      </c>
      <c r="I78" s="40">
        <f t="shared" si="43"/>
        <v>21.33189290976966</v>
      </c>
      <c r="J78" s="40">
        <f t="shared" si="43"/>
        <v>20.392537534422722</v>
      </c>
      <c r="K78" s="40">
        <f t="shared" si="43"/>
        <v>22.502940128254519</v>
      </c>
      <c r="L78" s="40">
        <f t="shared" si="43"/>
        <v>18.795205554634382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-2.7086723267445878</v>
      </c>
      <c r="C80" s="44">
        <f t="shared" si="44"/>
        <v>-13.976800279043344</v>
      </c>
      <c r="D80" s="44">
        <f t="shared" si="44"/>
        <v>0.55271651790631537</v>
      </c>
      <c r="E80" s="44">
        <f t="shared" si="44"/>
        <v>-0.22615083125442359</v>
      </c>
      <c r="F80" s="44">
        <f>IF(AND(F$5-D$5 &lt;&gt; 0,F28 &lt;&gt; 0,D28 &lt;&gt; 0),(EXP(LN(F28/D28)/(F$5-D$5))-1)*100,0)</f>
        <v>3.2798967170410975E-2</v>
      </c>
      <c r="H80" s="44">
        <f>(B28/B$51)*100</f>
        <v>11.287927615892313</v>
      </c>
      <c r="I80" s="44">
        <f>(C28/C$51)*100</f>
        <v>10.020219263181049</v>
      </c>
      <c r="J80" s="44">
        <f>(D28/D$51)*100</f>
        <v>8.7671183569995907</v>
      </c>
      <c r="K80" s="44">
        <f>(E28/E$51)*100</f>
        <v>8.7360192518325359</v>
      </c>
      <c r="L80" s="44">
        <f>(F28/F$51)*100</f>
        <v>8.1859984486287214</v>
      </c>
    </row>
    <row r="81" spans="1:12" x14ac:dyDescent="0.2">
      <c r="A81" t="str">
        <f>A29</f>
        <v>51 Skilled agricultural and related trades</v>
      </c>
      <c r="B81" s="49">
        <f t="shared" si="44"/>
        <v>-1.4119613204421899E-2</v>
      </c>
      <c r="C81" s="44">
        <f t="shared" si="44"/>
        <v>-41.899123259622847</v>
      </c>
      <c r="D81" s="49">
        <f t="shared" si="44"/>
        <v>1.0575882434956885</v>
      </c>
      <c r="E81" s="49">
        <f t="shared" si="44"/>
        <v>1.2601691871612308</v>
      </c>
      <c r="F81" s="44">
        <f>IF(AND(F$5-D$5 &lt;&gt; 0,F29 &lt;&gt; 0,D29 &lt;&gt; 0),(EXP(LN(F29/D29)/(F$5-D$5))-1)*100,0)</f>
        <v>1.1925971243632594</v>
      </c>
      <c r="H81" s="40">
        <f t="shared" ref="H81:L84" si="45">(B29/B$28)*100</f>
        <v>16.122437681318637</v>
      </c>
      <c r="I81" s="40">
        <f t="shared" si="45"/>
        <v>17.984107375844584</v>
      </c>
      <c r="J81" s="40">
        <f t="shared" si="45"/>
        <v>12.146634969625536</v>
      </c>
      <c r="K81" s="40">
        <f t="shared" si="45"/>
        <v>12.454651740227209</v>
      </c>
      <c r="L81" s="40">
        <f t="shared" si="45"/>
        <v>14.439455058772024</v>
      </c>
    </row>
    <row r="82" spans="1:12" x14ac:dyDescent="0.2">
      <c r="A82" t="str">
        <f>A30</f>
        <v>52 Skilled metal, electrical and electronic trades</v>
      </c>
      <c r="B82" s="49">
        <f t="shared" si="44"/>
        <v>-1.6772270614968443</v>
      </c>
      <c r="C82" s="44">
        <f t="shared" si="44"/>
        <v>-12.803476206416697</v>
      </c>
      <c r="D82" s="49">
        <f t="shared" si="44"/>
        <v>0.30911624489071698</v>
      </c>
      <c r="E82" s="49">
        <f t="shared" si="44"/>
        <v>-0.40234535954750683</v>
      </c>
      <c r="F82" s="44">
        <f>IF(AND(F$5-D$5 &lt;&gt; 0,F30 &lt;&gt; 0,D30 &lt;&gt; 0),(EXP(LN(F30/D30)/(F$5-D$5))-1)*100,0)</f>
        <v>-0.16575395260370884</v>
      </c>
      <c r="H82" s="40">
        <f t="shared" si="45"/>
        <v>33.83373486355601</v>
      </c>
      <c r="I82" s="40">
        <f t="shared" si="45"/>
        <v>35.291481871844347</v>
      </c>
      <c r="J82" s="40">
        <f t="shared" si="45"/>
        <v>35.772844403966182</v>
      </c>
      <c r="K82" s="40">
        <f t="shared" si="45"/>
        <v>35.341620141383345</v>
      </c>
      <c r="L82" s="40">
        <f t="shared" si="45"/>
        <v>34.722445057625428</v>
      </c>
    </row>
    <row r="83" spans="1:12" x14ac:dyDescent="0.2">
      <c r="A83" t="str">
        <f>A31</f>
        <v>53 Skilled construction and building trades</v>
      </c>
      <c r="B83" s="49">
        <f t="shared" si="44"/>
        <v>-4.6794911806831596</v>
      </c>
      <c r="C83" s="44">
        <f t="shared" si="44"/>
        <v>-4.5007576542359429</v>
      </c>
      <c r="D83" s="49">
        <f t="shared" si="44"/>
        <v>0.95813551189003476</v>
      </c>
      <c r="E83" s="49">
        <f t="shared" si="44"/>
        <v>-1.0430448871348363</v>
      </c>
      <c r="F83" s="44">
        <f>IF(AND(F$5-D$5 &lt;&gt; 0,F31 &lt;&gt; 0,D31 &lt;&gt; 0),(EXP(LN(F31/D31)/(F$5-D$5))-1)*100,0)</f>
        <v>-0.38043150039482887</v>
      </c>
      <c r="H83" s="40">
        <f t="shared" si="45"/>
        <v>27.407022737433913</v>
      </c>
      <c r="I83" s="40">
        <f t="shared" si="45"/>
        <v>25.252870286146056</v>
      </c>
      <c r="J83" s="40">
        <f t="shared" si="45"/>
        <v>28.034646318733646</v>
      </c>
      <c r="K83" s="40">
        <f t="shared" si="45"/>
        <v>28.604387259271164</v>
      </c>
      <c r="L83" s="40">
        <f t="shared" si="45"/>
        <v>26.346844859259772</v>
      </c>
    </row>
    <row r="84" spans="1:12" x14ac:dyDescent="0.2">
      <c r="A84" t="str">
        <f>A32</f>
        <v>54 Textiles, printing and other skilled trades</v>
      </c>
      <c r="B84" s="49">
        <f t="shared" si="44"/>
        <v>-3.9856491847446329</v>
      </c>
      <c r="C84" s="44">
        <f t="shared" si="44"/>
        <v>-3.6630347369032479</v>
      </c>
      <c r="D84" s="49">
        <f t="shared" si="44"/>
        <v>0.17645707925830756</v>
      </c>
      <c r="E84" s="49">
        <f t="shared" si="44"/>
        <v>0.14467095023420473</v>
      </c>
      <c r="F84" s="44">
        <f>IF(AND(F$5-D$5 &lt;&gt; 0,F32 &lt;&gt; 0,D32 &lt;&gt; 0),(EXP(LN(F32/D32)/(F$5-D$5))-1)*100,0)</f>
        <v>0.15526520577497926</v>
      </c>
      <c r="H84" s="40">
        <f t="shared" si="45"/>
        <v>22.63680471769144</v>
      </c>
      <c r="I84" s="40">
        <f t="shared" si="45"/>
        <v>21.471540466165013</v>
      </c>
      <c r="J84" s="40">
        <f t="shared" si="45"/>
        <v>24.045874307674634</v>
      </c>
      <c r="K84" s="40">
        <f t="shared" si="45"/>
        <v>23.599340859118286</v>
      </c>
      <c r="L84" s="40">
        <f t="shared" si="45"/>
        <v>24.491255024342774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1.3052852042988672</v>
      </c>
      <c r="C86" s="44">
        <f t="shared" si="46"/>
        <v>-2.8562512159558184</v>
      </c>
      <c r="D86" s="44">
        <f t="shared" si="46"/>
        <v>1.3733217513225648</v>
      </c>
      <c r="E86" s="44">
        <f t="shared" si="46"/>
        <v>0.92843373279651864</v>
      </c>
      <c r="F86" s="44">
        <f>IF(AND(F$5-D$5 &lt;&gt; 0,F34 &lt;&gt; 0,D34 &lt;&gt; 0),(EXP(LN(F34/D34)/(F$5-D$5))-1)*100,0)</f>
        <v>1.0765123769492124</v>
      </c>
      <c r="H86" s="44">
        <f>(B34/B$51)*100</f>
        <v>9.4705235087892028</v>
      </c>
      <c r="I86" s="44">
        <f>(C34/C$51)*100</f>
        <v>9.8825470317197315</v>
      </c>
      <c r="J86" s="44">
        <f>(D34/D$51)*100</f>
        <v>9.7644503380672081</v>
      </c>
      <c r="K86" s="44">
        <f>(E34/E$51)*100</f>
        <v>10.133369093408163</v>
      </c>
      <c r="L86" s="44">
        <f>(F34/F$51)*100</f>
        <v>10.653198079851546</v>
      </c>
    </row>
    <row r="87" spans="1:12" x14ac:dyDescent="0.2">
      <c r="A87" t="str">
        <f>A35</f>
        <v>61 Caring personal service occupations</v>
      </c>
      <c r="B87" s="49">
        <f t="shared" si="46"/>
        <v>1.4181942693788363</v>
      </c>
      <c r="C87" s="44">
        <f t="shared" si="46"/>
        <v>-3.4901152603444507</v>
      </c>
      <c r="D87" s="49">
        <f t="shared" si="46"/>
        <v>1.7056810017315849</v>
      </c>
      <c r="E87" s="49">
        <f t="shared" si="46"/>
        <v>1.1280666049223065</v>
      </c>
      <c r="F87" s="44">
        <f>IF(AND(F$5-D$5 &lt;&gt; 0,F35 &lt;&gt; 0,D35 &lt;&gt; 0),(EXP(LN(F35/D35)/(F$5-D$5))-1)*100,0)</f>
        <v>1.3202393218610275</v>
      </c>
      <c r="H87" s="40">
        <f t="shared" ref="H87:L89" si="47">(B35/B$34)*100</f>
        <v>76.514446385960568</v>
      </c>
      <c r="I87" s="40">
        <f t="shared" si="47"/>
        <v>76.856131557354232</v>
      </c>
      <c r="J87" s="40">
        <f t="shared" si="47"/>
        <v>76.354644441664391</v>
      </c>
      <c r="K87" s="40">
        <f t="shared" si="47"/>
        <v>77.614547931830558</v>
      </c>
      <c r="L87" s="40">
        <f t="shared" si="47"/>
        <v>79.16347302903165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1.1879372010153322</v>
      </c>
      <c r="C88" s="44">
        <f t="shared" si="46"/>
        <v>-1.8820502357913216</v>
      </c>
      <c r="D88" s="49">
        <f t="shared" si="46"/>
        <v>0.44354005026963073</v>
      </c>
      <c r="E88" s="49">
        <f t="shared" si="46"/>
        <v>0.18712878594444593</v>
      </c>
      <c r="F88" s="44">
        <f>IF(AND(F$5-D$5 &lt;&gt; 0,F36 &lt;&gt; 0,D36 &lt;&gt; 0),(EXP(LN(F36/D36)/(F$5-D$5))-1)*100,0)</f>
        <v>0.27252639540067403</v>
      </c>
      <c r="H88" s="40">
        <f t="shared" si="47"/>
        <v>22.286141506672632</v>
      </c>
      <c r="I88" s="40">
        <f t="shared" si="47"/>
        <v>22.18305927813989</v>
      </c>
      <c r="J88" s="40">
        <f t="shared" si="47"/>
        <v>22.405520922479482</v>
      </c>
      <c r="K88" s="40">
        <f t="shared" si="47"/>
        <v>21.39669576274164</v>
      </c>
      <c r="L88" s="40">
        <f t="shared" si="47"/>
        <v>19.876077450205912</v>
      </c>
    </row>
    <row r="89" spans="1:12" x14ac:dyDescent="0.2">
      <c r="A89" t="str">
        <f>A37</f>
        <v>63 Community and civil enforcement occupations</v>
      </c>
      <c r="B89" s="49">
        <f t="shared" si="46"/>
        <v>-4.1594536824095973</v>
      </c>
      <c r="C89" s="44">
        <f t="shared" si="46"/>
        <v>25.354949607820142</v>
      </c>
      <c r="D89" s="49">
        <f t="shared" si="46"/>
        <v>-3.1122706888331519</v>
      </c>
      <c r="E89" s="49">
        <f t="shared" si="46"/>
        <v>0.63569760814947696</v>
      </c>
      <c r="F89" s="44">
        <f>IF(AND(F$5-D$5 &lt;&gt; 0,F37 &lt;&gt; 0,D37 &lt;&gt; 0),(EXP(LN(F37/D37)/(F$5-D$5))-1)*100,0)</f>
        <v>-0.62946372859669086</v>
      </c>
      <c r="H89" s="40">
        <f t="shared" si="47"/>
        <v>1.199412107366802</v>
      </c>
      <c r="I89" s="40">
        <f t="shared" si="47"/>
        <v>0.96080916450586895</v>
      </c>
      <c r="J89" s="40">
        <f t="shared" si="47"/>
        <v>1.2398346358561321</v>
      </c>
      <c r="K89" s="40">
        <f t="shared" si="47"/>
        <v>0.98875630542780335</v>
      </c>
      <c r="L89" s="40">
        <f t="shared" si="47"/>
        <v>0.96044952076244383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-2.7979174893904335</v>
      </c>
      <c r="C91" s="44">
        <f t="shared" si="48"/>
        <v>-0.81441722041326603</v>
      </c>
      <c r="D91" s="44">
        <f t="shared" si="48"/>
        <v>4.018281119415601E-2</v>
      </c>
      <c r="E91" s="44">
        <f t="shared" si="48"/>
        <v>-1.429255972188459E-2</v>
      </c>
      <c r="F91" s="44">
        <f t="shared" ref="F91:F93" si="49">IF(AND(F$5-D$5 &lt;&gt; 0,F39 &lt;&gt; 0,D39 &lt;&gt; 0),(EXP(LN(F39/D39)/(F$5-D$5))-1)*100,0)</f>
        <v>3.8626004810193848E-3</v>
      </c>
      <c r="H91" s="44">
        <f>(B39/B$51)*100</f>
        <v>8.6117249525831969</v>
      </c>
      <c r="I91" s="44">
        <f>(C39/C$51)*100</f>
        <v>7.6165608850688278</v>
      </c>
      <c r="J91" s="44">
        <f>(D39/D$51)*100</f>
        <v>7.6837198088119996</v>
      </c>
      <c r="K91" s="44">
        <f>(E39/E$51)*100</f>
        <v>7.4633116354706903</v>
      </c>
      <c r="L91" s="44">
        <f>(F39/F$51)*100</f>
        <v>7.1433448727032083</v>
      </c>
    </row>
    <row r="92" spans="1:12" s="30" customFormat="1" x14ac:dyDescent="0.2">
      <c r="A92" t="str">
        <f>A40</f>
        <v>71 Sales occupations</v>
      </c>
      <c r="B92" s="49">
        <f t="shared" si="48"/>
        <v>-3.7041703846891649</v>
      </c>
      <c r="C92" s="44">
        <f t="shared" si="48"/>
        <v>-1.2073158042326559</v>
      </c>
      <c r="D92" s="49">
        <f t="shared" si="48"/>
        <v>-1.402660619353624</v>
      </c>
      <c r="E92" s="49">
        <f t="shared" si="48"/>
        <v>-0.53638535199894699</v>
      </c>
      <c r="F92" s="44">
        <f t="shared" si="49"/>
        <v>-0.82598616524142132</v>
      </c>
      <c r="G92"/>
      <c r="H92" s="40">
        <f>(B40/B$34)*100</f>
        <v>75.581230539929024</v>
      </c>
      <c r="I92" s="40">
        <f t="shared" ref="H92:L93" si="50">(C40/C$34)*100</f>
        <v>61.704304355830764</v>
      </c>
      <c r="J92" s="40">
        <f t="shared" si="50"/>
        <v>62.75168428281156</v>
      </c>
      <c r="K92" s="40">
        <f t="shared" si="50"/>
        <v>54.617646034591708</v>
      </c>
      <c r="L92" s="40">
        <f t="shared" si="50"/>
        <v>47.1889183244093</v>
      </c>
    </row>
    <row r="93" spans="1:12" s="30" customFormat="1" x14ac:dyDescent="0.2">
      <c r="A93" t="str">
        <f>A41</f>
        <v>72 Customer service occupations</v>
      </c>
      <c r="B93" s="49">
        <f t="shared" si="48"/>
        <v>1.3314682232629549</v>
      </c>
      <c r="C93" s="44">
        <f t="shared" si="48"/>
        <v>0.76326771319785713</v>
      </c>
      <c r="D93" s="49">
        <f t="shared" si="48"/>
        <v>5.0348487041729673</v>
      </c>
      <c r="E93" s="49">
        <f t="shared" si="48"/>
        <v>1.3608771274569609</v>
      </c>
      <c r="F93" s="44">
        <f t="shared" si="49"/>
        <v>2.571028771271977</v>
      </c>
      <c r="G93"/>
      <c r="H93" s="40">
        <f t="shared" si="50"/>
        <v>15.350648195085045</v>
      </c>
      <c r="I93" s="40">
        <f t="shared" si="50"/>
        <v>15.366524253657952</v>
      </c>
      <c r="J93" s="40">
        <f t="shared" si="50"/>
        <v>15.939071907085028</v>
      </c>
      <c r="K93" s="40">
        <f t="shared" si="50"/>
        <v>19.033195720749397</v>
      </c>
      <c r="L93" s="40">
        <f t="shared" si="50"/>
        <v>19.86460700347752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0.17102649331790509</v>
      </c>
      <c r="C95" s="44">
        <f t="shared" si="51"/>
        <v>-11.533252689462536</v>
      </c>
      <c r="D95" s="44">
        <f t="shared" si="51"/>
        <v>2.8512257030574251</v>
      </c>
      <c r="E95" s="44">
        <f t="shared" si="51"/>
        <v>7.6410800329385076E-2</v>
      </c>
      <c r="F95" s="44">
        <f>IF(AND(F$5-D$5 &lt;&gt; 0,F43 &lt;&gt; 0,D43 &lt;&gt; 0),(EXP(LN(F43/D43)/(F$5-D$5))-1)*100,0)</f>
        <v>0.99292982018543974</v>
      </c>
      <c r="H95" s="44">
        <f>(B43/B$51)*100</f>
        <v>6.6699655105585673</v>
      </c>
      <c r="I95" s="44">
        <f>(C43/C$51)*100</f>
        <v>6.6536288898279299</v>
      </c>
      <c r="J95" s="44">
        <f>(D43/D$51)*100</f>
        <v>5.9869094004116956</v>
      </c>
      <c r="K95" s="44">
        <f>(E43/E$51)*100</f>
        <v>6.679404079426134</v>
      </c>
      <c r="L95" s="44">
        <f>(F43/F$51)*100</f>
        <v>6.4512776455982799</v>
      </c>
    </row>
    <row r="96" spans="1:12" x14ac:dyDescent="0.2">
      <c r="A96" t="str">
        <f>A44</f>
        <v>81 Process, plant and machine operatives</v>
      </c>
      <c r="B96" s="49">
        <f t="shared" si="51"/>
        <v>-1.2368913525959258</v>
      </c>
      <c r="C96" s="44">
        <f t="shared" si="51"/>
        <v>-12.201637990974012</v>
      </c>
      <c r="D96" s="49">
        <f t="shared" si="51"/>
        <v>4.2133029404535449</v>
      </c>
      <c r="E96" s="49">
        <f t="shared" si="51"/>
        <v>-0.16673529943089793</v>
      </c>
      <c r="F96" s="44">
        <f>IF(AND(F$5-D$5 &lt;&gt; 0,F44 &lt;&gt; 0,D44 &lt;&gt; 0),(EXP(LN(F44/D44)/(F$5-D$5))-1)*100,0)</f>
        <v>1.2724311620405659</v>
      </c>
      <c r="H96" s="40">
        <f>(B44/B$43)*100</f>
        <v>42.558667367969015</v>
      </c>
      <c r="I96" s="40">
        <f t="shared" ref="H96:L97" si="52">(C44/C$43)*100</f>
        <v>40.215968191042428</v>
      </c>
      <c r="J96" s="40">
        <f t="shared" si="52"/>
        <v>39.912127902548583</v>
      </c>
      <c r="K96" s="40">
        <f t="shared" si="52"/>
        <v>42.625877027983499</v>
      </c>
      <c r="L96" s="40">
        <f t="shared" si="52"/>
        <v>41.601486627677126</v>
      </c>
    </row>
    <row r="97" spans="1:12" x14ac:dyDescent="0.2">
      <c r="A97" t="str">
        <f>A45</f>
        <v>82 Transport and mobile machine drivers and operatives</v>
      </c>
      <c r="B97" s="49">
        <f t="shared" si="51"/>
        <v>1.1771163777662519</v>
      </c>
      <c r="C97" s="44">
        <f t="shared" si="51"/>
        <v>-11.083638282210106</v>
      </c>
      <c r="D97" s="49">
        <f t="shared" si="51"/>
        <v>1.9049590332285815</v>
      </c>
      <c r="E97" s="49">
        <f t="shared" si="51"/>
        <v>0.25367334170081079</v>
      </c>
      <c r="F97" s="44">
        <f>IF(AND(F$5-D$5 &lt;&gt; 0,F45 &lt;&gt; 0,D45 &lt;&gt; 0),(EXP(LN(F45/D45)/(F$5-D$5))-1)*100,0)</f>
        <v>0.80110720916506395</v>
      </c>
      <c r="H97" s="40">
        <f t="shared" si="52"/>
        <v>57.441332632030971</v>
      </c>
      <c r="I97" s="40">
        <f t="shared" si="52"/>
        <v>59.784031808957572</v>
      </c>
      <c r="J97" s="40">
        <f t="shared" si="52"/>
        <v>60.08787209745141</v>
      </c>
      <c r="K97" s="40">
        <f t="shared" si="52"/>
        <v>57.374122972016508</v>
      </c>
      <c r="L97" s="40">
        <f t="shared" si="52"/>
        <v>58.398513372322867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-1.4200180363273307</v>
      </c>
      <c r="C99" s="44">
        <f t="shared" si="53"/>
        <v>-8.0078079517955754</v>
      </c>
      <c r="D99" s="44">
        <f t="shared" si="53"/>
        <v>0.13134869297288798</v>
      </c>
      <c r="E99" s="44">
        <f t="shared" si="53"/>
        <v>-0.45391034190329638</v>
      </c>
      <c r="F99" s="44">
        <f>IF(AND(F$5-D$5 &lt;&gt; 0,F47 &lt;&gt; 0,D47 &lt;&gt; 0),(EXP(LN(F47/D47)/(F$5-D$5))-1)*100,0)</f>
        <v>-0.25920507527241732</v>
      </c>
      <c r="H99" s="44">
        <f>(B47/B$51)*100</f>
        <v>12.926584599903126</v>
      </c>
      <c r="I99" s="44">
        <f>(C47/C$51)*100</f>
        <v>12.09498180691708</v>
      </c>
      <c r="J99" s="44">
        <f>(D47/D$51)*100</f>
        <v>11.316711364279376</v>
      </c>
      <c r="K99" s="44">
        <f>(E47/E$51)*100</f>
        <v>11.042266934214101</v>
      </c>
      <c r="L99" s="44">
        <f>(F47/F$51)*100</f>
        <v>10.113258172670045</v>
      </c>
    </row>
    <row r="100" spans="1:12" x14ac:dyDescent="0.2">
      <c r="A100" t="str">
        <f>A48</f>
        <v>91 Elementary trades and related occupations</v>
      </c>
      <c r="B100" s="49">
        <f t="shared" si="53"/>
        <v>-4.8057123781861888</v>
      </c>
      <c r="C100" s="44">
        <f t="shared" si="53"/>
        <v>-10.255273839172208</v>
      </c>
      <c r="D100" s="49">
        <f t="shared" si="53"/>
        <v>-3.1060779657131055</v>
      </c>
      <c r="E100" s="49">
        <f t="shared" si="53"/>
        <v>-0.21394700035780589</v>
      </c>
      <c r="F100" s="44">
        <f>IF(AND(F$5-D$5 &lt;&gt; 0,F48 &lt;&gt; 0,D48 &lt;&gt; 0),(EXP(LN(F48/D48)/(F$5-D$5))-1)*100,0)</f>
        <v>-1.1874573125306487</v>
      </c>
      <c r="H100" s="40">
        <f t="shared" ref="H100:L101" si="54">(B48/B$47)*100</f>
        <v>15.212330868705331</v>
      </c>
      <c r="I100" s="40">
        <f t="shared" si="54"/>
        <v>13.227701262892738</v>
      </c>
      <c r="J100" s="40">
        <f t="shared" si="54"/>
        <v>12.904534625650502</v>
      </c>
      <c r="K100" s="40">
        <f t="shared" si="54"/>
        <v>10.949006043396308</v>
      </c>
      <c r="L100" s="40">
        <f t="shared" si="54"/>
        <v>11.215821604865448</v>
      </c>
    </row>
    <row r="101" spans="1:12" x14ac:dyDescent="0.2">
      <c r="A101" t="str">
        <f>A49</f>
        <v>92 Elementary administration and service occupations</v>
      </c>
      <c r="B101" s="49">
        <f t="shared" si="53"/>
        <v>-0.84814676704406677</v>
      </c>
      <c r="C101" s="44">
        <f t="shared" si="53"/>
        <v>-7.6652008319032072</v>
      </c>
      <c r="D101" s="49">
        <f t="shared" si="53"/>
        <v>0.5770078451645233</v>
      </c>
      <c r="E101" s="49">
        <f t="shared" si="53"/>
        <v>-0.48377674096311551</v>
      </c>
      <c r="F101" s="44">
        <f>IF(AND(F$5-D$5 &lt;&gt; 0,F49 &lt;&gt; 0,D49 &lt;&gt; 0),(EXP(LN(F49/D49)/(F$5-D$5))-1)*100,0)</f>
        <v>-0.13143086257809689</v>
      </c>
      <c r="H101" s="40">
        <f t="shared" si="54"/>
        <v>84.787669131294663</v>
      </c>
      <c r="I101" s="40">
        <f t="shared" si="54"/>
        <v>86.772298737107263</v>
      </c>
      <c r="J101" s="40">
        <f t="shared" si="54"/>
        <v>87.095465374349516</v>
      </c>
      <c r="K101" s="40">
        <f t="shared" si="54"/>
        <v>89.050993956603691</v>
      </c>
      <c r="L101" s="40">
        <f t="shared" si="54"/>
        <v>88.784178395134546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0.23245731198053843</v>
      </c>
      <c r="C103" s="206">
        <f t="shared" ref="C103" si="56">IF(AND(D$5-C$5 &lt;&gt; 0,D51 &lt;&gt; 0,C51 &lt;&gt; 0),(EXP(LN(D51/C51)/(D$5-C$5))-1)*100,0)</f>
        <v>-1.6813406840561096</v>
      </c>
      <c r="D103" s="50">
        <f>IF(AND(E$5-D$5 &lt;&gt; 0,E51 &lt;&gt; 0,D51 &lt;&gt; 0),(EXP(LN(E51/D51)/(E$5-D$5))-1)*100,0)</f>
        <v>0.62420574141233143</v>
      </c>
      <c r="E103" s="50">
        <f>IF(AND(F$5-E$5 &lt;&gt; 0,F51 &lt;&gt; 0,E51 &lt;&gt; 0),(EXP(LN(F51/E51)/(F$5-E$5))-1)*100,0)</f>
        <v>0.42478707676503191</v>
      </c>
      <c r="F103" s="206">
        <f>IF(AND(F$5-D$5 &lt;&gt; 0,F51 &lt;&gt; 0,D51 &lt;&gt; 0),(EXP(LN(F51/D51)/(F$5-D$5))-1)*100,0)</f>
        <v>0.49121601391242109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 xml:space="preserve">Occupation Table 4  Occuptation composition (SOC2020) by gender, 2015-2035, Norfolk and Suffolk 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15.756074880700893</v>
      </c>
      <c r="C9" s="330">
        <v>37.994536278358318</v>
      </c>
      <c r="D9" s="330">
        <f>SUM(B9:C9)</f>
        <v>53.750611159059211</v>
      </c>
      <c r="E9" s="331"/>
      <c r="F9" s="330">
        <v>20.32922410193558</v>
      </c>
      <c r="G9" s="330">
        <v>41.247486812881839</v>
      </c>
      <c r="H9" s="330">
        <f>SUM(F9:G9)</f>
        <v>61.576710914817419</v>
      </c>
      <c r="I9" s="331"/>
      <c r="J9" s="330">
        <v>24.321501794116234</v>
      </c>
      <c r="K9" s="330">
        <v>39.565671130429486</v>
      </c>
      <c r="L9" s="330">
        <f>SUM(J9:K9)</f>
        <v>63.887172924545723</v>
      </c>
      <c r="M9" s="236"/>
      <c r="N9" s="328">
        <f>IF(B9&gt;0,(EXP(LN(F9/B9)/($F$6-$B$6))-1)*100,0)</f>
        <v>5.2287843962470104</v>
      </c>
      <c r="O9" s="328">
        <f>IF(F9&gt;0,(EXP(LN(J9/F9)/($J$6-$F$6))-1)*100,0)</f>
        <v>1.2025150663425022</v>
      </c>
      <c r="P9" s="328"/>
      <c r="Q9" s="328">
        <f>IF(C9&gt;0,(EXP(LN(G9/C9)/($F$6-$B$6))-1)*100,0)</f>
        <v>1.6565271053198938</v>
      </c>
      <c r="R9" s="328">
        <f>IF(G9&gt;0,(EXP(LN(K9/G9)/($J$6-$F$6))-1)*100,0)</f>
        <v>-0.27713748659371484</v>
      </c>
      <c r="S9" s="327"/>
      <c r="T9" s="328">
        <f>IF(D9&gt;0,(EXP(LN(H9/D9)/($F$6-$B$6))-1)*100,0)</f>
        <v>2.7558642167587744</v>
      </c>
      <c r="U9" s="328">
        <f>IF(H9&gt;0,(EXP(LN(L9/H9)/($J$6-$F$6))-1)*100,0)</f>
        <v>0.24586759344629172</v>
      </c>
    </row>
    <row r="10" spans="1:21" x14ac:dyDescent="0.2">
      <c r="A10" s="329" t="str">
        <f>name!D5</f>
        <v>12 Other managers and proprietors</v>
      </c>
      <c r="B10" s="330">
        <v>10.406268523398619</v>
      </c>
      <c r="C10" s="330">
        <v>15.986427878438398</v>
      </c>
      <c r="D10" s="330">
        <f t="shared" ref="D10:D33" si="0">SUM(B10:C10)</f>
        <v>26.392696401837018</v>
      </c>
      <c r="E10" s="331"/>
      <c r="F10" s="330">
        <v>11.514703173278791</v>
      </c>
      <c r="G10" s="330">
        <v>15.256501369796696</v>
      </c>
      <c r="H10" s="330">
        <f t="shared" ref="H10:H33" si="1">SUM(F10:G10)</f>
        <v>26.771204543075488</v>
      </c>
      <c r="I10" s="331"/>
      <c r="J10" s="330">
        <v>16.296044764256123</v>
      </c>
      <c r="K10" s="330">
        <v>22.383221611493166</v>
      </c>
      <c r="L10" s="330">
        <f t="shared" ref="L10:L33" si="2">SUM(J10:K10)</f>
        <v>38.679266375749293</v>
      </c>
      <c r="M10" s="236"/>
      <c r="N10" s="328">
        <f t="shared" ref="N10:N36" si="3">IF(B10&gt;0,(EXP(LN(F10/B10)/($F$6-$B$6))-1)*100,0)</f>
        <v>2.044956242158702</v>
      </c>
      <c r="O10" s="328">
        <f t="shared" ref="O10:O34" si="4">IF(F10&gt;0,(EXP(LN(J10/F10)/($J$6-$F$6))-1)*100,0)</f>
        <v>2.3423293496662057</v>
      </c>
      <c r="P10" s="328"/>
      <c r="Q10" s="328">
        <f t="shared" ref="Q10:Q34" si="5">IF(C10&gt;0,(EXP(LN(G10/C10)/($F$6-$B$6))-1)*100,0)</f>
        <v>-0.93033283731679406</v>
      </c>
      <c r="R10" s="328">
        <f t="shared" ref="R10:R34" si="6">IF(G10&gt;0,(EXP(LN(K10/G10)/($J$6-$F$6))-1)*100,0)</f>
        <v>2.5883022848550485</v>
      </c>
      <c r="S10" s="327"/>
      <c r="T10" s="328">
        <f t="shared" ref="T10:T34" si="7">IF(D10&gt;0,(EXP(LN(H10/D10)/($F$6-$B$6))-1)*100,0)</f>
        <v>0.28519655567482705</v>
      </c>
      <c r="U10" s="328">
        <f t="shared" ref="U10:U34" si="8">IF(H10&gt;0,(EXP(LN(L10/H10)/($J$6-$F$6))-1)*100,0)</f>
        <v>2.4835170193603151</v>
      </c>
    </row>
    <row r="11" spans="1:21" x14ac:dyDescent="0.2">
      <c r="A11" s="329" t="str">
        <f>name!D6</f>
        <v>21 Science, research, engineering and technology professionals</v>
      </c>
      <c r="B11" s="330">
        <v>8.4707267095689858</v>
      </c>
      <c r="C11" s="330">
        <v>34.192838913266058</v>
      </c>
      <c r="D11" s="330">
        <f t="shared" si="0"/>
        <v>42.663565622835044</v>
      </c>
      <c r="E11" s="331"/>
      <c r="F11" s="330">
        <v>11.134153139647848</v>
      </c>
      <c r="G11" s="330">
        <v>37.467977000264121</v>
      </c>
      <c r="H11" s="330">
        <f t="shared" si="1"/>
        <v>48.602130139911971</v>
      </c>
      <c r="I11" s="331"/>
      <c r="J11" s="330">
        <v>15.824743516893836</v>
      </c>
      <c r="K11" s="330">
        <v>41.173770550117986</v>
      </c>
      <c r="L11" s="330">
        <f t="shared" si="2"/>
        <v>56.998514067011826</v>
      </c>
      <c r="M11" s="236"/>
      <c r="N11" s="328">
        <f t="shared" si="3"/>
        <v>5.62027745151914</v>
      </c>
      <c r="O11" s="328">
        <f t="shared" si="4"/>
        <v>2.3713976492736988</v>
      </c>
      <c r="P11" s="328"/>
      <c r="Q11" s="328">
        <f t="shared" si="5"/>
        <v>1.8462439315045653</v>
      </c>
      <c r="R11" s="328">
        <f t="shared" si="6"/>
        <v>0.63074617843692504</v>
      </c>
      <c r="S11" s="327"/>
      <c r="T11" s="328">
        <f t="shared" si="7"/>
        <v>2.6407060936472826</v>
      </c>
      <c r="U11" s="328">
        <f t="shared" si="8"/>
        <v>1.0680489435566765</v>
      </c>
    </row>
    <row r="12" spans="1:21" x14ac:dyDescent="0.2">
      <c r="A12" s="329" t="str">
        <f>name!D7</f>
        <v>22 Health professionals</v>
      </c>
      <c r="B12" s="330">
        <v>20.424852719827044</v>
      </c>
      <c r="C12" s="330">
        <v>7.9231334835565335</v>
      </c>
      <c r="D12" s="330">
        <f t="shared" si="0"/>
        <v>28.347986203383577</v>
      </c>
      <c r="E12" s="331"/>
      <c r="F12" s="330">
        <v>23.826093371445697</v>
      </c>
      <c r="G12" s="330">
        <v>8.384665765052997</v>
      </c>
      <c r="H12" s="330">
        <f t="shared" si="1"/>
        <v>32.210759136498694</v>
      </c>
      <c r="I12" s="331"/>
      <c r="J12" s="330">
        <v>28.592397819015201</v>
      </c>
      <c r="K12" s="330">
        <v>10.170022463980649</v>
      </c>
      <c r="L12" s="330">
        <f t="shared" si="2"/>
        <v>38.762420282995848</v>
      </c>
      <c r="M12" s="236"/>
      <c r="N12" s="328">
        <f t="shared" si="3"/>
        <v>3.1285190353370851</v>
      </c>
      <c r="O12" s="328">
        <f t="shared" si="4"/>
        <v>1.2231502498605495</v>
      </c>
      <c r="P12" s="328"/>
      <c r="Q12" s="328">
        <f t="shared" si="5"/>
        <v>1.1387906896598299</v>
      </c>
      <c r="R12" s="328">
        <f t="shared" si="6"/>
        <v>1.2952491851808023</v>
      </c>
      <c r="S12" s="327"/>
      <c r="T12" s="328">
        <f t="shared" si="7"/>
        <v>2.5878078104508262</v>
      </c>
      <c r="U12" s="328">
        <f t="shared" si="8"/>
        <v>1.2419873683239269</v>
      </c>
    </row>
    <row r="13" spans="1:21" x14ac:dyDescent="0.2">
      <c r="A13" s="329" t="str">
        <f>name!D8</f>
        <v>23 Teaching and other educational professionals</v>
      </c>
      <c r="B13" s="330">
        <v>19.982330635061484</v>
      </c>
      <c r="C13" s="330">
        <v>10.936042892883224</v>
      </c>
      <c r="D13" s="330">
        <f t="shared" si="0"/>
        <v>30.918373527944709</v>
      </c>
      <c r="E13" s="331"/>
      <c r="F13" s="330">
        <v>24.277456190915892</v>
      </c>
      <c r="G13" s="330">
        <v>11.342242284075505</v>
      </c>
      <c r="H13" s="330">
        <f t="shared" si="1"/>
        <v>35.619698474991395</v>
      </c>
      <c r="I13" s="331"/>
      <c r="J13" s="330">
        <v>26.954513664891593</v>
      </c>
      <c r="K13" s="330">
        <v>13.001874816964746</v>
      </c>
      <c r="L13" s="330">
        <f t="shared" si="2"/>
        <v>39.956388481856337</v>
      </c>
      <c r="M13" s="236"/>
      <c r="N13" s="328">
        <f t="shared" si="3"/>
        <v>3.970805274536171</v>
      </c>
      <c r="O13" s="328">
        <f t="shared" si="4"/>
        <v>0.69978765239735452</v>
      </c>
      <c r="P13" s="328"/>
      <c r="Q13" s="328">
        <f t="shared" si="5"/>
        <v>0.73206638866989415</v>
      </c>
      <c r="R13" s="328">
        <f t="shared" si="6"/>
        <v>0.9145537364101175</v>
      </c>
      <c r="S13" s="327"/>
      <c r="T13" s="328">
        <f t="shared" si="7"/>
        <v>2.8714164732162262</v>
      </c>
      <c r="U13" s="328">
        <f t="shared" si="8"/>
        <v>0.7688724842147554</v>
      </c>
    </row>
    <row r="14" spans="1:21" x14ac:dyDescent="0.2">
      <c r="A14" s="329" t="str">
        <f>name!D9</f>
        <v>24 Business, media and public service professionals</v>
      </c>
      <c r="B14" s="330">
        <v>16.417975478138917</v>
      </c>
      <c r="C14" s="330">
        <v>24.295497557249149</v>
      </c>
      <c r="D14" s="330">
        <f t="shared" si="0"/>
        <v>40.713473035388063</v>
      </c>
      <c r="E14" s="331"/>
      <c r="F14" s="330">
        <v>22.446457702851479</v>
      </c>
      <c r="G14" s="330">
        <v>27.868784298379559</v>
      </c>
      <c r="H14" s="330">
        <f t="shared" si="1"/>
        <v>50.315242001231042</v>
      </c>
      <c r="I14" s="331"/>
      <c r="J14" s="330">
        <v>29.594228425846577</v>
      </c>
      <c r="K14" s="330">
        <v>35.016100260439025</v>
      </c>
      <c r="L14" s="330">
        <f t="shared" si="2"/>
        <v>64.610328686285598</v>
      </c>
      <c r="M14" s="236"/>
      <c r="N14" s="328">
        <f t="shared" si="3"/>
        <v>6.4548965696613614</v>
      </c>
      <c r="O14" s="328">
        <f t="shared" si="4"/>
        <v>1.860064572502651</v>
      </c>
      <c r="P14" s="328"/>
      <c r="Q14" s="328">
        <f t="shared" si="5"/>
        <v>2.7823268577213289</v>
      </c>
      <c r="R14" s="328">
        <f t="shared" si="6"/>
        <v>1.5336464354231527</v>
      </c>
      <c r="S14" s="327"/>
      <c r="T14" s="328">
        <f t="shared" si="7"/>
        <v>4.3259343424242536</v>
      </c>
      <c r="U14" s="328">
        <f t="shared" si="8"/>
        <v>1.6810820049992792</v>
      </c>
    </row>
    <row r="15" spans="1:21" x14ac:dyDescent="0.2">
      <c r="A15" s="329" t="str">
        <f>name!D10</f>
        <v>31 Science, engineering and technology associate professionals</v>
      </c>
      <c r="B15" s="330">
        <v>3.4986626293677179</v>
      </c>
      <c r="C15" s="330">
        <v>8.9075160625469856</v>
      </c>
      <c r="D15" s="330">
        <f t="shared" si="0"/>
        <v>12.406178691914704</v>
      </c>
      <c r="E15" s="331"/>
      <c r="F15" s="330">
        <v>4.46910676590565</v>
      </c>
      <c r="G15" s="330">
        <v>11.036906385299115</v>
      </c>
      <c r="H15" s="330">
        <f t="shared" si="1"/>
        <v>15.506013151204765</v>
      </c>
      <c r="I15" s="331"/>
      <c r="J15" s="330">
        <v>5.4971036600657488</v>
      </c>
      <c r="K15" s="330">
        <v>9.2669394283849904</v>
      </c>
      <c r="L15" s="330">
        <f t="shared" si="2"/>
        <v>14.764043088450739</v>
      </c>
      <c r="M15" s="236"/>
      <c r="N15" s="328">
        <f t="shared" si="3"/>
        <v>5.0179974833053143</v>
      </c>
      <c r="O15" s="328">
        <f t="shared" si="4"/>
        <v>1.3897875653583025</v>
      </c>
      <c r="P15" s="328"/>
      <c r="Q15" s="328">
        <f t="shared" si="5"/>
        <v>4.380205836819262</v>
      </c>
      <c r="R15" s="328">
        <f t="shared" si="6"/>
        <v>-1.1585143809964671</v>
      </c>
      <c r="S15" s="327"/>
      <c r="T15" s="328">
        <f t="shared" si="7"/>
        <v>4.5616488651784692</v>
      </c>
      <c r="U15" s="328">
        <f t="shared" si="8"/>
        <v>-0.32635423833499155</v>
      </c>
    </row>
    <row r="16" spans="1:21" x14ac:dyDescent="0.2">
      <c r="A16" s="329" t="str">
        <f>name!D11</f>
        <v>32 Health and social care associate professionals</v>
      </c>
      <c r="B16" s="330">
        <v>9.6207159213492801</v>
      </c>
      <c r="C16" s="330">
        <v>2.4967012804386086</v>
      </c>
      <c r="D16" s="330">
        <f t="shared" si="0"/>
        <v>12.117417201787889</v>
      </c>
      <c r="E16" s="331"/>
      <c r="F16" s="330">
        <v>11.594927162171919</v>
      </c>
      <c r="G16" s="330">
        <v>2.4644998282869093</v>
      </c>
      <c r="H16" s="330">
        <f t="shared" si="1"/>
        <v>14.059426990458828</v>
      </c>
      <c r="I16" s="331"/>
      <c r="J16" s="330">
        <v>13.635551126457306</v>
      </c>
      <c r="K16" s="330">
        <v>2.3639348172014225</v>
      </c>
      <c r="L16" s="330">
        <f t="shared" si="2"/>
        <v>15.99948594365873</v>
      </c>
      <c r="M16" s="236"/>
      <c r="N16" s="328">
        <f t="shared" si="3"/>
        <v>3.8035309858600819</v>
      </c>
      <c r="O16" s="328">
        <f t="shared" si="4"/>
        <v>1.0866128606544345</v>
      </c>
      <c r="P16" s="328"/>
      <c r="Q16" s="328">
        <f t="shared" si="5"/>
        <v>-0.25929315846284773</v>
      </c>
      <c r="R16" s="328">
        <f t="shared" si="6"/>
        <v>-0.27735699560050842</v>
      </c>
      <c r="S16" s="327"/>
      <c r="T16" s="328">
        <f t="shared" si="7"/>
        <v>3.0176199450171248</v>
      </c>
      <c r="U16" s="328">
        <f t="shared" si="8"/>
        <v>0.86548022456818252</v>
      </c>
    </row>
    <row r="17" spans="1:21" x14ac:dyDescent="0.2">
      <c r="A17" s="329" t="str">
        <f>name!D12</f>
        <v>33 Protective service occupations</v>
      </c>
      <c r="B17" s="330">
        <v>2.4448878570132266</v>
      </c>
      <c r="C17" s="330">
        <v>6.8050944804834925</v>
      </c>
      <c r="D17" s="330">
        <f t="shared" si="0"/>
        <v>9.2499823374967196</v>
      </c>
      <c r="E17" s="331"/>
      <c r="F17" s="330">
        <v>3.0900182148675959</v>
      </c>
      <c r="G17" s="330">
        <v>7.0292383657502313</v>
      </c>
      <c r="H17" s="330">
        <f t="shared" si="1"/>
        <v>10.119256580617828</v>
      </c>
      <c r="I17" s="331"/>
      <c r="J17" s="330">
        <v>5.8444462287660262</v>
      </c>
      <c r="K17" s="330">
        <v>8.9424411650273417</v>
      </c>
      <c r="L17" s="330">
        <f t="shared" si="2"/>
        <v>14.786887393793368</v>
      </c>
      <c r="M17" s="236"/>
      <c r="N17" s="328">
        <f t="shared" si="3"/>
        <v>4.7949655405506775</v>
      </c>
      <c r="O17" s="328">
        <f t="shared" si="4"/>
        <v>4.3403178058350145</v>
      </c>
      <c r="P17" s="328"/>
      <c r="Q17" s="328">
        <f t="shared" si="5"/>
        <v>0.65024173948164954</v>
      </c>
      <c r="R17" s="328">
        <f t="shared" si="6"/>
        <v>1.6178155378792303</v>
      </c>
      <c r="S17" s="327"/>
      <c r="T17" s="328">
        <f t="shared" si="7"/>
        <v>1.8126029694302659</v>
      </c>
      <c r="U17" s="328">
        <f t="shared" si="8"/>
        <v>2.5609127376983176</v>
      </c>
    </row>
    <row r="18" spans="1:21" x14ac:dyDescent="0.2">
      <c r="A18" s="329" t="str">
        <f>name!D13</f>
        <v>34 Culture, media and sports occupations</v>
      </c>
      <c r="B18" s="330">
        <v>6.6267089816261171</v>
      </c>
      <c r="C18" s="330">
        <v>8.1926606585508335</v>
      </c>
      <c r="D18" s="330">
        <f t="shared" si="0"/>
        <v>14.819369640176951</v>
      </c>
      <c r="E18" s="331"/>
      <c r="F18" s="330">
        <v>8.1149338470849379</v>
      </c>
      <c r="G18" s="330">
        <v>9.1224490181748266</v>
      </c>
      <c r="H18" s="330">
        <f t="shared" si="1"/>
        <v>17.237382865259764</v>
      </c>
      <c r="I18" s="331"/>
      <c r="J18" s="330">
        <v>8.1998392964903903</v>
      </c>
      <c r="K18" s="330">
        <v>9.8007486450634573</v>
      </c>
      <c r="L18" s="330">
        <f t="shared" si="2"/>
        <v>18.000587941553846</v>
      </c>
      <c r="M18" s="236"/>
      <c r="N18" s="328">
        <f t="shared" si="3"/>
        <v>4.135166811726454</v>
      </c>
      <c r="O18" s="328">
        <f t="shared" si="4"/>
        <v>6.9414127704403583E-2</v>
      </c>
      <c r="P18" s="327"/>
      <c r="Q18" s="328">
        <f t="shared" si="5"/>
        <v>2.1732706328730922</v>
      </c>
      <c r="R18" s="328">
        <f t="shared" si="6"/>
        <v>0.47928139240414058</v>
      </c>
      <c r="S18" s="327"/>
      <c r="T18" s="328">
        <f t="shared" si="7"/>
        <v>3.0690609930217327</v>
      </c>
      <c r="U18" s="328">
        <f t="shared" si="8"/>
        <v>0.28924399242262755</v>
      </c>
    </row>
    <row r="19" spans="1:21" x14ac:dyDescent="0.2">
      <c r="A19" s="329" t="str">
        <f>name!D14</f>
        <v>35 Business and public service associate professionals</v>
      </c>
      <c r="B19" s="330">
        <v>21.083187673940991</v>
      </c>
      <c r="C19" s="330">
        <v>25.098729838579654</v>
      </c>
      <c r="D19" s="330">
        <f t="shared" si="0"/>
        <v>46.181917512520641</v>
      </c>
      <c r="E19" s="331"/>
      <c r="F19" s="330">
        <v>23.605194373152518</v>
      </c>
      <c r="G19" s="330">
        <v>25.823236719721976</v>
      </c>
      <c r="H19" s="330">
        <f t="shared" si="1"/>
        <v>49.42843109287449</v>
      </c>
      <c r="I19" s="331"/>
      <c r="J19" s="330">
        <v>26.264716391970563</v>
      </c>
      <c r="K19" s="330">
        <v>24.325962094402446</v>
      </c>
      <c r="L19" s="330">
        <f t="shared" si="2"/>
        <v>50.590678486373008</v>
      </c>
      <c r="M19" s="236"/>
      <c r="N19" s="328">
        <f t="shared" si="3"/>
        <v>2.2855444632225552</v>
      </c>
      <c r="O19" s="328">
        <f t="shared" si="4"/>
        <v>0.71426994578167591</v>
      </c>
      <c r="P19" s="327"/>
      <c r="Q19" s="328">
        <f t="shared" si="5"/>
        <v>0.57077261148785752</v>
      </c>
      <c r="R19" s="328">
        <f t="shared" si="6"/>
        <v>-0.39741192487963151</v>
      </c>
      <c r="S19" s="327"/>
      <c r="T19" s="328">
        <f t="shared" si="7"/>
        <v>1.3680221723231245</v>
      </c>
      <c r="U19" s="328">
        <f t="shared" si="8"/>
        <v>0.15506378541041421</v>
      </c>
    </row>
    <row r="20" spans="1:21" x14ac:dyDescent="0.2">
      <c r="A20" s="329" t="str">
        <f>name!D15</f>
        <v>41 Administrative occupations</v>
      </c>
      <c r="B20" s="330">
        <v>50.535750053967611</v>
      </c>
      <c r="C20" s="330">
        <v>18.053507548076176</v>
      </c>
      <c r="D20" s="330">
        <f t="shared" si="0"/>
        <v>68.589257602043787</v>
      </c>
      <c r="E20" s="331"/>
      <c r="F20" s="330">
        <v>47.844042954334768</v>
      </c>
      <c r="G20" s="330">
        <v>19.002664373121515</v>
      </c>
      <c r="H20" s="330">
        <f t="shared" si="1"/>
        <v>66.846707327456286</v>
      </c>
      <c r="I20" s="331"/>
      <c r="J20" s="330">
        <v>37.965279334714175</v>
      </c>
      <c r="K20" s="330">
        <v>19.366648443564547</v>
      </c>
      <c r="L20" s="330">
        <f t="shared" si="2"/>
        <v>57.331927778278725</v>
      </c>
      <c r="M20" s="236"/>
      <c r="N20" s="328">
        <f t="shared" si="3"/>
        <v>-1.08871793046319</v>
      </c>
      <c r="O20" s="328">
        <f t="shared" si="4"/>
        <v>-1.530005151506808</v>
      </c>
      <c r="P20" s="327"/>
      <c r="Q20" s="328">
        <f t="shared" si="5"/>
        <v>1.0300530882093373</v>
      </c>
      <c r="R20" s="328">
        <f t="shared" si="6"/>
        <v>0.1265682616896191</v>
      </c>
      <c r="S20" s="327"/>
      <c r="T20" s="328">
        <f t="shared" si="7"/>
        <v>-0.51335540516050937</v>
      </c>
      <c r="U20" s="328">
        <f t="shared" si="8"/>
        <v>-1.0184079162128046</v>
      </c>
    </row>
    <row r="21" spans="1:21" x14ac:dyDescent="0.2">
      <c r="A21" s="329" t="str">
        <f>name!D16</f>
        <v>42 Secretarial and related occupations</v>
      </c>
      <c r="B21" s="330">
        <v>18.247492739649338</v>
      </c>
      <c r="C21" s="330">
        <v>1.1544296535525935</v>
      </c>
      <c r="D21" s="330">
        <f t="shared" si="0"/>
        <v>19.401922393201932</v>
      </c>
      <c r="E21" s="331"/>
      <c r="F21" s="330">
        <v>16.327806965071318</v>
      </c>
      <c r="G21" s="330">
        <v>0.79588905547654842</v>
      </c>
      <c r="H21" s="330">
        <f t="shared" si="1"/>
        <v>17.123696020547865</v>
      </c>
      <c r="I21" s="331"/>
      <c r="J21" s="330">
        <v>12.02633739474628</v>
      </c>
      <c r="K21" s="330">
        <v>1.2433885468812718</v>
      </c>
      <c r="L21" s="330">
        <f t="shared" si="2"/>
        <v>13.269725941627552</v>
      </c>
      <c r="M21" s="236"/>
      <c r="N21" s="328">
        <f t="shared" si="3"/>
        <v>-2.1986315456914762</v>
      </c>
      <c r="O21" s="328">
        <f t="shared" si="4"/>
        <v>-2.0178341528627741</v>
      </c>
      <c r="P21" s="327"/>
      <c r="Q21" s="328">
        <f t="shared" si="5"/>
        <v>-7.1681486371224619</v>
      </c>
      <c r="R21" s="328">
        <f t="shared" si="6"/>
        <v>3.0189111518971634</v>
      </c>
      <c r="S21" s="327"/>
      <c r="T21" s="328">
        <f t="shared" si="7"/>
        <v>-2.4672321004546416</v>
      </c>
      <c r="U21" s="328">
        <f t="shared" si="8"/>
        <v>-1.68548760947691</v>
      </c>
    </row>
    <row r="22" spans="1:21" x14ac:dyDescent="0.2">
      <c r="A22" s="329" t="str">
        <f>name!D17</f>
        <v>51 Skilled agricultural and related trades</v>
      </c>
      <c r="B22" s="330">
        <v>2.0565348594180346</v>
      </c>
      <c r="C22" s="330">
        <v>12.405814400457141</v>
      </c>
      <c r="D22" s="330">
        <f t="shared" si="0"/>
        <v>14.462349259875175</v>
      </c>
      <c r="E22" s="331"/>
      <c r="F22" s="330">
        <v>2.0533097938308242</v>
      </c>
      <c r="G22" s="330">
        <v>6.3446971842745636</v>
      </c>
      <c r="H22" s="330">
        <f t="shared" si="1"/>
        <v>8.3980069781053874</v>
      </c>
      <c r="I22" s="331"/>
      <c r="J22" s="330">
        <v>2.8341084593479922</v>
      </c>
      <c r="K22" s="330">
        <v>7.1983498927828684</v>
      </c>
      <c r="L22" s="330">
        <f t="shared" si="2"/>
        <v>10.03245835213086</v>
      </c>
      <c r="M22" s="236"/>
      <c r="N22" s="328">
        <f t="shared" si="3"/>
        <v>-3.138376674680643E-2</v>
      </c>
      <c r="O22" s="328">
        <f t="shared" si="4"/>
        <v>2.1717422674475628</v>
      </c>
      <c r="P22" s="327"/>
      <c r="Q22" s="328">
        <f t="shared" si="5"/>
        <v>-12.550541636034618</v>
      </c>
      <c r="R22" s="328">
        <f t="shared" si="6"/>
        <v>0.8451006047019316</v>
      </c>
      <c r="S22" s="327"/>
      <c r="T22" s="328">
        <f t="shared" si="7"/>
        <v>-10.301025656877227</v>
      </c>
      <c r="U22" s="328">
        <f t="shared" si="8"/>
        <v>1.1925971243632372</v>
      </c>
    </row>
    <row r="23" spans="1:21" x14ac:dyDescent="0.2">
      <c r="A23" s="329" t="str">
        <f>name!D18</f>
        <v>52 Skilled metal, electrical and electronic trades</v>
      </c>
      <c r="B23" s="330">
        <v>0.55711137911178954</v>
      </c>
      <c r="C23" s="330">
        <v>29.792845620860994</v>
      </c>
      <c r="D23" s="330">
        <f t="shared" si="0"/>
        <v>30.349956999972783</v>
      </c>
      <c r="E23" s="331"/>
      <c r="F23" s="330">
        <v>0.6670939303372847</v>
      </c>
      <c r="G23" s="330">
        <v>24.065731060487931</v>
      </c>
      <c r="H23" s="330">
        <f t="shared" si="1"/>
        <v>24.732824990825215</v>
      </c>
      <c r="I23" s="331"/>
      <c r="J23" s="330">
        <v>1.8835442746527975</v>
      </c>
      <c r="K23" s="330">
        <v>22.241430144873789</v>
      </c>
      <c r="L23" s="330">
        <f t="shared" si="2"/>
        <v>24.124974419526588</v>
      </c>
      <c r="M23" s="236"/>
      <c r="N23" s="328">
        <f t="shared" si="3"/>
        <v>3.6690197409913861</v>
      </c>
      <c r="O23" s="328">
        <f t="shared" si="4"/>
        <v>7.164906554530126</v>
      </c>
      <c r="P23" s="327"/>
      <c r="Q23" s="328">
        <f t="shared" si="5"/>
        <v>-4.1797246380890662</v>
      </c>
      <c r="R23" s="328">
        <f t="shared" si="6"/>
        <v>-0.52416880567897062</v>
      </c>
      <c r="S23" s="327"/>
      <c r="T23" s="328">
        <f t="shared" si="7"/>
        <v>-4.0106327500569083</v>
      </c>
      <c r="U23" s="328">
        <f t="shared" si="8"/>
        <v>-0.16575395260370884</v>
      </c>
    </row>
    <row r="24" spans="1:21" x14ac:dyDescent="0.2">
      <c r="A24" s="329" t="str">
        <f>name!D19</f>
        <v>53 Skilled construction and building trades</v>
      </c>
      <c r="B24" s="330">
        <v>0.29148512848574165</v>
      </c>
      <c r="C24" s="330">
        <v>24.293502752186281</v>
      </c>
      <c r="D24" s="330">
        <f t="shared" si="0"/>
        <v>24.584987880672024</v>
      </c>
      <c r="E24" s="331"/>
      <c r="F24" s="330">
        <v>0.50333733906575262</v>
      </c>
      <c r="G24" s="330">
        <v>18.879409899340782</v>
      </c>
      <c r="H24" s="330">
        <f t="shared" si="1"/>
        <v>19.382747238406534</v>
      </c>
      <c r="I24" s="331"/>
      <c r="J24" s="330">
        <v>0.65961537307381046</v>
      </c>
      <c r="K24" s="330">
        <v>17.646035545518099</v>
      </c>
      <c r="L24" s="330">
        <f t="shared" si="2"/>
        <v>18.305650918591908</v>
      </c>
      <c r="M24" s="236"/>
      <c r="N24" s="328">
        <f t="shared" si="3"/>
        <v>11.544599722552306</v>
      </c>
      <c r="O24" s="328">
        <f t="shared" si="4"/>
        <v>1.8189876445164899</v>
      </c>
      <c r="P24" s="327"/>
      <c r="Q24" s="328">
        <f t="shared" si="5"/>
        <v>-4.9177050408707572</v>
      </c>
      <c r="R24" s="328">
        <f t="shared" si="6"/>
        <v>-0.44939227568679962</v>
      </c>
      <c r="S24" s="327"/>
      <c r="T24" s="328">
        <f t="shared" si="7"/>
        <v>-4.6437712564342482</v>
      </c>
      <c r="U24" s="328">
        <f t="shared" si="8"/>
        <v>-0.38043150039482887</v>
      </c>
    </row>
    <row r="25" spans="1:21" x14ac:dyDescent="0.2">
      <c r="A25" s="329" t="str">
        <f>name!D20</f>
        <v>54 Textiles, printing and other skilled trades</v>
      </c>
      <c r="B25" s="330">
        <v>7.3406440844001528</v>
      </c>
      <c r="C25" s="330">
        <v>12.965303590881376</v>
      </c>
      <c r="D25" s="330">
        <f t="shared" si="0"/>
        <v>20.30594767528153</v>
      </c>
      <c r="E25" s="331"/>
      <c r="F25" s="330">
        <v>7.0329918311197774</v>
      </c>
      <c r="G25" s="330">
        <v>9.5919763790446471</v>
      </c>
      <c r="H25" s="330">
        <f t="shared" si="1"/>
        <v>16.624968210164425</v>
      </c>
      <c r="I25" s="331"/>
      <c r="J25" s="330">
        <v>7.3243482398108055</v>
      </c>
      <c r="K25" s="330">
        <v>9.6920485025209473</v>
      </c>
      <c r="L25" s="330">
        <f t="shared" si="2"/>
        <v>17.016396742331754</v>
      </c>
      <c r="M25" s="236"/>
      <c r="N25" s="328">
        <f t="shared" si="3"/>
        <v>-0.85263215495059441</v>
      </c>
      <c r="O25" s="328">
        <f t="shared" si="4"/>
        <v>0.27097967216542784</v>
      </c>
      <c r="P25" s="327"/>
      <c r="Q25" s="328">
        <f t="shared" si="5"/>
        <v>-5.8489685872441521</v>
      </c>
      <c r="R25" s="328">
        <f t="shared" si="6"/>
        <v>6.9216291261153806E-2</v>
      </c>
      <c r="S25" s="327"/>
      <c r="T25" s="328">
        <f t="shared" si="7"/>
        <v>-3.9212128411927671</v>
      </c>
      <c r="U25" s="328">
        <f t="shared" si="8"/>
        <v>0.15526520577497926</v>
      </c>
    </row>
    <row r="26" spans="1:21" x14ac:dyDescent="0.2">
      <c r="A26" s="329" t="str">
        <f>name!D21</f>
        <v>61 Caring personal service occupations</v>
      </c>
      <c r="B26" s="330">
        <v>48.387992917446219</v>
      </c>
      <c r="C26" s="330">
        <v>9.1972693816767741</v>
      </c>
      <c r="D26" s="330">
        <f t="shared" si="0"/>
        <v>57.585262299122995</v>
      </c>
      <c r="E26" s="331"/>
      <c r="F26" s="330">
        <v>50.539321730123731</v>
      </c>
      <c r="G26" s="330">
        <v>8.2565239492957954</v>
      </c>
      <c r="H26" s="330">
        <f t="shared" si="1"/>
        <v>58.795845679419529</v>
      </c>
      <c r="I26" s="331"/>
      <c r="J26" s="330">
        <v>59.241014381241435</v>
      </c>
      <c r="K26" s="330">
        <v>12.338664446776026</v>
      </c>
      <c r="L26" s="330">
        <f t="shared" si="2"/>
        <v>71.579678828017464</v>
      </c>
      <c r="M26" s="236"/>
      <c r="N26" s="328">
        <f t="shared" si="3"/>
        <v>0.87379506895455261</v>
      </c>
      <c r="O26" s="328">
        <f t="shared" si="4"/>
        <v>1.064711007909569</v>
      </c>
      <c r="P26" s="327"/>
      <c r="Q26" s="328">
        <f t="shared" si="5"/>
        <v>-2.134939791779511</v>
      </c>
      <c r="R26" s="328">
        <f t="shared" si="6"/>
        <v>2.7144142666518656</v>
      </c>
      <c r="S26" s="327"/>
      <c r="T26" s="328">
        <f t="shared" si="7"/>
        <v>0.41695743065244262</v>
      </c>
      <c r="U26" s="328">
        <f t="shared" si="8"/>
        <v>1.3202393218610275</v>
      </c>
    </row>
    <row r="27" spans="1:21" x14ac:dyDescent="0.2">
      <c r="A27" s="329" t="str">
        <f>name!D22</f>
        <v>62 Leisure, travel and related personal service occupations</v>
      </c>
      <c r="B27" s="330">
        <v>12.147121008393967</v>
      </c>
      <c r="C27" s="330">
        <v>4.6255717955703695</v>
      </c>
      <c r="D27" s="330">
        <f t="shared" si="0"/>
        <v>16.772692803964336</v>
      </c>
      <c r="E27" s="331"/>
      <c r="F27" s="330">
        <v>12.657759197852535</v>
      </c>
      <c r="G27" s="330">
        <v>4.595304583114685</v>
      </c>
      <c r="H27" s="330">
        <f t="shared" si="1"/>
        <v>17.253063780967221</v>
      </c>
      <c r="I27" s="331"/>
      <c r="J27" s="330">
        <v>12.83387420734352</v>
      </c>
      <c r="K27" s="330">
        <v>5.1380917235193708</v>
      </c>
      <c r="L27" s="330">
        <f t="shared" si="2"/>
        <v>17.97196593086289</v>
      </c>
      <c r="M27" s="236"/>
      <c r="N27" s="328">
        <f t="shared" si="3"/>
        <v>0.82696491563112318</v>
      </c>
      <c r="O27" s="328">
        <f t="shared" si="4"/>
        <v>9.2160410326536102E-2</v>
      </c>
      <c r="P27" s="327"/>
      <c r="Q27" s="328">
        <f t="shared" si="5"/>
        <v>-0.13121294875665379</v>
      </c>
      <c r="R27" s="328">
        <f t="shared" si="6"/>
        <v>0.74708829020750933</v>
      </c>
      <c r="S27" s="327"/>
      <c r="T27" s="328">
        <f t="shared" si="7"/>
        <v>0.56634978202909636</v>
      </c>
      <c r="U27" s="328">
        <f t="shared" si="8"/>
        <v>0.27252639540067403</v>
      </c>
    </row>
    <row r="28" spans="1:21" x14ac:dyDescent="0.2">
      <c r="A28" s="329" t="str">
        <f>name!D23</f>
        <v>63 Community and civil enforcement occupations</v>
      </c>
      <c r="B28" s="330">
        <v>0.24250382370705967</v>
      </c>
      <c r="C28" s="330">
        <v>0.66018140855692709</v>
      </c>
      <c r="D28" s="330">
        <f t="shared" si="0"/>
        <v>0.90268523226398678</v>
      </c>
      <c r="E28" s="331"/>
      <c r="F28" s="330">
        <v>0.2576642492942724</v>
      </c>
      <c r="G28" s="330">
        <v>0.69705339035750524</v>
      </c>
      <c r="H28" s="330">
        <f t="shared" si="1"/>
        <v>0.95471763965177758</v>
      </c>
      <c r="I28" s="331"/>
      <c r="J28" s="330">
        <v>0.36407061907165894</v>
      </c>
      <c r="K28" s="330">
        <v>0.50436864459590225</v>
      </c>
      <c r="L28" s="330">
        <f>SUM(J28:K28)</f>
        <v>0.86843926366756119</v>
      </c>
      <c r="M28" s="236"/>
      <c r="N28" s="328">
        <f t="shared" si="3"/>
        <v>1.2201822161469034</v>
      </c>
      <c r="O28" s="328">
        <f t="shared" si="4"/>
        <v>2.3313643579704335</v>
      </c>
      <c r="P28" s="327"/>
      <c r="Q28" s="328">
        <f t="shared" si="5"/>
        <v>1.0928757170086456</v>
      </c>
      <c r="R28" s="328">
        <f t="shared" si="6"/>
        <v>-2.1339329339680857</v>
      </c>
      <c r="S28" s="327"/>
      <c r="T28" s="328">
        <f t="shared" si="7"/>
        <v>1.1271392587170581</v>
      </c>
      <c r="U28" s="328">
        <f t="shared" si="8"/>
        <v>-0.62946372859670197</v>
      </c>
    </row>
    <row r="29" spans="1:21" x14ac:dyDescent="0.2">
      <c r="A29" s="329" t="str">
        <f>name!D24</f>
        <v>71 Sales occupations</v>
      </c>
      <c r="B29" s="330">
        <v>33.667540285119863</v>
      </c>
      <c r="C29" s="330">
        <v>23.215377792568866</v>
      </c>
      <c r="D29" s="330">
        <f t="shared" si="0"/>
        <v>56.882918077688728</v>
      </c>
      <c r="E29" s="331"/>
      <c r="F29" s="330">
        <v>27.941542353568781</v>
      </c>
      <c r="G29" s="330">
        <v>20.379530610561012</v>
      </c>
      <c r="H29" s="330">
        <f t="shared" si="1"/>
        <v>48.321072964129797</v>
      </c>
      <c r="I29" s="331"/>
      <c r="J29" s="330">
        <v>23.613496494183998</v>
      </c>
      <c r="K29" s="330">
        <v>19.054763104078386</v>
      </c>
      <c r="L29" s="330">
        <f t="shared" si="2"/>
        <v>42.668259598262381</v>
      </c>
      <c r="M29" s="236"/>
      <c r="N29" s="328">
        <f t="shared" si="3"/>
        <v>-3.6597437028381363</v>
      </c>
      <c r="O29" s="328">
        <f t="shared" si="4"/>
        <v>-1.1157034820412637</v>
      </c>
      <c r="P29" s="327"/>
      <c r="Q29" s="328">
        <f t="shared" si="5"/>
        <v>-2.5720231434030683</v>
      </c>
      <c r="R29" s="328">
        <f t="shared" si="6"/>
        <v>-0.44709018705993975</v>
      </c>
      <c r="S29" s="327"/>
      <c r="T29" s="328">
        <f t="shared" si="7"/>
        <v>-3.2098996022062565</v>
      </c>
      <c r="U29" s="328">
        <f t="shared" si="8"/>
        <v>-0.82598616524144353</v>
      </c>
    </row>
    <row r="30" spans="1:21" x14ac:dyDescent="0.2">
      <c r="A30" s="329" t="str">
        <f>name!D25</f>
        <v>72 Customer service occupations</v>
      </c>
      <c r="B30" s="330">
        <v>7.577626801651129</v>
      </c>
      <c r="C30" s="330">
        <v>3.9753693255969305</v>
      </c>
      <c r="D30" s="330">
        <f t="shared" si="0"/>
        <v>11.552996127248059</v>
      </c>
      <c r="E30" s="331"/>
      <c r="F30" s="330">
        <v>8.1327984641607856</v>
      </c>
      <c r="G30" s="330">
        <v>4.1408650303779639</v>
      </c>
      <c r="H30" s="330">
        <f t="shared" si="1"/>
        <v>12.273663494538749</v>
      </c>
      <c r="I30" s="331"/>
      <c r="J30" s="330">
        <v>11.285272021226255</v>
      </c>
      <c r="K30" s="330">
        <v>6.6763223220670724</v>
      </c>
      <c r="L30" s="330">
        <f t="shared" si="2"/>
        <v>17.961594343293328</v>
      </c>
      <c r="M30" s="236"/>
      <c r="N30" s="328">
        <f t="shared" si="3"/>
        <v>1.4241459962585523</v>
      </c>
      <c r="O30" s="328">
        <f t="shared" si="4"/>
        <v>2.2079791272137106</v>
      </c>
      <c r="P30" s="327"/>
      <c r="Q30" s="328">
        <f t="shared" si="5"/>
        <v>0.81907732630008834</v>
      </c>
      <c r="R30" s="328">
        <f t="shared" si="6"/>
        <v>3.2356622345031338</v>
      </c>
      <c r="S30" s="327"/>
      <c r="T30" s="328">
        <f t="shared" si="7"/>
        <v>1.2175723726166376</v>
      </c>
      <c r="U30" s="328">
        <f t="shared" si="8"/>
        <v>2.5710287712719992</v>
      </c>
    </row>
    <row r="31" spans="1:21" x14ac:dyDescent="0.2">
      <c r="A31" s="329" t="str">
        <f>name!D26</f>
        <v>81 Process, plant and machine operatives</v>
      </c>
      <c r="B31" s="330">
        <v>4.9319109272162676</v>
      </c>
      <c r="C31" s="330">
        <v>17.626345617059361</v>
      </c>
      <c r="D31" s="330">
        <f t="shared" si="0"/>
        <v>22.558256544275629</v>
      </c>
      <c r="E31" s="331"/>
      <c r="F31" s="330">
        <v>4.2437860907399534</v>
      </c>
      <c r="G31" s="330">
        <v>14.600120813176217</v>
      </c>
      <c r="H31" s="330">
        <f t="shared" si="1"/>
        <v>18.843906903916171</v>
      </c>
      <c r="I31" s="331"/>
      <c r="J31" s="330">
        <v>5.0768679586911034</v>
      </c>
      <c r="K31" s="330">
        <v>17.702385541368585</v>
      </c>
      <c r="L31" s="330">
        <f t="shared" si="2"/>
        <v>22.779253500059689</v>
      </c>
      <c r="M31" s="236"/>
      <c r="N31" s="328">
        <f t="shared" si="3"/>
        <v>-2.9607006547681225</v>
      </c>
      <c r="O31" s="328">
        <f t="shared" si="4"/>
        <v>1.2020924879619699</v>
      </c>
      <c r="P31" s="327"/>
      <c r="Q31" s="328">
        <f t="shared" si="5"/>
        <v>-3.6972179178366038</v>
      </c>
      <c r="R31" s="328">
        <f t="shared" si="6"/>
        <v>1.2927486942740041</v>
      </c>
      <c r="S31" s="327"/>
      <c r="T31" s="328">
        <f t="shared" si="7"/>
        <v>-3.5342636541876971</v>
      </c>
      <c r="U31" s="328">
        <f t="shared" si="8"/>
        <v>1.2724311620405881</v>
      </c>
    </row>
    <row r="32" spans="1:21" x14ac:dyDescent="0.2">
      <c r="A32" s="329" t="str">
        <f>name!D27</f>
        <v>82 Transport and mobile machine drivers and operatives</v>
      </c>
      <c r="B32" s="330">
        <v>2.4541550418087104</v>
      </c>
      <c r="C32" s="330">
        <v>27.992670432187793</v>
      </c>
      <c r="D32" s="330">
        <f t="shared" si="0"/>
        <v>30.446825473996505</v>
      </c>
      <c r="E32" s="331"/>
      <c r="F32" s="330">
        <v>2.3254556350823221</v>
      </c>
      <c r="G32" s="330">
        <v>26.044123421776128</v>
      </c>
      <c r="H32" s="330">
        <f t="shared" si="1"/>
        <v>28.369579056858448</v>
      </c>
      <c r="I32" s="331"/>
      <c r="J32" s="330">
        <v>3.9773432743496886</v>
      </c>
      <c r="K32" s="330">
        <v>27.999267370370607</v>
      </c>
      <c r="L32" s="330">
        <f t="shared" si="2"/>
        <v>31.976610644720296</v>
      </c>
      <c r="M32" s="236"/>
      <c r="N32" s="328">
        <f t="shared" si="3"/>
        <v>-1.0715482093751394</v>
      </c>
      <c r="O32" s="328">
        <f t="shared" si="4"/>
        <v>3.6427675005887838</v>
      </c>
      <c r="P32" s="327"/>
      <c r="Q32" s="328">
        <f t="shared" si="5"/>
        <v>-1.4326495208583978</v>
      </c>
      <c r="R32" s="328">
        <f t="shared" si="6"/>
        <v>0.48374086753508738</v>
      </c>
      <c r="S32" s="327"/>
      <c r="T32" s="328">
        <f t="shared" si="7"/>
        <v>-1.4033464666597828</v>
      </c>
      <c r="U32" s="328">
        <f t="shared" si="8"/>
        <v>0.80110720916506395</v>
      </c>
    </row>
    <row r="33" spans="1:21" x14ac:dyDescent="0.2">
      <c r="A33" s="329" t="str">
        <f>name!D28</f>
        <v>91 Elementary trades and related occupations</v>
      </c>
      <c r="B33" s="330">
        <v>3.3963967048510963</v>
      </c>
      <c r="C33" s="330">
        <v>12.230526510686502</v>
      </c>
      <c r="D33" s="330">
        <f t="shared" si="0"/>
        <v>15.626923215537598</v>
      </c>
      <c r="E33" s="331"/>
      <c r="F33" s="330">
        <v>2.3341208448019688</v>
      </c>
      <c r="G33" s="330">
        <v>9.1825238326175818</v>
      </c>
      <c r="H33" s="330">
        <f t="shared" si="1"/>
        <v>11.516644677419551</v>
      </c>
      <c r="I33" s="331"/>
      <c r="J33" s="330">
        <v>1.93568947568812</v>
      </c>
      <c r="K33" s="330">
        <v>7.6916678486050527</v>
      </c>
      <c r="L33" s="330">
        <f t="shared" si="2"/>
        <v>9.6273573242931718</v>
      </c>
      <c r="M33" s="236"/>
      <c r="N33" s="328">
        <f t="shared" si="3"/>
        <v>-7.2271314511996421</v>
      </c>
      <c r="O33" s="328">
        <f t="shared" si="4"/>
        <v>-1.2400586271651748</v>
      </c>
      <c r="P33" s="327"/>
      <c r="Q33" s="328">
        <f t="shared" si="5"/>
        <v>-5.5714366812895877</v>
      </c>
      <c r="R33" s="328">
        <f t="shared" si="6"/>
        <v>-1.1741487618037394</v>
      </c>
      <c r="S33" s="327"/>
      <c r="T33" s="328">
        <f t="shared" si="7"/>
        <v>-5.9214753971109317</v>
      </c>
      <c r="U33" s="328">
        <f t="shared" si="8"/>
        <v>-1.1874573125306487</v>
      </c>
    </row>
    <row r="34" spans="1:21" x14ac:dyDescent="0.2">
      <c r="A34" s="329" t="str">
        <f>name!D29</f>
        <v>92 Elementary administration and service occupations</v>
      </c>
      <c r="B34" s="330">
        <v>45.759815835831276</v>
      </c>
      <c r="C34" s="330">
        <v>41.338631244679419</v>
      </c>
      <c r="D34" s="330">
        <f t="shared" ref="D34" si="9">SUM(B34:C34)</f>
        <v>87.098447080510695</v>
      </c>
      <c r="E34" s="331"/>
      <c r="F34" s="330">
        <v>41.882513914589154</v>
      </c>
      <c r="G34" s="330">
        <v>35.845785232062248</v>
      </c>
      <c r="H34" s="330">
        <f t="shared" ref="H34" si="10">SUM(F34:G34)</f>
        <v>77.728299146651409</v>
      </c>
      <c r="I34" s="331"/>
      <c r="J34" s="330">
        <v>39.631137426277483</v>
      </c>
      <c r="K34" s="330">
        <v>36.578795315783601</v>
      </c>
      <c r="L34" s="330">
        <f t="shared" ref="L34" si="11">SUM(J34:K34)</f>
        <v>76.209932742061085</v>
      </c>
      <c r="M34" s="236"/>
      <c r="N34" s="328">
        <f t="shared" si="3"/>
        <v>-1.7551724411913772</v>
      </c>
      <c r="O34" s="328">
        <f t="shared" si="4"/>
        <v>-0.36767775645846212</v>
      </c>
      <c r="P34" s="327"/>
      <c r="Q34" s="328">
        <f t="shared" si="5"/>
        <v>-2.8111594357407288</v>
      </c>
      <c r="R34" s="328">
        <f t="shared" si="6"/>
        <v>0.13504254156324613</v>
      </c>
      <c r="S34" s="327"/>
      <c r="T34" s="328">
        <f t="shared" si="7"/>
        <v>-2.2506787244499837</v>
      </c>
      <c r="U34" s="328">
        <f t="shared" si="8"/>
        <v>-0.13143086257810799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372.32647360105153</v>
      </c>
      <c r="C36" s="333">
        <f t="shared" ref="C36:D36" si="12">SUM(C9:C34)</f>
        <v>422.35652639894874</v>
      </c>
      <c r="D36" s="333">
        <f t="shared" si="12"/>
        <v>794.68300000000022</v>
      </c>
      <c r="E36" s="333"/>
      <c r="F36" s="333">
        <f>SUM(F9:F34)</f>
        <v>389.14581333723117</v>
      </c>
      <c r="G36" s="333">
        <f t="shared" ref="G36:H36" si="13">SUM(G9:G34)</f>
        <v>399.46618666276885</v>
      </c>
      <c r="H36" s="333">
        <f t="shared" si="13"/>
        <v>788.61199999999985</v>
      </c>
      <c r="I36" s="333"/>
      <c r="J36" s="333">
        <f>SUM(J9:J34)</f>
        <v>421.67708562318865</v>
      </c>
      <c r="K36" s="333">
        <f t="shared" ref="K36:L36" si="14">SUM(K9:K34)</f>
        <v>427.08291437681089</v>
      </c>
      <c r="L36" s="333">
        <f t="shared" si="14"/>
        <v>848.75999999999954</v>
      </c>
      <c r="M36" s="258"/>
      <c r="N36" s="334">
        <f t="shared" si="3"/>
        <v>0.8875763709655704</v>
      </c>
      <c r="O36" s="334">
        <f>IF(F36&gt;0,(EXP(LN(J36/F36)/($J$6-$F$6))-1)*100,0)</f>
        <v>0.53667299987429917</v>
      </c>
      <c r="P36" s="335"/>
      <c r="Q36" s="334">
        <f t="shared" ref="Q36" si="15">IF(C36&gt;0,(EXP(LN(G36/C36)/($F$6-$B$6))-1)*100,0)</f>
        <v>-1.1082270965521612</v>
      </c>
      <c r="R36" s="334">
        <f t="shared" ref="R36" si="16">IF(G36&gt;0,(EXP(LN(K36/G36)/($J$6-$F$6))-1)*100,0)</f>
        <v>0.44665488099482342</v>
      </c>
      <c r="S36" s="335"/>
      <c r="T36" s="334">
        <f t="shared" ref="T36" si="17">IF(D36&gt;0,(EXP(LN(H36/D36)/($F$6-$B$6))-1)*100,0)</f>
        <v>-0.15325953403277914</v>
      </c>
      <c r="U36" s="334">
        <f t="shared" ref="U36" si="18">IF(H36&gt;0,(EXP(LN(L36/H36)/($J$6-$F$6))-1)*100,0)</f>
        <v>0.49121601391242109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 xml:space="preserve">Occupation Table 5  Employment Change by Status (SOC 2020), 2015-2035, Norfolk and Suffolk </v>
      </c>
      <c r="Q1" s="19" t="str">
        <f>CONCATENATE("Occupation Table 5.1  Males: Employment Change by Status (SOC 2020), ",B$5,"-",L$5,", ",Info!B5)</f>
        <v xml:space="preserve">Occupation Table 5.1  Males: Employment Change by Status (SOC 2020), 2015-2035, Norfolk and Suffolk </v>
      </c>
      <c r="AG1" s="19" t="str">
        <f>CONCATENATE("Occupation Table 5.2  Females: Employment Change by Status (SOC 2020), ",R$5,"-",AB$5,", ",Info!B5)</f>
        <v xml:space="preserve">Occupation Table 5.2  Females: Employment Change by Status (SOC 2020), 2015-2035, Norfolk and Suffolk 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56.926950952976952</v>
      </c>
      <c r="C8" s="11">
        <v>8.70393352051995</v>
      </c>
      <c r="D8" s="11">
        <v>14.512423087399199</v>
      </c>
      <c r="E8" s="11">
        <f>SUM(B8:D8)</f>
        <v>80.143307560896105</v>
      </c>
      <c r="F8" s="11"/>
      <c r="G8" s="11">
        <v>60.451861205451976</v>
      </c>
      <c r="H8" s="11">
        <v>12.935706787155041</v>
      </c>
      <c r="I8" s="11">
        <v>14.960347465285897</v>
      </c>
      <c r="J8" s="11">
        <f>SUM(G8:I8)</f>
        <v>88.34791545789291</v>
      </c>
      <c r="K8" s="11"/>
      <c r="L8" s="11">
        <v>68.717099928031686</v>
      </c>
      <c r="M8" s="11">
        <v>16.803236550377832</v>
      </c>
      <c r="N8" s="11">
        <v>17.046102821885498</v>
      </c>
      <c r="O8" s="11">
        <f>SUM(L8:N8)</f>
        <v>102.56643930029502</v>
      </c>
      <c r="Q8" s="10" t="str">
        <f>name!E4</f>
        <v>Managers, directors and senior officials</v>
      </c>
      <c r="R8" s="11">
        <v>41.037970395284979</v>
      </c>
      <c r="S8" s="11">
        <v>2.8017534078637354</v>
      </c>
      <c r="T8" s="11">
        <v>10.141240353647907</v>
      </c>
      <c r="U8" s="11">
        <f>SUM(R8:T8)</f>
        <v>53.980964156796624</v>
      </c>
      <c r="V8" s="11"/>
      <c r="W8" s="11">
        <v>42.182757604056256</v>
      </c>
      <c r="X8" s="11">
        <v>4.4637166952625593</v>
      </c>
      <c r="Y8" s="11">
        <v>9.8575138833597258</v>
      </c>
      <c r="Z8" s="11">
        <f>SUM(W8:Y8)</f>
        <v>56.50398818267854</v>
      </c>
      <c r="AA8" s="11"/>
      <c r="AB8" s="11">
        <v>44.685033649398974</v>
      </c>
      <c r="AC8" s="11">
        <v>5.7953889607266937</v>
      </c>
      <c r="AD8" s="11">
        <v>11.46847013179697</v>
      </c>
      <c r="AE8" s="11">
        <f>SUM(AB8:AD8)</f>
        <v>61.948892741922641</v>
      </c>
      <c r="AG8" s="10" t="str">
        <f>name!E4</f>
        <v>Managers, directors and senior officials</v>
      </c>
      <c r="AH8" s="11">
        <v>15.888980557691998</v>
      </c>
      <c r="AI8" s="11">
        <v>5.9021801126562128</v>
      </c>
      <c r="AJ8" s="11">
        <v>4.3711827337512856</v>
      </c>
      <c r="AK8" s="11">
        <f>SUM(AH8:AJ8)</f>
        <v>26.162343404099499</v>
      </c>
      <c r="AL8" s="11"/>
      <c r="AM8" s="11">
        <v>18.269103601395734</v>
      </c>
      <c r="AN8" s="11">
        <v>8.4719900918924704</v>
      </c>
      <c r="AO8" s="11">
        <v>5.1028335819261779</v>
      </c>
      <c r="AP8" s="11">
        <f>SUM(AM8:AO8)</f>
        <v>31.843927275214384</v>
      </c>
      <c r="AQ8" s="11"/>
      <c r="AR8" s="11">
        <v>24.032066278632715</v>
      </c>
      <c r="AS8" s="11">
        <v>11.00784758965113</v>
      </c>
      <c r="AT8" s="11">
        <v>5.5776326900885289</v>
      </c>
      <c r="AU8" s="11">
        <f>SUM(AR8:AT8)</f>
        <v>40.617546558372375</v>
      </c>
    </row>
    <row r="9" spans="1:47" x14ac:dyDescent="0.2">
      <c r="A9" t="str">
        <f>name!E5</f>
        <v>Professional occupations</v>
      </c>
      <c r="B9" s="11">
        <v>95.629385039242635</v>
      </c>
      <c r="C9" s="11">
        <v>27.391592808369541</v>
      </c>
      <c r="D9" s="11">
        <v>19.622420541939203</v>
      </c>
      <c r="E9" s="11">
        <f t="shared" ref="E9:E18" si="0">SUM(B9:D9)</f>
        <v>142.64339838955138</v>
      </c>
      <c r="F9" s="11"/>
      <c r="G9" s="11">
        <v>112.30498334979492</v>
      </c>
      <c r="H9" s="11">
        <v>36.127147696923672</v>
      </c>
      <c r="I9" s="11">
        <v>18.315698705914532</v>
      </c>
      <c r="J9" s="11">
        <f t="shared" ref="J9:J16" si="1">SUM(G9:I9)</f>
        <v>166.74782975263315</v>
      </c>
      <c r="K9" s="11"/>
      <c r="L9" s="11">
        <v>136.64349692283858</v>
      </c>
      <c r="M9" s="11">
        <v>44.990753285813142</v>
      </c>
      <c r="N9" s="11">
        <v>18.693401309497954</v>
      </c>
      <c r="O9" s="11">
        <f t="shared" ref="O9:O16" si="2">SUM(L9:N9)</f>
        <v>200.32765151814968</v>
      </c>
      <c r="Q9" s="10" t="str">
        <f>name!E5</f>
        <v>Professional occupations</v>
      </c>
      <c r="R9" s="11">
        <v>58.585395712186454</v>
      </c>
      <c r="S9" s="11">
        <v>5.8152221838153011</v>
      </c>
      <c r="T9" s="11">
        <v>12.946894950953215</v>
      </c>
      <c r="U9" s="11">
        <f t="shared" ref="U9:U16" si="3">SUM(R9:T9)</f>
        <v>77.34751284695497</v>
      </c>
      <c r="V9" s="11"/>
      <c r="W9" s="11">
        <v>66.320132586009279</v>
      </c>
      <c r="X9" s="11">
        <v>8.5782473633059517</v>
      </c>
      <c r="Y9" s="11">
        <v>10.165289398457029</v>
      </c>
      <c r="Z9" s="11">
        <f t="shared" ref="Z9:Z16" si="4">SUM(W9:Y9)</f>
        <v>85.063669347772262</v>
      </c>
      <c r="AA9" s="11"/>
      <c r="AB9" s="11">
        <v>77.916202877849955</v>
      </c>
      <c r="AC9" s="11">
        <v>11.815309480403757</v>
      </c>
      <c r="AD9" s="11">
        <v>9.6302557332487186</v>
      </c>
      <c r="AE9" s="11">
        <f t="shared" ref="AE9:AE16" si="5">SUM(AB9:AD9)</f>
        <v>99.361768091502427</v>
      </c>
      <c r="AG9" s="10" t="str">
        <f>name!E5</f>
        <v>Professional occupations</v>
      </c>
      <c r="AH9" s="11">
        <v>37.043989327056202</v>
      </c>
      <c r="AI9" s="11">
        <v>21.57637062455424</v>
      </c>
      <c r="AJ9" s="11">
        <v>6.6755255909859743</v>
      </c>
      <c r="AK9" s="11">
        <f t="shared" ref="AK9:AK18" si="6">SUM(AH9:AJ9)</f>
        <v>65.295885542596409</v>
      </c>
      <c r="AL9" s="11"/>
      <c r="AM9" s="11">
        <v>45.984850763785701</v>
      </c>
      <c r="AN9" s="11">
        <v>27.548900333617716</v>
      </c>
      <c r="AO9" s="11">
        <v>8.1504093074574939</v>
      </c>
      <c r="AP9" s="11">
        <f t="shared" ref="AP9:AP18" si="7">SUM(AM9:AO9)</f>
        <v>81.684160404860904</v>
      </c>
      <c r="AQ9" s="11"/>
      <c r="AR9" s="11">
        <v>58.727294044988582</v>
      </c>
      <c r="AS9" s="11">
        <v>33.175443805409394</v>
      </c>
      <c r="AT9" s="11">
        <v>9.0631455762492337</v>
      </c>
      <c r="AU9" s="11">
        <f t="shared" ref="AU9:AU18" si="8">SUM(AR9:AT9)</f>
        <v>100.96588342664722</v>
      </c>
    </row>
    <row r="10" spans="1:47" x14ac:dyDescent="0.2">
      <c r="A10" t="str">
        <f>name!E6</f>
        <v>Associate professional occupations</v>
      </c>
      <c r="B10" s="11">
        <v>61.584354047564133</v>
      </c>
      <c r="C10" s="11">
        <v>17.7655114208345</v>
      </c>
      <c r="D10" s="11">
        <v>15.424999915498304</v>
      </c>
      <c r="E10" s="11">
        <f t="shared" si="0"/>
        <v>94.774865383896937</v>
      </c>
      <c r="F10" s="11"/>
      <c r="G10" s="11">
        <v>69.019472012539723</v>
      </c>
      <c r="H10" s="11">
        <v>21.500941394066775</v>
      </c>
      <c r="I10" s="11">
        <v>15.830097273809173</v>
      </c>
      <c r="J10" s="11">
        <f t="shared" si="1"/>
        <v>106.35051068041567</v>
      </c>
      <c r="K10" s="11"/>
      <c r="L10" s="11">
        <v>74.601323609979218</v>
      </c>
      <c r="M10" s="11">
        <v>23.209811293930958</v>
      </c>
      <c r="N10" s="11">
        <v>16.330547949919559</v>
      </c>
      <c r="O10" s="11">
        <f t="shared" si="2"/>
        <v>114.14168285382974</v>
      </c>
      <c r="Q10" s="10" t="str">
        <f>name!E6</f>
        <v>Associate professional occupations</v>
      </c>
      <c r="R10" s="11">
        <v>39.439404545019116</v>
      </c>
      <c r="S10" s="11">
        <v>4.3591642674107272</v>
      </c>
      <c r="T10" s="11">
        <v>7.7021335081697631</v>
      </c>
      <c r="U10" s="11">
        <f t="shared" si="3"/>
        <v>51.500702320599608</v>
      </c>
      <c r="V10" s="11"/>
      <c r="W10" s="11">
        <v>42.523329015508587</v>
      </c>
      <c r="X10" s="11">
        <v>5.999007384631474</v>
      </c>
      <c r="Y10" s="11">
        <v>6.9539939170930012</v>
      </c>
      <c r="Z10" s="11">
        <f t="shared" si="4"/>
        <v>55.476330317233064</v>
      </c>
      <c r="AA10" s="11"/>
      <c r="AB10" s="11">
        <v>42.372309532236947</v>
      </c>
      <c r="AC10" s="11">
        <v>5.5172554943460037</v>
      </c>
      <c r="AD10" s="11">
        <v>6.8104611234966912</v>
      </c>
      <c r="AE10" s="11">
        <f t="shared" si="5"/>
        <v>54.700026150079644</v>
      </c>
      <c r="AG10" s="10" t="str">
        <f>name!E6</f>
        <v>Associate professional occupations</v>
      </c>
      <c r="AH10" s="11">
        <v>22.144949502544993</v>
      </c>
      <c r="AI10" s="11">
        <v>13.406347153423772</v>
      </c>
      <c r="AJ10" s="11">
        <v>7.722866407328544</v>
      </c>
      <c r="AK10" s="11">
        <f t="shared" si="6"/>
        <v>43.274163063297308</v>
      </c>
      <c r="AL10" s="11"/>
      <c r="AM10" s="11">
        <v>26.496142997031171</v>
      </c>
      <c r="AN10" s="11">
        <v>15.501934009435313</v>
      </c>
      <c r="AO10" s="11">
        <v>8.8761033567161682</v>
      </c>
      <c r="AP10" s="11">
        <f t="shared" si="7"/>
        <v>50.87418036318266</v>
      </c>
      <c r="AQ10" s="11"/>
      <c r="AR10" s="11">
        <v>32.229014077742221</v>
      </c>
      <c r="AS10" s="11">
        <v>17.692555799584948</v>
      </c>
      <c r="AT10" s="11">
        <v>9.5200868264228689</v>
      </c>
      <c r="AU10" s="11">
        <f t="shared" si="8"/>
        <v>59.441656703750041</v>
      </c>
    </row>
    <row r="11" spans="1:47" x14ac:dyDescent="0.2">
      <c r="A11" t="str">
        <f>name!E7</f>
        <v>Administrative and secretarial occupations</v>
      </c>
      <c r="B11" s="11">
        <v>45.981338562545787</v>
      </c>
      <c r="C11" s="11">
        <v>37.745999096629589</v>
      </c>
      <c r="D11" s="11">
        <v>4.2638423360703372</v>
      </c>
      <c r="E11" s="11">
        <f t="shared" si="0"/>
        <v>87.991179995245716</v>
      </c>
      <c r="F11" s="11"/>
      <c r="G11" s="11">
        <v>44.436441796939633</v>
      </c>
      <c r="H11" s="11">
        <v>35.973471092747609</v>
      </c>
      <c r="I11" s="11">
        <v>3.560490458316909</v>
      </c>
      <c r="J11" s="11">
        <f t="shared" si="1"/>
        <v>83.97040334800414</v>
      </c>
      <c r="K11" s="11"/>
      <c r="L11" s="11">
        <v>37.265250614332494</v>
      </c>
      <c r="M11" s="11">
        <v>30.018220799976508</v>
      </c>
      <c r="N11" s="11">
        <v>3.3181823055972437</v>
      </c>
      <c r="O11" s="11">
        <f t="shared" si="2"/>
        <v>70.601653719906253</v>
      </c>
      <c r="Q11" s="10" t="str">
        <f>name!E7</f>
        <v>Administrative and secretarial occupations</v>
      </c>
      <c r="R11" s="11">
        <v>14.166004021229794</v>
      </c>
      <c r="S11" s="11">
        <v>3.6563401046837507</v>
      </c>
      <c r="T11" s="11">
        <v>1.3855930757151984</v>
      </c>
      <c r="U11" s="11">
        <f t="shared" si="3"/>
        <v>19.207937201628745</v>
      </c>
      <c r="V11" s="11"/>
      <c r="W11" s="11">
        <v>14.721921539599046</v>
      </c>
      <c r="X11" s="11">
        <v>4.1332581047854893</v>
      </c>
      <c r="Y11" s="11">
        <v>0.94337378421355311</v>
      </c>
      <c r="Z11" s="11">
        <f t="shared" si="4"/>
        <v>19.798553428598087</v>
      </c>
      <c r="AA11" s="11"/>
      <c r="AB11" s="11">
        <v>15.363123684019177</v>
      </c>
      <c r="AC11" s="11">
        <v>3.9077742364806638</v>
      </c>
      <c r="AD11" s="11">
        <v>1.339139069945986</v>
      </c>
      <c r="AE11" s="11">
        <f t="shared" si="5"/>
        <v>20.610036990445828</v>
      </c>
      <c r="AG11" s="10" t="str">
        <f>name!E7</f>
        <v>Administrative and secretarial occupations</v>
      </c>
      <c r="AH11" s="11">
        <v>31.81533454131598</v>
      </c>
      <c r="AI11" s="11">
        <v>34.089658991945825</v>
      </c>
      <c r="AJ11" s="11">
        <v>2.8782492603551382</v>
      </c>
      <c r="AK11" s="11">
        <f t="shared" si="6"/>
        <v>68.783242793616935</v>
      </c>
      <c r="AL11" s="11"/>
      <c r="AM11" s="11">
        <v>29.714520257340581</v>
      </c>
      <c r="AN11" s="11">
        <v>31.840212987962129</v>
      </c>
      <c r="AO11" s="11">
        <v>2.6171166741033538</v>
      </c>
      <c r="AP11" s="11">
        <f t="shared" si="7"/>
        <v>64.171849919406071</v>
      </c>
      <c r="AQ11" s="11"/>
      <c r="AR11" s="11">
        <v>21.902126930313315</v>
      </c>
      <c r="AS11" s="11">
        <v>26.110446563495838</v>
      </c>
      <c r="AT11" s="11">
        <v>1.9790432356512579</v>
      </c>
      <c r="AU11" s="11">
        <f t="shared" si="8"/>
        <v>49.991616729460418</v>
      </c>
    </row>
    <row r="12" spans="1:47" x14ac:dyDescent="0.2">
      <c r="A12" t="str">
        <f>name!E8</f>
        <v>Skilled trades occupations</v>
      </c>
      <c r="B12" s="11">
        <v>51.001086403116922</v>
      </c>
      <c r="C12" s="11">
        <v>9.0693367222622978</v>
      </c>
      <c r="D12" s="11">
        <v>29.632818690422287</v>
      </c>
      <c r="E12" s="11">
        <f t="shared" si="0"/>
        <v>89.703241815801505</v>
      </c>
      <c r="F12" s="11"/>
      <c r="G12" s="11">
        <v>38.783914814701475</v>
      </c>
      <c r="H12" s="11">
        <v>7.178580711108256</v>
      </c>
      <c r="I12" s="11">
        <v>23.176051891691802</v>
      </c>
      <c r="J12" s="11">
        <f t="shared" si="1"/>
        <v>69.138547417501528</v>
      </c>
      <c r="K12" s="11"/>
      <c r="L12" s="11">
        <v>34.579767469689642</v>
      </c>
      <c r="M12" s="11">
        <v>8.5923560578568718</v>
      </c>
      <c r="N12" s="11">
        <v>26.30735690503462</v>
      </c>
      <c r="O12" s="11">
        <f t="shared" si="2"/>
        <v>69.479480432581141</v>
      </c>
      <c r="Q12" s="10" t="str">
        <f>name!E8</f>
        <v>Skilled trades occupations</v>
      </c>
      <c r="R12" s="11">
        <v>46.956039405902914</v>
      </c>
      <c r="S12" s="11">
        <v>5.5959671816970014</v>
      </c>
      <c r="T12" s="11">
        <v>26.90545977678585</v>
      </c>
      <c r="U12" s="11">
        <f t="shared" si="3"/>
        <v>79.457466364385766</v>
      </c>
      <c r="V12" s="11"/>
      <c r="W12" s="11">
        <v>34.875142797903173</v>
      </c>
      <c r="X12" s="11">
        <v>4.0582926411689799</v>
      </c>
      <c r="Y12" s="11">
        <v>19.948379084075757</v>
      </c>
      <c r="Z12" s="11">
        <f t="shared" si="4"/>
        <v>58.881814523147909</v>
      </c>
      <c r="AA12" s="11"/>
      <c r="AB12" s="11">
        <v>29.924906403768631</v>
      </c>
      <c r="AC12" s="11">
        <v>4.7936651860099024</v>
      </c>
      <c r="AD12" s="11">
        <v>22.059292495917202</v>
      </c>
      <c r="AE12" s="11">
        <f t="shared" si="5"/>
        <v>56.77786408569574</v>
      </c>
      <c r="AG12" s="10" t="str">
        <f>name!E8</f>
        <v>Skilled trades occupations</v>
      </c>
      <c r="AH12" s="11">
        <v>4.045046997213972</v>
      </c>
      <c r="AI12" s="11">
        <v>3.4733695405652978</v>
      </c>
      <c r="AJ12" s="11">
        <v>2.7273589136364484</v>
      </c>
      <c r="AK12" s="11">
        <f t="shared" si="6"/>
        <v>10.245775451415719</v>
      </c>
      <c r="AL12" s="11"/>
      <c r="AM12" s="11">
        <v>3.90877201679832</v>
      </c>
      <c r="AN12" s="11">
        <v>3.1202880699392761</v>
      </c>
      <c r="AO12" s="11">
        <v>3.2276728076160466</v>
      </c>
      <c r="AP12" s="11">
        <f t="shared" si="7"/>
        <v>10.256732894353643</v>
      </c>
      <c r="AQ12" s="11"/>
      <c r="AR12" s="11">
        <v>4.6548610659210192</v>
      </c>
      <c r="AS12" s="11">
        <v>3.7986908718469712</v>
      </c>
      <c r="AT12" s="11">
        <v>4.2480644091174158</v>
      </c>
      <c r="AU12" s="11">
        <f t="shared" si="8"/>
        <v>12.701616346885405</v>
      </c>
    </row>
    <row r="13" spans="1:47" x14ac:dyDescent="0.2">
      <c r="A13" t="str">
        <f>name!E9</f>
        <v>Caring, leisure and other service occupations</v>
      </c>
      <c r="B13" s="11">
        <v>33.090727689646656</v>
      </c>
      <c r="C13" s="11">
        <v>34.011729443366299</v>
      </c>
      <c r="D13" s="11">
        <v>8.1581832023384315</v>
      </c>
      <c r="E13" s="11">
        <f t="shared" si="0"/>
        <v>75.260640335351397</v>
      </c>
      <c r="F13" s="11"/>
      <c r="G13" s="11">
        <v>31.481412464438499</v>
      </c>
      <c r="H13" s="11">
        <v>35.000152597706602</v>
      </c>
      <c r="I13" s="11">
        <v>10.52206203789344</v>
      </c>
      <c r="J13" s="11">
        <f t="shared" si="1"/>
        <v>77.003627100038543</v>
      </c>
      <c r="K13" s="11"/>
      <c r="L13" s="11">
        <v>39.492658381631244</v>
      </c>
      <c r="M13" s="11">
        <v>38.267311582317532</v>
      </c>
      <c r="N13" s="11">
        <v>12.660114058599115</v>
      </c>
      <c r="O13" s="11">
        <f t="shared" si="2"/>
        <v>90.420084022547897</v>
      </c>
      <c r="Q13" s="10" t="str">
        <f>name!E9</f>
        <v>Caring, leisure and other service occupations</v>
      </c>
      <c r="R13" s="11">
        <v>9.0534573289370375</v>
      </c>
      <c r="S13" s="11">
        <v>4.2856848794196489</v>
      </c>
      <c r="T13" s="11">
        <v>1.14388037744739</v>
      </c>
      <c r="U13" s="11">
        <f t="shared" si="3"/>
        <v>14.483022585804077</v>
      </c>
      <c r="V13" s="11"/>
      <c r="W13" s="11">
        <v>8.311384003244056</v>
      </c>
      <c r="X13" s="11">
        <v>4.2886205475204031</v>
      </c>
      <c r="Y13" s="11">
        <v>0.94887737200353828</v>
      </c>
      <c r="Z13" s="11">
        <f t="shared" si="4"/>
        <v>13.548881922767999</v>
      </c>
      <c r="AA13" s="11"/>
      <c r="AB13" s="11">
        <v>11.282745089168252</v>
      </c>
      <c r="AC13" s="11">
        <v>5.2997548230210754</v>
      </c>
      <c r="AD13" s="11">
        <v>1.3986249027019642</v>
      </c>
      <c r="AE13" s="11">
        <f t="shared" si="5"/>
        <v>17.981124814891292</v>
      </c>
      <c r="AG13" s="10" t="str">
        <f>name!E9</f>
        <v>Caring, leisure and other service occupations</v>
      </c>
      <c r="AH13" s="11">
        <v>24.037270360709613</v>
      </c>
      <c r="AI13" s="11">
        <v>29.72604456394664</v>
      </c>
      <c r="AJ13" s="11">
        <v>7.0143028248910415</v>
      </c>
      <c r="AK13" s="11">
        <f t="shared" si="6"/>
        <v>60.777617749547296</v>
      </c>
      <c r="AL13" s="11"/>
      <c r="AM13" s="11">
        <v>23.170028461194441</v>
      </c>
      <c r="AN13" s="11">
        <v>30.7115320501862</v>
      </c>
      <c r="AO13" s="11">
        <v>9.5731846658899009</v>
      </c>
      <c r="AP13" s="11">
        <f t="shared" si="7"/>
        <v>63.454745177270539</v>
      </c>
      <c r="AQ13" s="11"/>
      <c r="AR13" s="11">
        <v>28.209913292462989</v>
      </c>
      <c r="AS13" s="11">
        <v>32.967556759296457</v>
      </c>
      <c r="AT13" s="11">
        <v>11.26148915589715</v>
      </c>
      <c r="AU13" s="11">
        <f t="shared" si="8"/>
        <v>72.438959207656595</v>
      </c>
    </row>
    <row r="14" spans="1:47" x14ac:dyDescent="0.2">
      <c r="A14" t="str">
        <f>name!E10</f>
        <v>Sales and customer service occupations</v>
      </c>
      <c r="B14" s="11">
        <v>23.402515720404839</v>
      </c>
      <c r="C14" s="11">
        <v>39.789081943214789</v>
      </c>
      <c r="D14" s="11">
        <v>5.2443165413171284</v>
      </c>
      <c r="E14" s="11">
        <f t="shared" si="0"/>
        <v>68.435914204936765</v>
      </c>
      <c r="F14" s="11"/>
      <c r="G14" s="11">
        <v>20.434636866353031</v>
      </c>
      <c r="H14" s="11">
        <v>36.752594443911818</v>
      </c>
      <c r="I14" s="11">
        <v>3.4075051484036685</v>
      </c>
      <c r="J14" s="11">
        <f t="shared" si="1"/>
        <v>60.594736458668521</v>
      </c>
      <c r="K14" s="11"/>
      <c r="L14" s="11">
        <v>20.506876174075124</v>
      </c>
      <c r="M14" s="11">
        <v>37.166961017563835</v>
      </c>
      <c r="N14" s="11">
        <v>2.9560167499167824</v>
      </c>
      <c r="O14" s="11">
        <f t="shared" si="2"/>
        <v>60.629853941555744</v>
      </c>
      <c r="Q14" s="10" t="str">
        <f>name!E10</f>
        <v>Sales and customer service occupations</v>
      </c>
      <c r="R14" s="11">
        <v>12.418320829816528</v>
      </c>
      <c r="S14" s="11">
        <v>11.779060747383959</v>
      </c>
      <c r="T14" s="11">
        <v>2.993365540965288</v>
      </c>
      <c r="U14" s="11">
        <f t="shared" si="3"/>
        <v>27.190747118165778</v>
      </c>
      <c r="V14" s="11"/>
      <c r="W14" s="11">
        <v>10.773859319997008</v>
      </c>
      <c r="X14" s="11">
        <v>11.840172093889679</v>
      </c>
      <c r="Y14" s="11">
        <v>1.9063642270522623</v>
      </c>
      <c r="Z14" s="11">
        <f t="shared" si="4"/>
        <v>24.520395640938947</v>
      </c>
      <c r="AA14" s="11"/>
      <c r="AB14" s="11">
        <v>11.579973021171437</v>
      </c>
      <c r="AC14" s="11">
        <v>12.445434792261134</v>
      </c>
      <c r="AD14" s="11">
        <v>1.7056776127129092</v>
      </c>
      <c r="AE14" s="11">
        <f t="shared" si="5"/>
        <v>25.73108542614548</v>
      </c>
      <c r="AG14" s="10" t="str">
        <f>name!E10</f>
        <v>Sales and customer service occupations</v>
      </c>
      <c r="AH14" s="11">
        <v>10.984194890588316</v>
      </c>
      <c r="AI14" s="11">
        <v>28.010021195830838</v>
      </c>
      <c r="AJ14" s="11">
        <v>2.2509510003518391</v>
      </c>
      <c r="AK14" s="11">
        <f t="shared" si="6"/>
        <v>41.245167086770998</v>
      </c>
      <c r="AL14" s="11"/>
      <c r="AM14" s="11">
        <v>9.6607775463560124</v>
      </c>
      <c r="AN14" s="11">
        <v>24.912422350022133</v>
      </c>
      <c r="AO14" s="11">
        <v>1.5011409213514055</v>
      </c>
      <c r="AP14" s="11">
        <f t="shared" si="7"/>
        <v>36.074340817729549</v>
      </c>
      <c r="AQ14" s="11"/>
      <c r="AR14" s="11">
        <v>8.9269031529036944</v>
      </c>
      <c r="AS14" s="11">
        <v>24.7215262253027</v>
      </c>
      <c r="AT14" s="11">
        <v>1.2503391372038737</v>
      </c>
      <c r="AU14" s="11">
        <f t="shared" si="8"/>
        <v>34.898768515410268</v>
      </c>
    </row>
    <row r="15" spans="1:47" x14ac:dyDescent="0.2">
      <c r="A15" t="str">
        <f>name!E11</f>
        <v>Process, plant and machine operatives</v>
      </c>
      <c r="B15" s="11">
        <v>38.765394106560855</v>
      </c>
      <c r="C15" s="11">
        <v>6.6504000049959906</v>
      </c>
      <c r="D15" s="11">
        <v>7.5892879067153007</v>
      </c>
      <c r="E15" s="11">
        <f t="shared" si="0"/>
        <v>53.005082018272148</v>
      </c>
      <c r="F15" s="11"/>
      <c r="G15" s="11">
        <v>31.038356511144055</v>
      </c>
      <c r="H15" s="11">
        <v>7.2032808750618225</v>
      </c>
      <c r="I15" s="11">
        <v>8.9718485745687051</v>
      </c>
      <c r="J15" s="11">
        <f t="shared" si="1"/>
        <v>47.213485960774584</v>
      </c>
      <c r="K15" s="11"/>
      <c r="L15" s="11">
        <v>33.527925094864678</v>
      </c>
      <c r="M15" s="11">
        <v>9.6423837021804903</v>
      </c>
      <c r="N15" s="11">
        <v>11.585555347734779</v>
      </c>
      <c r="O15" s="11">
        <f t="shared" si="2"/>
        <v>54.755864144779949</v>
      </c>
      <c r="Q15" s="10" t="str">
        <f>name!E11</f>
        <v>Process, plant and machine operatives</v>
      </c>
      <c r="R15" s="11">
        <v>34.491002038701176</v>
      </c>
      <c r="S15" s="11">
        <v>4.5730190379525535</v>
      </c>
      <c r="T15" s="11">
        <v>6.5549949725934278</v>
      </c>
      <c r="U15" s="11">
        <f t="shared" si="3"/>
        <v>45.619016049247158</v>
      </c>
      <c r="V15" s="11"/>
      <c r="W15" s="11">
        <v>27.50044336485934</v>
      </c>
      <c r="X15" s="11">
        <v>5.5325586326045855</v>
      </c>
      <c r="Y15" s="11">
        <v>7.6112422374884012</v>
      </c>
      <c r="Z15" s="11">
        <f t="shared" si="4"/>
        <v>40.644244234952325</v>
      </c>
      <c r="AA15" s="11"/>
      <c r="AB15" s="11">
        <v>29.448090614331822</v>
      </c>
      <c r="AC15" s="11">
        <v>6.564423593690635</v>
      </c>
      <c r="AD15" s="11">
        <v>9.6891387037167025</v>
      </c>
      <c r="AE15" s="11">
        <f t="shared" si="5"/>
        <v>45.70165291173916</v>
      </c>
      <c r="AG15" s="10" t="str">
        <f>name!E11</f>
        <v>Process, plant and machine operatives</v>
      </c>
      <c r="AH15" s="11">
        <v>4.2743920678596607</v>
      </c>
      <c r="AI15" s="11">
        <v>2.0773809670434407</v>
      </c>
      <c r="AJ15" s="11">
        <v>1.0342929341218743</v>
      </c>
      <c r="AK15" s="11">
        <f t="shared" si="6"/>
        <v>7.3860659690249761</v>
      </c>
      <c r="AL15" s="11"/>
      <c r="AM15" s="11">
        <v>3.5379131462847253</v>
      </c>
      <c r="AN15" s="11">
        <v>1.670722242457241</v>
      </c>
      <c r="AO15" s="11">
        <v>1.3606063370803094</v>
      </c>
      <c r="AP15" s="11">
        <f t="shared" si="7"/>
        <v>6.5692417258222751</v>
      </c>
      <c r="AQ15" s="11"/>
      <c r="AR15" s="11">
        <v>4.0798344805328606</v>
      </c>
      <c r="AS15" s="11">
        <v>3.0779601084898545</v>
      </c>
      <c r="AT15" s="11">
        <v>1.896416644018077</v>
      </c>
      <c r="AU15" s="11">
        <f t="shared" si="8"/>
        <v>9.0542112330407925</v>
      </c>
    </row>
    <row r="16" spans="1:47" x14ac:dyDescent="0.2">
      <c r="A16" t="str">
        <f>name!E12</f>
        <v>Elementary occupations</v>
      </c>
      <c r="B16" s="11">
        <v>39.929717410886006</v>
      </c>
      <c r="C16" s="11">
        <v>57.268774322960709</v>
      </c>
      <c r="D16" s="11">
        <v>5.5268785622015182</v>
      </c>
      <c r="E16" s="11">
        <f t="shared" si="0"/>
        <v>102.72537029604823</v>
      </c>
      <c r="F16" s="11"/>
      <c r="G16" s="11">
        <v>31.232125117975905</v>
      </c>
      <c r="H16" s="11">
        <v>53.579765924020698</v>
      </c>
      <c r="I16" s="11">
        <v>4.4330527820743271</v>
      </c>
      <c r="J16" s="11">
        <f t="shared" si="1"/>
        <v>89.24494382407093</v>
      </c>
      <c r="K16" s="11"/>
      <c r="L16" s="11">
        <v>30.040303123059857</v>
      </c>
      <c r="M16" s="11">
        <v>49.857239311498184</v>
      </c>
      <c r="N16" s="11">
        <v>5.9397476317962283</v>
      </c>
      <c r="O16" s="11">
        <f t="shared" si="2"/>
        <v>85.837290066354257</v>
      </c>
      <c r="Q16" s="10" t="str">
        <f>name!E12</f>
        <v>Elementary occupations</v>
      </c>
      <c r="R16" s="11">
        <v>29.299368007486976</v>
      </c>
      <c r="S16" s="11">
        <v>20.228777219410027</v>
      </c>
      <c r="T16" s="11">
        <v>4.0410125284688743</v>
      </c>
      <c r="U16" s="11">
        <f t="shared" si="3"/>
        <v>53.569157755365879</v>
      </c>
      <c r="V16" s="11"/>
      <c r="W16" s="11">
        <v>22.209910898304788</v>
      </c>
      <c r="X16" s="11">
        <v>19.305174068445091</v>
      </c>
      <c r="Y16" s="11">
        <v>3.5132240979299412</v>
      </c>
      <c r="Z16" s="11">
        <f t="shared" si="4"/>
        <v>45.028309064679824</v>
      </c>
      <c r="AA16" s="11"/>
      <c r="AB16" s="11">
        <v>20.150545854301718</v>
      </c>
      <c r="AC16" s="11">
        <v>19.159465980288644</v>
      </c>
      <c r="AD16" s="11">
        <v>4.9604513297982908</v>
      </c>
      <c r="AE16" s="11">
        <f t="shared" si="5"/>
        <v>44.270463164388651</v>
      </c>
      <c r="AG16" s="10" t="str">
        <f>name!E12</f>
        <v>Elementary occupations</v>
      </c>
      <c r="AH16" s="11">
        <v>10.630349403399018</v>
      </c>
      <c r="AI16" s="11">
        <v>37.039997103550689</v>
      </c>
      <c r="AJ16" s="11">
        <v>1.4858660337326415</v>
      </c>
      <c r="AK16" s="11">
        <f t="shared" si="6"/>
        <v>49.156212540682347</v>
      </c>
      <c r="AL16" s="11"/>
      <c r="AM16" s="11">
        <v>9.0222142196711079</v>
      </c>
      <c r="AN16" s="11">
        <v>34.274591855575615</v>
      </c>
      <c r="AO16" s="11">
        <v>0.91982868414438612</v>
      </c>
      <c r="AP16" s="11">
        <f t="shared" si="7"/>
        <v>44.216634759391106</v>
      </c>
      <c r="AQ16" s="11"/>
      <c r="AR16" s="11">
        <v>9.8897572687581121</v>
      </c>
      <c r="AS16" s="11">
        <v>30.69777333120954</v>
      </c>
      <c r="AT16" s="11">
        <v>0.97929630199793538</v>
      </c>
      <c r="AU16" s="11">
        <f t="shared" si="8"/>
        <v>41.566826901965584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446.31146993294476</v>
      </c>
      <c r="C18" s="34">
        <f t="shared" ref="C18:D18" si="9">SUM(C8:C16)</f>
        <v>238.39635928315369</v>
      </c>
      <c r="D18" s="34">
        <f t="shared" si="9"/>
        <v>109.97517078390172</v>
      </c>
      <c r="E18" s="34">
        <f t="shared" si="0"/>
        <v>794.68300000000011</v>
      </c>
      <c r="F18" s="34"/>
      <c r="G18" s="34">
        <f>SUM(G8:G16)</f>
        <v>439.18320413933924</v>
      </c>
      <c r="H18" s="34">
        <f t="shared" ref="H18:I18" si="10">SUM(H8:H16)</f>
        <v>246.2516415227023</v>
      </c>
      <c r="I18" s="34">
        <f t="shared" si="10"/>
        <v>103.17715433795846</v>
      </c>
      <c r="J18" s="34">
        <f t="shared" ref="J18" si="11">SUM(G18:I18)</f>
        <v>788.61199999999997</v>
      </c>
      <c r="K18" s="34"/>
      <c r="L18" s="34">
        <f>SUM(L8:L16)</f>
        <v>475.3747013185025</v>
      </c>
      <c r="M18" s="34">
        <f t="shared" ref="M18:N18" si="12">SUM(M8:M16)</f>
        <v>258.54827360151535</v>
      </c>
      <c r="N18" s="34">
        <f t="shared" si="12"/>
        <v>114.8370250799818</v>
      </c>
      <c r="O18" s="34">
        <f>SUM(L18:N18)</f>
        <v>848.75999999999965</v>
      </c>
      <c r="Q18" s="231" t="str">
        <f>name!E3</f>
        <v>All occupations</v>
      </c>
      <c r="R18" s="34">
        <f>SUM(R8:R16)</f>
        <v>285.44696228456496</v>
      </c>
      <c r="S18" s="34">
        <f t="shared" ref="S18:T18" si="13">SUM(S8:S16)</f>
        <v>63.094989029636707</v>
      </c>
      <c r="T18" s="34">
        <f t="shared" si="13"/>
        <v>73.814575084746906</v>
      </c>
      <c r="U18" s="34">
        <f t="shared" ref="U18" si="14">SUM(R18:T18)</f>
        <v>422.35652639894863</v>
      </c>
      <c r="V18" s="34"/>
      <c r="W18" s="34">
        <f>SUM(W8:W16)</f>
        <v>269.41888112948152</v>
      </c>
      <c r="X18" s="34">
        <f t="shared" ref="X18:Y18" si="15">SUM(X8:X16)</f>
        <v>68.199047531614212</v>
      </c>
      <c r="Y18" s="34">
        <f t="shared" si="15"/>
        <v>61.848258001673209</v>
      </c>
      <c r="Z18" s="34">
        <f t="shared" ref="Z18" si="16">SUM(W18:Y18)</f>
        <v>399.46618666276896</v>
      </c>
      <c r="AA18" s="34"/>
      <c r="AB18" s="34">
        <f>SUM(AB8:AB16)</f>
        <v>282.72293072624689</v>
      </c>
      <c r="AC18" s="34">
        <f t="shared" ref="AC18:AD18" si="17">SUM(AC8:AC16)</f>
        <v>75.298472547228499</v>
      </c>
      <c r="AD18" s="34">
        <f t="shared" si="17"/>
        <v>69.061511103335434</v>
      </c>
      <c r="AE18" s="34">
        <f t="shared" ref="AE18" si="18">SUM(AB18:AD18)</f>
        <v>427.08291437681078</v>
      </c>
      <c r="AG18" s="231" t="str">
        <f>name!E3</f>
        <v>All occupations</v>
      </c>
      <c r="AH18" s="34">
        <f>SUM(AH8:AH16)</f>
        <v>160.86450764837974</v>
      </c>
      <c r="AI18" s="34">
        <f t="shared" ref="AI18:AJ18" si="19">SUM(AI8:AI16)</f>
        <v>175.30137025351698</v>
      </c>
      <c r="AJ18" s="34">
        <f t="shared" si="19"/>
        <v>36.160595699154783</v>
      </c>
      <c r="AK18" s="34">
        <f t="shared" si="6"/>
        <v>372.32647360105148</v>
      </c>
      <c r="AL18" s="34"/>
      <c r="AM18" s="34">
        <f>SUM(AM8:AM16)</f>
        <v>169.76432300985778</v>
      </c>
      <c r="AN18" s="34">
        <f t="shared" ref="AN18:AO18" si="20">SUM(AN8:AN16)</f>
        <v>178.05259399108809</v>
      </c>
      <c r="AO18" s="34">
        <f t="shared" si="20"/>
        <v>41.328896336285247</v>
      </c>
      <c r="AP18" s="34">
        <f t="shared" si="7"/>
        <v>389.14581333723112</v>
      </c>
      <c r="AQ18" s="34"/>
      <c r="AR18" s="34">
        <f>SUM(AR8:AR16)</f>
        <v>192.6517705922555</v>
      </c>
      <c r="AS18" s="34">
        <f t="shared" ref="AS18:AT18" si="21">SUM(AS8:AS16)</f>
        <v>183.24980105428685</v>
      </c>
      <c r="AT18" s="34">
        <f t="shared" si="21"/>
        <v>45.775513976646337</v>
      </c>
      <c r="AU18" s="34">
        <f t="shared" si="8"/>
        <v>421.6770856231887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12.754982739191048</v>
      </c>
      <c r="C26" s="18">
        <f t="shared" ref="C26:O26" si="22">C8/C$18*100</f>
        <v>3.6510345823620201</v>
      </c>
      <c r="D26" s="18">
        <f t="shared" si="22"/>
        <v>13.196090521119283</v>
      </c>
      <c r="E26" s="18">
        <f t="shared" si="22"/>
        <v>10.084940480782411</v>
      </c>
      <c r="F26" s="18"/>
      <c r="G26" s="18">
        <f t="shared" si="22"/>
        <v>13.764611359379872</v>
      </c>
      <c r="H26" s="18">
        <f t="shared" si="22"/>
        <v>5.2530438811156026</v>
      </c>
      <c r="I26" s="18">
        <f t="shared" si="22"/>
        <v>14.499670553311672</v>
      </c>
      <c r="J26" s="18">
        <f t="shared" si="22"/>
        <v>11.202963619358178</v>
      </c>
      <c r="K26" s="18"/>
      <c r="L26" s="18">
        <f t="shared" si="22"/>
        <v>14.455354846910756</v>
      </c>
      <c r="M26" s="18">
        <f t="shared" si="22"/>
        <v>6.4990712629068383</v>
      </c>
      <c r="N26" s="18">
        <f t="shared" si="22"/>
        <v>14.843734248612947</v>
      </c>
      <c r="O26" s="18">
        <f t="shared" si="22"/>
        <v>12.084268733245565</v>
      </c>
      <c r="Q26" t="str">
        <f>$A$8</f>
        <v>Managers, directors and senior officials</v>
      </c>
      <c r="R26" s="18">
        <f>R8/R$18*100</f>
        <v>14.376740977321671</v>
      </c>
      <c r="S26" s="18">
        <f t="shared" ref="S26:U26" si="23">S8/S$18*100</f>
        <v>4.4405323639056471</v>
      </c>
      <c r="T26" s="18">
        <f t="shared" si="23"/>
        <v>13.738804757738828</v>
      </c>
      <c r="U26" s="18">
        <f t="shared" si="23"/>
        <v>12.780899733465322</v>
      </c>
      <c r="V26" s="18"/>
      <c r="W26" s="18">
        <f t="shared" ref="W26:Z26" si="24">W8/W$18*100</f>
        <v>15.656941869557913</v>
      </c>
      <c r="X26" s="18">
        <f t="shared" si="24"/>
        <v>6.5451305506772179</v>
      </c>
      <c r="Y26" s="18">
        <f t="shared" si="24"/>
        <v>15.938223972440818</v>
      </c>
      <c r="Z26" s="18">
        <f t="shared" si="24"/>
        <v>14.144873851458032</v>
      </c>
      <c r="AA26" s="18"/>
      <c r="AB26" s="18">
        <f t="shared" ref="AB26:AE26" si="25">AB8/AB$18*100</f>
        <v>15.80523855444407</v>
      </c>
      <c r="AC26" s="18">
        <f t="shared" si="25"/>
        <v>7.6965558060845467</v>
      </c>
      <c r="AD26" s="18">
        <f t="shared" si="25"/>
        <v>16.606167384083033</v>
      </c>
      <c r="AE26" s="18">
        <f t="shared" si="25"/>
        <v>14.50512082233891</v>
      </c>
      <c r="AG26" t="str">
        <f>$A$8</f>
        <v>Managers, directors and senior officials</v>
      </c>
      <c r="AH26" s="18">
        <f>AH8/AH$18*100</f>
        <v>9.877244390305405</v>
      </c>
      <c r="AI26" s="18">
        <f t="shared" ref="AI26:AK26" si="26">AI8/AI$18*100</f>
        <v>3.3668761996101972</v>
      </c>
      <c r="AJ26" s="18">
        <f t="shared" si="26"/>
        <v>12.088248684059863</v>
      </c>
      <c r="AK26" s="18">
        <f t="shared" si="26"/>
        <v>7.0267212403844539</v>
      </c>
      <c r="AL26" s="18"/>
      <c r="AM26" s="18">
        <f t="shared" ref="AM26:AP26" si="27">AM8/AM$18*100</f>
        <v>10.761450508264268</v>
      </c>
      <c r="AN26" s="18">
        <f t="shared" si="27"/>
        <v>4.7581390992352022</v>
      </c>
      <c r="AO26" s="18">
        <f t="shared" si="27"/>
        <v>12.346890515549717</v>
      </c>
      <c r="AP26" s="18">
        <f t="shared" si="27"/>
        <v>8.1830322166716076</v>
      </c>
      <c r="AQ26" s="18"/>
      <c r="AR26" s="18">
        <f t="shared" ref="AR26:AU26" si="28">AR8/AR$18*100</f>
        <v>12.474355260142515</v>
      </c>
      <c r="AS26" s="18">
        <f t="shared" si="28"/>
        <v>6.0070174845047219</v>
      </c>
      <c r="AT26" s="18">
        <f t="shared" si="28"/>
        <v>12.184751640219954</v>
      </c>
      <c r="AU26" s="18">
        <f t="shared" si="28"/>
        <v>9.6323817307607467</v>
      </c>
    </row>
    <row r="27" spans="1:47" x14ac:dyDescent="0.2">
      <c r="A27" t="str">
        <f>$A$9</f>
        <v>Professional occupations</v>
      </c>
      <c r="B27" s="18">
        <f t="shared" ref="B27:B34" si="29">B9/B$18*100</f>
        <v>21.426602604143312</v>
      </c>
      <c r="C27" s="18">
        <f t="shared" ref="C27:O27" si="30">C9/C$18*100</f>
        <v>11.489937552207062</v>
      </c>
      <c r="D27" s="18">
        <f t="shared" si="30"/>
        <v>17.84259156141411</v>
      </c>
      <c r="E27" s="18">
        <f t="shared" si="30"/>
        <v>17.949723146154046</v>
      </c>
      <c r="F27" s="18"/>
      <c r="G27" s="18">
        <f t="shared" si="30"/>
        <v>25.57132929750292</v>
      </c>
      <c r="H27" s="18">
        <f t="shared" si="30"/>
        <v>14.67082512568472</v>
      </c>
      <c r="I27" s="18">
        <f t="shared" si="30"/>
        <v>17.751699805483256</v>
      </c>
      <c r="J27" s="18">
        <f t="shared" si="30"/>
        <v>21.144470253132486</v>
      </c>
      <c r="K27" s="18"/>
      <c r="L27" s="18">
        <f t="shared" si="30"/>
        <v>28.744377128998082</v>
      </c>
      <c r="M27" s="18">
        <f t="shared" si="30"/>
        <v>17.401297119142491</v>
      </c>
      <c r="N27" s="18">
        <f t="shared" si="30"/>
        <v>16.278200603401523</v>
      </c>
      <c r="O27" s="18">
        <f t="shared" si="30"/>
        <v>23.602390725075377</v>
      </c>
      <c r="Q27" t="str">
        <f>$A$9</f>
        <v>Professional occupations</v>
      </c>
      <c r="R27" s="18">
        <f t="shared" ref="R27:U27" si="31">R9/R$18*100</f>
        <v>20.524091496122519</v>
      </c>
      <c r="S27" s="18">
        <f t="shared" si="31"/>
        <v>9.2166149376518618</v>
      </c>
      <c r="T27" s="18">
        <f t="shared" si="31"/>
        <v>17.539754087981699</v>
      </c>
      <c r="U27" s="18">
        <f t="shared" si="31"/>
        <v>18.313322516033342</v>
      </c>
      <c r="V27" s="18"/>
      <c r="W27" s="18">
        <f t="shared" ref="W27:Z27" si="32">W9/W$18*100</f>
        <v>24.615992876214239</v>
      </c>
      <c r="X27" s="18">
        <f t="shared" si="32"/>
        <v>12.57825097825514</v>
      </c>
      <c r="Y27" s="18">
        <f t="shared" si="32"/>
        <v>16.435854019012179</v>
      </c>
      <c r="Z27" s="18">
        <f t="shared" si="32"/>
        <v>21.294335337469594</v>
      </c>
      <c r="AA27" s="18"/>
      <c r="AB27" s="18">
        <f t="shared" ref="AB27:AE27" si="33">AB9/AB$18*100</f>
        <v>27.559208826005747</v>
      </c>
      <c r="AC27" s="18">
        <f t="shared" si="33"/>
        <v>15.691300342105865</v>
      </c>
      <c r="AD27" s="18">
        <f t="shared" si="33"/>
        <v>13.944461364071731</v>
      </c>
      <c r="AE27" s="18">
        <f t="shared" si="33"/>
        <v>23.26521730247363</v>
      </c>
      <c r="AG27" t="str">
        <f>$A$9</f>
        <v>Professional occupations</v>
      </c>
      <c r="AH27" s="18">
        <f t="shared" ref="AH27:AK27" si="34">AH9/AH$18*100</f>
        <v>23.028068694946406</v>
      </c>
      <c r="AI27" s="18">
        <f>AI9/AI$18*100</f>
        <v>12.30815856906935</v>
      </c>
      <c r="AJ27" s="18">
        <f t="shared" si="34"/>
        <v>18.460773286270857</v>
      </c>
      <c r="AK27" s="18">
        <f t="shared" si="34"/>
        <v>17.537266397167631</v>
      </c>
      <c r="AL27" s="18"/>
      <c r="AM27" s="18">
        <f t="shared" ref="AM27:AP27" si="35">AM9/AM$18*100</f>
        <v>27.087464520513819</v>
      </c>
      <c r="AN27" s="18">
        <f t="shared" si="35"/>
        <v>15.472338659102375</v>
      </c>
      <c r="AO27" s="18">
        <f t="shared" si="35"/>
        <v>19.720849163595339</v>
      </c>
      <c r="AP27" s="18">
        <f t="shared" si="35"/>
        <v>20.990630659586195</v>
      </c>
      <c r="AQ27" s="18"/>
      <c r="AR27" s="18">
        <f t="shared" ref="AR27:AU27" si="36">AR9/AR$18*100</f>
        <v>30.483651338603057</v>
      </c>
      <c r="AS27" s="18">
        <f t="shared" si="36"/>
        <v>18.103945332841771</v>
      </c>
      <c r="AT27" s="18">
        <f t="shared" si="36"/>
        <v>19.799112645404815</v>
      </c>
      <c r="AU27" s="18">
        <f t="shared" si="36"/>
        <v>23.943886653796145</v>
      </c>
    </row>
    <row r="28" spans="1:47" x14ac:dyDescent="0.2">
      <c r="A28" t="str">
        <f>$A$10</f>
        <v>Associate professional occupations</v>
      </c>
      <c r="B28" s="18">
        <f t="shared" si="29"/>
        <v>13.798514758497415</v>
      </c>
      <c r="C28" s="18">
        <f t="shared" ref="C28:O28" si="37">C10/C$18*100</f>
        <v>7.4520900714484624</v>
      </c>
      <c r="D28" s="18">
        <f t="shared" si="37"/>
        <v>14.025893122555836</v>
      </c>
      <c r="E28" s="18">
        <f t="shared" si="37"/>
        <v>11.926122162409026</v>
      </c>
      <c r="F28" s="18"/>
      <c r="G28" s="18">
        <f t="shared" si="37"/>
        <v>15.715417020055709</v>
      </c>
      <c r="H28" s="18">
        <f t="shared" si="37"/>
        <v>8.7312885555260635</v>
      </c>
      <c r="I28" s="18">
        <f t="shared" si="37"/>
        <v>15.342637985495733</v>
      </c>
      <c r="J28" s="18">
        <f t="shared" si="37"/>
        <v>13.485783969862958</v>
      </c>
      <c r="K28" s="18"/>
      <c r="L28" s="18">
        <f t="shared" si="37"/>
        <v>15.693162341846229</v>
      </c>
      <c r="M28" s="18">
        <f t="shared" si="37"/>
        <v>8.9769739981721255</v>
      </c>
      <c r="N28" s="18">
        <f t="shared" si="37"/>
        <v>14.220629573559263</v>
      </c>
      <c r="O28" s="18">
        <f t="shared" si="37"/>
        <v>13.448051611036075</v>
      </c>
      <c r="Q28" t="str">
        <f>$A$10</f>
        <v>Associate professional occupations</v>
      </c>
      <c r="R28" s="18">
        <f t="shared" ref="R28:U28" si="38">R10/R$18*100</f>
        <v>13.816718955201763</v>
      </c>
      <c r="S28" s="18">
        <f t="shared" si="38"/>
        <v>6.9088913944705803</v>
      </c>
      <c r="T28" s="18">
        <f t="shared" si="38"/>
        <v>10.434434526415552</v>
      </c>
      <c r="U28" s="18">
        <f t="shared" si="38"/>
        <v>12.193656094224334</v>
      </c>
      <c r="V28" s="18"/>
      <c r="W28" s="18">
        <f t="shared" ref="W28:Z28" si="39">W10/W$18*100</f>
        <v>15.783351499805265</v>
      </c>
      <c r="X28" s="18">
        <f t="shared" si="39"/>
        <v>8.7963213589611886</v>
      </c>
      <c r="Y28" s="18">
        <f t="shared" si="39"/>
        <v>11.243637479498407</v>
      </c>
      <c r="Z28" s="18">
        <f t="shared" si="39"/>
        <v>13.887616066004208</v>
      </c>
      <c r="AA28" s="18"/>
      <c r="AB28" s="18">
        <f t="shared" ref="AB28:AE28" si="40">AB10/AB$18*100</f>
        <v>14.987220676933678</v>
      </c>
      <c r="AC28" s="18">
        <f t="shared" si="40"/>
        <v>7.327181160129757</v>
      </c>
      <c r="AD28" s="18">
        <f t="shared" si="40"/>
        <v>9.8614423789631918</v>
      </c>
      <c r="AE28" s="18">
        <f t="shared" si="40"/>
        <v>12.807823565102487</v>
      </c>
      <c r="AG28" t="str">
        <f>$A$10</f>
        <v>Associate professional occupations</v>
      </c>
      <c r="AH28" s="18">
        <f t="shared" ref="AH28:AK28" si="41">AH10/AH$18*100</f>
        <v>13.76621221565529</v>
      </c>
      <c r="AI28" s="18">
        <f t="shared" si="41"/>
        <v>7.6475997500965383</v>
      </c>
      <c r="AJ28" s="18">
        <f t="shared" si="41"/>
        <v>21.357132696541996</v>
      </c>
      <c r="AK28" s="18">
        <f t="shared" si="41"/>
        <v>11.622639304898222</v>
      </c>
      <c r="AL28" s="18"/>
      <c r="AM28" s="18">
        <f t="shared" ref="AM28:AP28" si="42">AM10/AM$18*100</f>
        <v>15.607603839996823</v>
      </c>
      <c r="AN28" s="18">
        <f t="shared" si="42"/>
        <v>8.7063792006373237</v>
      </c>
      <c r="AO28" s="18">
        <f t="shared" si="42"/>
        <v>21.476749063156756</v>
      </c>
      <c r="AP28" s="18">
        <f t="shared" si="42"/>
        <v>13.073295052796944</v>
      </c>
      <c r="AQ28" s="18"/>
      <c r="AR28" s="18">
        <f t="shared" ref="AR28:AU28" si="43">AR10/AR$18*100</f>
        <v>16.729155397151491</v>
      </c>
      <c r="AS28" s="18">
        <f t="shared" si="43"/>
        <v>9.6548840423262536</v>
      </c>
      <c r="AT28" s="18">
        <f t="shared" si="43"/>
        <v>20.797334643320024</v>
      </c>
      <c r="AU28" s="18">
        <f t="shared" si="43"/>
        <v>14.096487271984989</v>
      </c>
    </row>
    <row r="29" spans="1:47" x14ac:dyDescent="0.2">
      <c r="A29" t="str">
        <f>$A$11</f>
        <v>Administrative and secretarial occupations</v>
      </c>
      <c r="B29" s="18">
        <f t="shared" si="29"/>
        <v>10.30252226532609</v>
      </c>
      <c r="C29" s="18">
        <f t="shared" ref="C29:O29" si="44">C11/C$18*100</f>
        <v>15.833295109929523</v>
      </c>
      <c r="D29" s="18">
        <f t="shared" si="44"/>
        <v>3.8770954440695289</v>
      </c>
      <c r="E29" s="18">
        <f t="shared" si="44"/>
        <v>11.0724880229281</v>
      </c>
      <c r="F29" s="18"/>
      <c r="G29" s="18">
        <f t="shared" si="44"/>
        <v>10.117973861049871</v>
      </c>
      <c r="H29" s="18">
        <f t="shared" si="44"/>
        <v>14.608418798877798</v>
      </c>
      <c r="I29" s="18">
        <f t="shared" si="44"/>
        <v>3.4508515777189053</v>
      </c>
      <c r="J29" s="18">
        <f t="shared" si="44"/>
        <v>10.647872889076522</v>
      </c>
      <c r="K29" s="18"/>
      <c r="L29" s="18">
        <f t="shared" si="44"/>
        <v>7.839132059609681</v>
      </c>
      <c r="M29" s="18">
        <f t="shared" si="44"/>
        <v>11.610296360455209</v>
      </c>
      <c r="N29" s="18">
        <f t="shared" si="44"/>
        <v>2.8894707985392278</v>
      </c>
      <c r="O29" s="18">
        <f t="shared" si="44"/>
        <v>8.3182117111911822</v>
      </c>
      <c r="Q29" t="str">
        <f>$A$11</f>
        <v>Administrative and secretarial occupations</v>
      </c>
      <c r="R29" s="18">
        <f t="shared" ref="R29:U29" si="45">R11/R$18*100</f>
        <v>4.962744710209094</v>
      </c>
      <c r="S29" s="18">
        <f t="shared" si="45"/>
        <v>5.794977003587892</v>
      </c>
      <c r="T29" s="18">
        <f t="shared" si="45"/>
        <v>1.877126670612669</v>
      </c>
      <c r="U29" s="18">
        <f t="shared" si="45"/>
        <v>4.5478016796372058</v>
      </c>
      <c r="V29" s="18"/>
      <c r="W29" s="18">
        <f t="shared" ref="W29:Z29" si="46">W11/W$18*100</f>
        <v>5.4643243553980012</v>
      </c>
      <c r="X29" s="18">
        <f t="shared" si="46"/>
        <v>6.0605803957445072</v>
      </c>
      <c r="Y29" s="18">
        <f t="shared" si="46"/>
        <v>1.5253037267242542</v>
      </c>
      <c r="Z29" s="18">
        <f t="shared" si="46"/>
        <v>4.9562526415563957</v>
      </c>
      <c r="AA29" s="18"/>
      <c r="AB29" s="18">
        <f t="shared" ref="AB29:AE29" si="47">AB11/AB$18*100</f>
        <v>5.4339857204207043</v>
      </c>
      <c r="AC29" s="18">
        <f t="shared" si="47"/>
        <v>5.1897124925470974</v>
      </c>
      <c r="AD29" s="18">
        <f t="shared" si="47"/>
        <v>1.9390526626940692</v>
      </c>
      <c r="AE29" s="18">
        <f t="shared" si="47"/>
        <v>4.8257694926802452</v>
      </c>
      <c r="AG29" t="str">
        <f>$A$11</f>
        <v>Administrative and secretarial occupations</v>
      </c>
      <c r="AH29" s="18">
        <f t="shared" ref="AH29:AK29" si="48">AH11/AH$18*100</f>
        <v>19.777721640660758</v>
      </c>
      <c r="AI29" s="18">
        <f t="shared" si="48"/>
        <v>19.446316330925487</v>
      </c>
      <c r="AJ29" s="18">
        <f t="shared" si="48"/>
        <v>7.9596289958862991</v>
      </c>
      <c r="AK29" s="18">
        <f t="shared" si="48"/>
        <v>18.473906012742546</v>
      </c>
      <c r="AL29" s="18"/>
      <c r="AM29" s="18">
        <f t="shared" ref="AM29:AP29" si="49">AM11/AM$18*100</f>
        <v>17.503395136571267</v>
      </c>
      <c r="AN29" s="18">
        <f t="shared" si="49"/>
        <v>17.882476337051177</v>
      </c>
      <c r="AO29" s="18">
        <f t="shared" si="49"/>
        <v>6.3324136526859585</v>
      </c>
      <c r="AP29" s="18">
        <f t="shared" si="49"/>
        <v>16.490438216225954</v>
      </c>
      <c r="AQ29" s="18"/>
      <c r="AR29" s="18">
        <f t="shared" ref="AR29:AU29" si="50">AR11/AR$18*100</f>
        <v>11.368764929064072</v>
      </c>
      <c r="AS29" s="18">
        <f t="shared" si="50"/>
        <v>14.248553839226677</v>
      </c>
      <c r="AT29" s="18">
        <f t="shared" si="50"/>
        <v>4.3233664982132636</v>
      </c>
      <c r="AU29" s="18">
        <f t="shared" si="50"/>
        <v>11.855426446893299</v>
      </c>
    </row>
    <row r="30" spans="1:47" x14ac:dyDescent="0.2">
      <c r="A30" t="str">
        <f>$A$12</f>
        <v>Skilled trades occupations</v>
      </c>
      <c r="B30" s="18">
        <f t="shared" si="29"/>
        <v>11.427240803553511</v>
      </c>
      <c r="C30" s="18">
        <f t="shared" ref="C30:O30" si="51">C12/C$18*100</f>
        <v>3.8043100781963926</v>
      </c>
      <c r="D30" s="18">
        <f t="shared" si="51"/>
        <v>26.94500811337678</v>
      </c>
      <c r="E30" s="18">
        <f t="shared" si="51"/>
        <v>11.287927615892311</v>
      </c>
      <c r="F30" s="18"/>
      <c r="G30" s="18">
        <f t="shared" si="51"/>
        <v>8.8309194088389003</v>
      </c>
      <c r="H30" s="18">
        <f t="shared" si="51"/>
        <v>2.9151402470738259</v>
      </c>
      <c r="I30" s="18">
        <f t="shared" si="51"/>
        <v>22.462387182901232</v>
      </c>
      <c r="J30" s="18">
        <f t="shared" si="51"/>
        <v>8.7671183569995801</v>
      </c>
      <c r="K30" s="18"/>
      <c r="L30" s="18">
        <f t="shared" si="51"/>
        <v>7.2742128207031129</v>
      </c>
      <c r="M30" s="18">
        <f t="shared" si="51"/>
        <v>3.3233082310577506</v>
      </c>
      <c r="N30" s="18">
        <f t="shared" si="51"/>
        <v>22.908427736361201</v>
      </c>
      <c r="O30" s="18">
        <f t="shared" si="51"/>
        <v>8.1859984486287249</v>
      </c>
      <c r="Q30" t="str">
        <f>$A$12</f>
        <v>Skilled trades occupations</v>
      </c>
      <c r="R30" s="18">
        <f t="shared" ref="R30:U30" si="52">R12/R$18*100</f>
        <v>16.450004943157168</v>
      </c>
      <c r="S30" s="18">
        <f t="shared" si="52"/>
        <v>8.869115071988503</v>
      </c>
      <c r="T30" s="18">
        <f t="shared" si="52"/>
        <v>36.450063887647595</v>
      </c>
      <c r="U30" s="18">
        <f t="shared" si="52"/>
        <v>18.812889442445126</v>
      </c>
      <c r="V30" s="18"/>
      <c r="W30" s="18">
        <f t="shared" ref="W30:Z30" si="53">W12/W$18*100</f>
        <v>12.944580072375231</v>
      </c>
      <c r="X30" s="18">
        <f t="shared" si="53"/>
        <v>5.9506588259722042</v>
      </c>
      <c r="Y30" s="18">
        <f t="shared" si="53"/>
        <v>32.253744452327318</v>
      </c>
      <c r="Z30" s="18">
        <f t="shared" si="53"/>
        <v>14.740124818838844</v>
      </c>
      <c r="AA30" s="18"/>
      <c r="AB30" s="18">
        <f t="shared" ref="AB30:AE30" si="54">AB12/AB$18*100</f>
        <v>10.584534592542168</v>
      </c>
      <c r="AC30" s="18">
        <f t="shared" si="54"/>
        <v>6.3662183625348217</v>
      </c>
      <c r="AD30" s="18">
        <f t="shared" si="54"/>
        <v>31.941514373918491</v>
      </c>
      <c r="AE30" s="18">
        <f t="shared" si="54"/>
        <v>13.294342193141734</v>
      </c>
      <c r="AG30" t="str">
        <f>$A$12</f>
        <v>Skilled trades occupations</v>
      </c>
      <c r="AH30" s="18">
        <f t="shared" ref="AH30:AK30" si="55">AH12/AH$18*100</f>
        <v>2.5145677292940851</v>
      </c>
      <c r="AI30" s="18">
        <f t="shared" si="55"/>
        <v>1.9813704453890961</v>
      </c>
      <c r="AJ30" s="18">
        <f t="shared" si="55"/>
        <v>7.542350619241037</v>
      </c>
      <c r="AK30" s="18">
        <f t="shared" si="55"/>
        <v>2.7518256631931273</v>
      </c>
      <c r="AL30" s="18"/>
      <c r="AM30" s="18">
        <f t="shared" ref="AM30:AP30" si="56">AM12/AM$18*100</f>
        <v>2.3024696517485288</v>
      </c>
      <c r="AN30" s="18">
        <f t="shared" si="56"/>
        <v>1.7524530252535679</v>
      </c>
      <c r="AO30" s="18">
        <f t="shared" si="56"/>
        <v>7.8097241730170976</v>
      </c>
      <c r="AP30" s="18">
        <f t="shared" si="56"/>
        <v>2.6357042894523519</v>
      </c>
      <c r="AQ30" s="18"/>
      <c r="AR30" s="18">
        <f t="shared" ref="AR30:AU30" si="57">AR12/AR$18*100</f>
        <v>2.4162046637884065</v>
      </c>
      <c r="AS30" s="18">
        <f t="shared" si="57"/>
        <v>2.0729577058158046</v>
      </c>
      <c r="AT30" s="18">
        <f t="shared" si="57"/>
        <v>9.2802112747105028</v>
      </c>
      <c r="AU30" s="18">
        <f t="shared" si="57"/>
        <v>3.0121666032940642</v>
      </c>
    </row>
    <row r="31" spans="1:47" x14ac:dyDescent="0.2">
      <c r="A31" t="str">
        <f>$A$13</f>
        <v>Caring, leisure and other service occupations</v>
      </c>
      <c r="B31" s="18">
        <f t="shared" si="29"/>
        <v>7.4142678194262652</v>
      </c>
      <c r="C31" s="18">
        <f t="shared" ref="C31:O31" si="58">C13/C$18*100</f>
        <v>14.266882911147604</v>
      </c>
      <c r="D31" s="18">
        <f t="shared" si="58"/>
        <v>7.4182046221769857</v>
      </c>
      <c r="E31" s="18">
        <f t="shared" si="58"/>
        <v>9.4705235087892135</v>
      </c>
      <c r="F31" s="18"/>
      <c r="G31" s="18">
        <f t="shared" si="58"/>
        <v>7.1681731377073383</v>
      </c>
      <c r="H31" s="18">
        <f t="shared" si="58"/>
        <v>14.21316519202975</v>
      </c>
      <c r="I31" s="18">
        <f t="shared" si="58"/>
        <v>10.1980541190623</v>
      </c>
      <c r="J31" s="18">
        <f t="shared" si="58"/>
        <v>9.7644503380672045</v>
      </c>
      <c r="K31" s="18"/>
      <c r="L31" s="18">
        <f t="shared" si="58"/>
        <v>8.3076903907789248</v>
      </c>
      <c r="M31" s="18">
        <f t="shared" si="58"/>
        <v>14.800838175889968</v>
      </c>
      <c r="N31" s="18">
        <f t="shared" si="58"/>
        <v>11.024418343980599</v>
      </c>
      <c r="O31" s="18">
        <f t="shared" si="58"/>
        <v>10.65319807985154</v>
      </c>
      <c r="Q31" t="str">
        <f>$A$13</f>
        <v>Caring, leisure and other service occupations</v>
      </c>
      <c r="R31" s="18">
        <f t="shared" ref="R31:U31" si="59">R13/R$18*100</f>
        <v>3.1716775881859109</v>
      </c>
      <c r="S31" s="18">
        <f t="shared" si="59"/>
        <v>6.792433036808351</v>
      </c>
      <c r="T31" s="18">
        <f t="shared" si="59"/>
        <v>1.549667360591177</v>
      </c>
      <c r="U31" s="18">
        <f t="shared" si="59"/>
        <v>3.4290988017369322</v>
      </c>
      <c r="V31" s="18"/>
      <c r="W31" s="18">
        <f t="shared" ref="W31:Z31" si="60">W13/W$18*100</f>
        <v>3.0849300421708907</v>
      </c>
      <c r="X31" s="18">
        <f t="shared" si="60"/>
        <v>6.2883877454921615</v>
      </c>
      <c r="Y31" s="18">
        <f t="shared" si="60"/>
        <v>1.5342022599534944</v>
      </c>
      <c r="Z31" s="18">
        <f t="shared" si="60"/>
        <v>3.3917468799946318</v>
      </c>
      <c r="AA31" s="18"/>
      <c r="AB31" s="18">
        <f t="shared" ref="AB31:AE31" si="61">AB13/AB$18*100</f>
        <v>3.9907428308646935</v>
      </c>
      <c r="AC31" s="18">
        <f t="shared" si="61"/>
        <v>7.0383297877616018</v>
      </c>
      <c r="AD31" s="18">
        <f t="shared" si="61"/>
        <v>2.0251872285406964</v>
      </c>
      <c r="AE31" s="18">
        <f t="shared" si="61"/>
        <v>4.2102187209078403</v>
      </c>
      <c r="AG31" t="str">
        <f>$A$13</f>
        <v>Caring, leisure and other service occupations</v>
      </c>
      <c r="AH31" s="18">
        <f t="shared" ref="AH31:AK31" si="62">AH13/AH$18*100</f>
        <v>14.942556759164468</v>
      </c>
      <c r="AI31" s="18">
        <f t="shared" si="62"/>
        <v>16.95710907505029</v>
      </c>
      <c r="AJ31" s="18">
        <f t="shared" si="62"/>
        <v>19.397641795638322</v>
      </c>
      <c r="AK31" s="18">
        <f t="shared" si="62"/>
        <v>16.3237432895171</v>
      </c>
      <c r="AL31" s="18"/>
      <c r="AM31" s="18">
        <f t="shared" ref="AM31:AP31" si="63">AM13/AM$18*100</f>
        <v>13.648349694681736</v>
      </c>
      <c r="AN31" s="18">
        <f t="shared" si="63"/>
        <v>17.248573223102483</v>
      </c>
      <c r="AO31" s="18">
        <f t="shared" si="63"/>
        <v>23.163417159739147</v>
      </c>
      <c r="AP31" s="18">
        <f t="shared" si="63"/>
        <v>16.30616159868103</v>
      </c>
      <c r="AQ31" s="18"/>
      <c r="AR31" s="18">
        <f t="shared" ref="AR31:AU31" si="64">AR13/AR$18*100</f>
        <v>14.642955632195479</v>
      </c>
      <c r="AS31" s="18">
        <f t="shared" si="64"/>
        <v>17.990500709755196</v>
      </c>
      <c r="AT31" s="18">
        <f t="shared" si="64"/>
        <v>24.601556984466662</v>
      </c>
      <c r="AU31" s="18">
        <f t="shared" si="64"/>
        <v>17.178775341942142</v>
      </c>
    </row>
    <row r="32" spans="1:47" x14ac:dyDescent="0.2">
      <c r="A32" t="str">
        <f>$A$14</f>
        <v>Sales and customer service occupations</v>
      </c>
      <c r="B32" s="18">
        <f t="shared" si="29"/>
        <v>5.2435389401757719</v>
      </c>
      <c r="C32" s="18">
        <f t="shared" ref="C32:O32" si="65">C14/C$18*100</f>
        <v>16.690306036073132</v>
      </c>
      <c r="D32" s="18">
        <f t="shared" si="65"/>
        <v>4.7686368695185486</v>
      </c>
      <c r="E32" s="18">
        <f t="shared" si="65"/>
        <v>8.6117249525832005</v>
      </c>
      <c r="F32" s="18"/>
      <c r="G32" s="18">
        <f t="shared" si="65"/>
        <v>4.6528730319727245</v>
      </c>
      <c r="H32" s="18">
        <f t="shared" si="65"/>
        <v>14.924811959283343</v>
      </c>
      <c r="I32" s="18">
        <f t="shared" si="65"/>
        <v>3.3025771744414754</v>
      </c>
      <c r="J32" s="18">
        <f t="shared" si="65"/>
        <v>7.6837198088120049</v>
      </c>
      <c r="K32" s="18"/>
      <c r="L32" s="18">
        <f t="shared" si="65"/>
        <v>4.3138341432973011</v>
      </c>
      <c r="M32" s="18">
        <f t="shared" si="65"/>
        <v>14.375250122476935</v>
      </c>
      <c r="N32" s="18">
        <f t="shared" si="65"/>
        <v>2.5740972894917586</v>
      </c>
      <c r="O32" s="18">
        <f t="shared" si="65"/>
        <v>7.1433448727032109</v>
      </c>
      <c r="Q32" t="str">
        <f>$A$14</f>
        <v>Sales and customer service occupations</v>
      </c>
      <c r="R32" s="18">
        <f t="shared" ref="R32:U32" si="66">R14/R$18*100</f>
        <v>4.350482741321513</v>
      </c>
      <c r="S32" s="18">
        <f t="shared" si="66"/>
        <v>18.668773746598401</v>
      </c>
      <c r="T32" s="18">
        <f t="shared" si="66"/>
        <v>4.0552499794635262</v>
      </c>
      <c r="U32" s="18">
        <f t="shared" si="66"/>
        <v>6.4378659778260419</v>
      </c>
      <c r="V32" s="18"/>
      <c r="W32" s="18">
        <f t="shared" ref="W32:Z32" si="67">W14/W$18*100</f>
        <v>3.9989251216655224</v>
      </c>
      <c r="X32" s="18">
        <f t="shared" si="67"/>
        <v>17.361198612636155</v>
      </c>
      <c r="Y32" s="18">
        <f t="shared" si="67"/>
        <v>3.0823248522224969</v>
      </c>
      <c r="Z32" s="18">
        <f t="shared" si="67"/>
        <v>6.1382906637950736</v>
      </c>
      <c r="AA32" s="18"/>
      <c r="AB32" s="18">
        <f>AB14/AB$18*100</f>
        <v>4.0958732959598585</v>
      </c>
      <c r="AC32" s="18">
        <f t="shared" ref="AC32:AE32" si="68">AC14/AC$18*100</f>
        <v>16.528137120517474</v>
      </c>
      <c r="AD32" s="18">
        <f t="shared" si="68"/>
        <v>2.4697948038824928</v>
      </c>
      <c r="AE32" s="18">
        <f t="shared" si="68"/>
        <v>6.0248454246154211</v>
      </c>
      <c r="AG32" t="str">
        <f>$A$14</f>
        <v>Sales and customer service occupations</v>
      </c>
      <c r="AH32" s="18">
        <f t="shared" ref="AH32:AK32" si="69">AH14/AH$18*100</f>
        <v>6.8282277123538941</v>
      </c>
      <c r="AI32" s="18">
        <f t="shared" si="69"/>
        <v>15.978210070647686</v>
      </c>
      <c r="AJ32" s="18">
        <f t="shared" si="69"/>
        <v>6.2248725631598285</v>
      </c>
      <c r="AK32" s="18">
        <f t="shared" si="69"/>
        <v>11.077688537121128</v>
      </c>
      <c r="AL32" s="18"/>
      <c r="AM32" s="18">
        <f t="shared" ref="AM32:AP32" si="70">AM14/AM$18*100</f>
        <v>5.6906995386745871</v>
      </c>
      <c r="AN32" s="18">
        <f t="shared" si="70"/>
        <v>13.991608766603564</v>
      </c>
      <c r="AO32" s="18">
        <f t="shared" si="70"/>
        <v>3.6321824544669949</v>
      </c>
      <c r="AP32" s="18">
        <f t="shared" si="70"/>
        <v>9.2701346336900627</v>
      </c>
      <c r="AQ32" s="18"/>
      <c r="AR32" s="18">
        <f t="shared" ref="AR32:AU32" si="71">AR14/AR$18*100</f>
        <v>4.6336989924672674</v>
      </c>
      <c r="AS32" s="18">
        <f t="shared" si="71"/>
        <v>13.490615587614782</v>
      </c>
      <c r="AT32" s="18">
        <f t="shared" si="71"/>
        <v>2.7314584339604995</v>
      </c>
      <c r="AU32" s="18">
        <f t="shared" si="71"/>
        <v>8.276183294103836</v>
      </c>
    </row>
    <row r="33" spans="1:47" x14ac:dyDescent="0.2">
      <c r="A33" t="str">
        <f>$A$15</f>
        <v>Process, plant and machine operatives</v>
      </c>
      <c r="B33" s="18">
        <f t="shared" si="29"/>
        <v>8.6857266098012413</v>
      </c>
      <c r="C33" s="18">
        <f t="shared" ref="C33:O33" si="72">C15/C$18*100</f>
        <v>2.7896399194154733</v>
      </c>
      <c r="D33" s="18">
        <f t="shared" si="72"/>
        <v>6.9009103169551338</v>
      </c>
      <c r="E33" s="18">
        <f t="shared" si="72"/>
        <v>6.6699655105585673</v>
      </c>
      <c r="F33" s="18"/>
      <c r="G33" s="18">
        <f t="shared" si="72"/>
        <v>7.0672913304982741</v>
      </c>
      <c r="H33" s="18">
        <f t="shared" si="72"/>
        <v>2.9251707036429</v>
      </c>
      <c r="I33" s="18">
        <f t="shared" si="72"/>
        <v>8.6955766827812173</v>
      </c>
      <c r="J33" s="18">
        <f t="shared" si="72"/>
        <v>5.9869094004116841</v>
      </c>
      <c r="K33" s="18"/>
      <c r="L33" s="18">
        <f t="shared" si="72"/>
        <v>7.0529468652562697</v>
      </c>
      <c r="M33" s="18">
        <f t="shared" si="72"/>
        <v>3.7294326385801777</v>
      </c>
      <c r="N33" s="18">
        <f t="shared" si="72"/>
        <v>10.088693380611053</v>
      </c>
      <c r="O33" s="18">
        <f t="shared" si="72"/>
        <v>6.4512776455982817</v>
      </c>
      <c r="Q33" t="str">
        <f>$A$15</f>
        <v>Process, plant and machine operatives</v>
      </c>
      <c r="R33" s="18">
        <f t="shared" ref="R33:U33" si="73">R15/R$18*100</f>
        <v>12.083156101103205</v>
      </c>
      <c r="S33" s="18">
        <f t="shared" si="73"/>
        <v>7.2478323687552031</v>
      </c>
      <c r="T33" s="18">
        <f t="shared" si="73"/>
        <v>8.880353189146728</v>
      </c>
      <c r="U33" s="18">
        <f t="shared" si="73"/>
        <v>10.801068101918341</v>
      </c>
      <c r="V33" s="18"/>
      <c r="W33" s="18">
        <f t="shared" ref="W33:Z33" si="74">W15/W$18*100</f>
        <v>10.20731852555009</v>
      </c>
      <c r="X33" s="18">
        <f t="shared" si="74"/>
        <v>8.1123693553636862</v>
      </c>
      <c r="Y33" s="18">
        <f t="shared" si="74"/>
        <v>12.306316270512406</v>
      </c>
      <c r="Z33" s="18">
        <f t="shared" si="74"/>
        <v>10.174639454343696</v>
      </c>
      <c r="AA33" s="18"/>
      <c r="AB33" s="18">
        <f t="shared" ref="AB33:AE33" si="75">AB15/AB$18*100</f>
        <v>10.415883330965334</v>
      </c>
      <c r="AC33" s="18">
        <f t="shared" si="75"/>
        <v>8.7178708566409711</v>
      </c>
      <c r="AD33" s="18">
        <f t="shared" si="75"/>
        <v>14.029722994648969</v>
      </c>
      <c r="AE33" s="18">
        <f t="shared" si="75"/>
        <v>10.700885325376671</v>
      </c>
      <c r="AG33" t="str">
        <f>$A$15</f>
        <v>Process, plant and machine operatives</v>
      </c>
      <c r="AH33" s="18">
        <f t="shared" ref="AH33:AK33" si="76">AH15/AH$18*100</f>
        <v>2.6571380662804107</v>
      </c>
      <c r="AI33" s="18">
        <f t="shared" si="76"/>
        <v>1.1850340724885253</v>
      </c>
      <c r="AJ33" s="18">
        <f t="shared" si="76"/>
        <v>2.8602762596249205</v>
      </c>
      <c r="AK33" s="18">
        <f t="shared" si="76"/>
        <v>1.9837606221198119</v>
      </c>
      <c r="AL33" s="18"/>
      <c r="AM33" s="18">
        <f t="shared" ref="AM33:AP33" si="77">AM15/AM$18*100</f>
        <v>2.0840145229332361</v>
      </c>
      <c r="AN33" s="18">
        <f t="shared" si="77"/>
        <v>0.93833075104812236</v>
      </c>
      <c r="AO33" s="18">
        <f t="shared" si="77"/>
        <v>3.2921429258824588</v>
      </c>
      <c r="AP33" s="18">
        <f t="shared" si="77"/>
        <v>1.6881183095575063</v>
      </c>
      <c r="AQ33" s="18"/>
      <c r="AR33" s="18">
        <f t="shared" ref="AR33:AU33" si="78">AR15/AR$18*100</f>
        <v>2.1177248815261436</v>
      </c>
      <c r="AS33" s="18">
        <f t="shared" si="78"/>
        <v>1.6796526330623542</v>
      </c>
      <c r="AT33" s="18">
        <f t="shared" si="78"/>
        <v>4.1428625902170912</v>
      </c>
      <c r="AU33" s="18">
        <f t="shared" si="78"/>
        <v>2.1471907157724122</v>
      </c>
    </row>
    <row r="34" spans="1:47" x14ac:dyDescent="0.2">
      <c r="A34" t="str">
        <f>$A$16</f>
        <v>Elementary occupations</v>
      </c>
      <c r="B34" s="18">
        <f t="shared" si="29"/>
        <v>8.9466034598853508</v>
      </c>
      <c r="C34" s="18">
        <f t="shared" ref="C34:O34" si="79">C16/C$18*100</f>
        <v>24.022503739220323</v>
      </c>
      <c r="D34" s="18">
        <f t="shared" si="79"/>
        <v>5.0255694288137889</v>
      </c>
      <c r="E34" s="18">
        <f t="shared" si="79"/>
        <v>12.926584599903132</v>
      </c>
      <c r="F34" s="18"/>
      <c r="G34" s="18">
        <f t="shared" si="79"/>
        <v>7.1114115529943902</v>
      </c>
      <c r="H34" s="18">
        <f t="shared" si="79"/>
        <v>21.758135536765995</v>
      </c>
      <c r="I34" s="18">
        <f t="shared" si="79"/>
        <v>4.296544918804206</v>
      </c>
      <c r="J34" s="18">
        <f t="shared" si="79"/>
        <v>11.316711364279383</v>
      </c>
      <c r="K34" s="18"/>
      <c r="L34" s="18">
        <f t="shared" si="79"/>
        <v>6.3192894025996482</v>
      </c>
      <c r="M34" s="18">
        <f t="shared" si="79"/>
        <v>19.283532091318506</v>
      </c>
      <c r="N34" s="18">
        <f t="shared" si="79"/>
        <v>5.1723280254424102</v>
      </c>
      <c r="O34" s="18">
        <f t="shared" si="79"/>
        <v>10.113258172670047</v>
      </c>
      <c r="Q34" t="str">
        <f>$A$16</f>
        <v>Elementary occupations</v>
      </c>
      <c r="R34" s="18">
        <f t="shared" ref="R34:U34" si="80">R16/R$18*100</f>
        <v>10.26438248737716</v>
      </c>
      <c r="S34" s="18">
        <f t="shared" si="80"/>
        <v>32.060830076233557</v>
      </c>
      <c r="T34" s="18">
        <f t="shared" si="80"/>
        <v>5.4745455404022394</v>
      </c>
      <c r="U34" s="18">
        <f t="shared" si="80"/>
        <v>12.683397652713346</v>
      </c>
      <c r="V34" s="18"/>
      <c r="W34" s="18">
        <f t="shared" ref="W34:Z34" si="81">W16/W$18*100</f>
        <v>8.2436356372628552</v>
      </c>
      <c r="X34" s="18">
        <f t="shared" si="81"/>
        <v>28.307102176897743</v>
      </c>
      <c r="Y34" s="18">
        <f t="shared" si="81"/>
        <v>5.6803929673086282</v>
      </c>
      <c r="Z34" s="18">
        <f t="shared" si="81"/>
        <v>11.272120286539526</v>
      </c>
      <c r="AA34" s="18"/>
      <c r="AB34" s="18">
        <f t="shared" ref="AB34:AE34" si="82">AB16/AB$18*100</f>
        <v>7.1273121718637515</v>
      </c>
      <c r="AC34" s="18">
        <f t="shared" si="82"/>
        <v>25.444694071677876</v>
      </c>
      <c r="AD34" s="18">
        <f t="shared" si="82"/>
        <v>7.1826568091973266</v>
      </c>
      <c r="AE34" s="18">
        <f t="shared" si="82"/>
        <v>10.365777153363078</v>
      </c>
      <c r="AG34" t="str">
        <f>$A$16</f>
        <v>Elementary occupations</v>
      </c>
      <c r="AH34" s="18">
        <f t="shared" ref="AH34:AK34" si="83">AH16/AH$18*100</f>
        <v>6.6082627913392855</v>
      </c>
      <c r="AI34" s="18">
        <f t="shared" si="83"/>
        <v>21.129325486722813</v>
      </c>
      <c r="AJ34" s="18">
        <f t="shared" si="83"/>
        <v>4.1090750995768914</v>
      </c>
      <c r="AK34" s="18">
        <f t="shared" si="83"/>
        <v>13.202448932855987</v>
      </c>
      <c r="AL34" s="18"/>
      <c r="AM34" s="18">
        <f t="shared" ref="AM34:AP34" si="84">AM16/AM$18*100</f>
        <v>5.314552586615747</v>
      </c>
      <c r="AN34" s="18">
        <f t="shared" si="84"/>
        <v>19.249700937966189</v>
      </c>
      <c r="AO34" s="18">
        <f t="shared" si="84"/>
        <v>2.2256308919065195</v>
      </c>
      <c r="AP34" s="18">
        <f t="shared" si="84"/>
        <v>11.362485023338351</v>
      </c>
      <c r="AQ34" s="18"/>
      <c r="AR34" s="18">
        <f t="shared" ref="AR34:AU34" si="85">AR16/AR$18*100</f>
        <v>5.133488905061574</v>
      </c>
      <c r="AS34" s="18">
        <f t="shared" si="85"/>
        <v>16.751872664852428</v>
      </c>
      <c r="AT34" s="18">
        <f t="shared" si="85"/>
        <v>2.1393452894871938</v>
      </c>
      <c r="AU34" s="18">
        <f t="shared" si="85"/>
        <v>9.8575019414523659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3.5249102524750242</v>
      </c>
      <c r="C44" s="27">
        <f t="shared" ref="C44:E44" si="93">H8-C8</f>
        <v>4.2317732666350913</v>
      </c>
      <c r="D44" s="27">
        <f t="shared" si="93"/>
        <v>0.44792437788669837</v>
      </c>
      <c r="E44" s="27">
        <f t="shared" si="93"/>
        <v>8.204607896996805</v>
      </c>
      <c r="F44" s="27"/>
      <c r="G44" s="27">
        <f>L8-G8</f>
        <v>8.2652387225797099</v>
      </c>
      <c r="H44" s="27">
        <f t="shared" ref="H44:J44" si="94">M8-H8</f>
        <v>3.867529763222791</v>
      </c>
      <c r="I44" s="27">
        <f t="shared" si="94"/>
        <v>2.0857553565996003</v>
      </c>
      <c r="J44" s="27">
        <f t="shared" si="94"/>
        <v>14.218523842402107</v>
      </c>
      <c r="K44" s="27"/>
      <c r="L44" s="27">
        <f>L8-B8</f>
        <v>11.790148975054734</v>
      </c>
      <c r="M44" s="27">
        <f t="shared" ref="M44:O44" si="95">M8-C8</f>
        <v>8.0993030298578823</v>
      </c>
      <c r="N44" s="27">
        <f t="shared" si="95"/>
        <v>2.5336797344862987</v>
      </c>
      <c r="O44" s="27">
        <f t="shared" si="95"/>
        <v>22.423131739398912</v>
      </c>
      <c r="Q44" t="str">
        <f>$A$8</f>
        <v>Managers, directors and senior officials</v>
      </c>
      <c r="R44" s="27">
        <f>W8-R8</f>
        <v>1.1447872087712767</v>
      </c>
      <c r="S44" s="27">
        <f t="shared" ref="S44:S52" si="96">X8-S8</f>
        <v>1.6619632873988239</v>
      </c>
      <c r="T44" s="27">
        <f t="shared" ref="T44:T52" si="97">Y8-T8</f>
        <v>-0.28372647028818143</v>
      </c>
      <c r="U44" s="27">
        <f t="shared" ref="U44:U52" si="98">Z8-U8</f>
        <v>2.5230240258819165</v>
      </c>
      <c r="V44" s="27"/>
      <c r="W44" s="27">
        <f>AB8-W8</f>
        <v>2.5022760453427182</v>
      </c>
      <c r="X44" s="27">
        <f t="shared" ref="X44:X52" si="99">AC8-X8</f>
        <v>1.3316722654641344</v>
      </c>
      <c r="Y44" s="27">
        <f t="shared" ref="Y44:Y52" si="100">AD8-Y8</f>
        <v>1.6109562484372439</v>
      </c>
      <c r="Z44" s="27">
        <f t="shared" ref="Z44:Z52" si="101">AE8-Z8</f>
        <v>5.444904559244101</v>
      </c>
      <c r="AA44" s="27"/>
      <c r="AB44" s="27">
        <f>AB8-R8</f>
        <v>3.6470632541139949</v>
      </c>
      <c r="AC44" s="27">
        <f t="shared" ref="AC44:AC52" si="102">AC8-S8</f>
        <v>2.9936355528629583</v>
      </c>
      <c r="AD44" s="27">
        <f t="shared" ref="AD44:AD52" si="103">AD8-T8</f>
        <v>1.3272297781490625</v>
      </c>
      <c r="AE44" s="27">
        <f t="shared" ref="AE44:AE52" si="104">AE8-U8</f>
        <v>7.9679285851260175</v>
      </c>
      <c r="AG44" t="str">
        <f>$A$8</f>
        <v>Managers, directors and senior officials</v>
      </c>
      <c r="AH44" s="27">
        <f>AM8-AH8</f>
        <v>2.3801230437037368</v>
      </c>
      <c r="AI44" s="27">
        <f t="shared" ref="AI44:AI52" si="105">AN8-AI8</f>
        <v>2.5698099792362576</v>
      </c>
      <c r="AJ44" s="27">
        <f t="shared" ref="AJ44:AJ52" si="106">AO8-AJ8</f>
        <v>0.73165084817489223</v>
      </c>
      <c r="AK44" s="27">
        <f t="shared" ref="AK44:AK52" si="107">AP8-AK8</f>
        <v>5.6815838711148849</v>
      </c>
      <c r="AL44" s="27"/>
      <c r="AM44" s="27">
        <f>AR8-AM8</f>
        <v>5.7629626772369811</v>
      </c>
      <c r="AN44" s="27">
        <f t="shared" ref="AN44:AN52" si="108">AS8-AN8</f>
        <v>2.5358574977586592</v>
      </c>
      <c r="AO44" s="27">
        <f t="shared" ref="AO44:AO52" si="109">AT8-AO8</f>
        <v>0.47479910816235105</v>
      </c>
      <c r="AP44" s="27">
        <f t="shared" ref="AP44:AP52" si="110">AU8-AP8</f>
        <v>8.7736192831579913</v>
      </c>
      <c r="AQ44" s="27"/>
      <c r="AR44" s="27">
        <f>AR8-AH8</f>
        <v>8.1430857209407179</v>
      </c>
      <c r="AS44" s="27">
        <f t="shared" ref="AS44:AS52" si="111">AS8-AI8</f>
        <v>5.1056674769949169</v>
      </c>
      <c r="AT44" s="27">
        <f t="shared" ref="AT44:AT52" si="112">AT8-AJ8</f>
        <v>1.2064499563372433</v>
      </c>
      <c r="AU44" s="27">
        <f t="shared" ref="AU44:AU52" si="113">AU8-AK8</f>
        <v>14.455203154272876</v>
      </c>
    </row>
    <row r="45" spans="1:47" x14ac:dyDescent="0.2">
      <c r="A45" t="str">
        <f>$A$9</f>
        <v>Professional occupations</v>
      </c>
      <c r="B45" s="27">
        <f t="shared" ref="B45:B54" si="114">G9-B9</f>
        <v>16.675598310552289</v>
      </c>
      <c r="C45" s="27">
        <f t="shared" ref="C45:C54" si="115">H9-C9</f>
        <v>8.7355548885541303</v>
      </c>
      <c r="D45" s="27">
        <f t="shared" ref="D45:D54" si="116">I9-D9</f>
        <v>-1.3067218360246713</v>
      </c>
      <c r="E45" s="27">
        <f t="shared" ref="E45:E54" si="117">J9-E9</f>
        <v>24.104431363081773</v>
      </c>
      <c r="F45" s="27"/>
      <c r="G45" s="27">
        <f t="shared" ref="G45:G54" si="118">L9-G9</f>
        <v>24.338513573043656</v>
      </c>
      <c r="H45" s="27">
        <f t="shared" ref="H45:H54" si="119">M9-H9</f>
        <v>8.8636055888894703</v>
      </c>
      <c r="I45" s="27">
        <f t="shared" ref="I45:I54" si="120">N9-I9</f>
        <v>0.37770260358342256</v>
      </c>
      <c r="J45" s="27">
        <f t="shared" ref="J45:J54" si="121">O9-J9</f>
        <v>33.579821765516527</v>
      </c>
      <c r="K45" s="27"/>
      <c r="L45" s="27">
        <f t="shared" ref="L45:L54" si="122">L9-B9</f>
        <v>41.014111883595945</v>
      </c>
      <c r="M45" s="27">
        <f t="shared" ref="M45:M54" si="123">M9-C9</f>
        <v>17.599160477443601</v>
      </c>
      <c r="N45" s="27">
        <f t="shared" ref="N45:N54" si="124">N9-D9</f>
        <v>-0.92901923244124873</v>
      </c>
      <c r="O45" s="27">
        <f t="shared" ref="O45:O54" si="125">O9-E9</f>
        <v>57.6842531285983</v>
      </c>
      <c r="Q45" t="str">
        <f>$A$9</f>
        <v>Professional occupations</v>
      </c>
      <c r="R45" s="27">
        <f t="shared" ref="R45:R52" si="126">W9-R9</f>
        <v>7.7347368738228255</v>
      </c>
      <c r="S45" s="27">
        <f t="shared" si="96"/>
        <v>2.7630251794906506</v>
      </c>
      <c r="T45" s="27">
        <f t="shared" si="97"/>
        <v>-2.7816055524961865</v>
      </c>
      <c r="U45" s="27">
        <f t="shared" si="98"/>
        <v>7.7161565008172914</v>
      </c>
      <c r="V45" s="27"/>
      <c r="W45" s="27">
        <f t="shared" ref="W45:W52" si="127">AB9-W9</f>
        <v>11.596070291840675</v>
      </c>
      <c r="X45" s="27">
        <f t="shared" si="99"/>
        <v>3.2370621170978051</v>
      </c>
      <c r="Y45" s="27">
        <f t="shared" si="100"/>
        <v>-0.53503366520831008</v>
      </c>
      <c r="Z45" s="27">
        <f t="shared" si="101"/>
        <v>14.298098743730165</v>
      </c>
      <c r="AA45" s="27"/>
      <c r="AB45" s="27">
        <f t="shared" ref="AB45:AB52" si="128">AB9-R9</f>
        <v>19.330807165663501</v>
      </c>
      <c r="AC45" s="27">
        <f t="shared" si="102"/>
        <v>6.0000872965884557</v>
      </c>
      <c r="AD45" s="27">
        <f t="shared" si="103"/>
        <v>-3.3166392177044965</v>
      </c>
      <c r="AE45" s="27">
        <f t="shared" si="104"/>
        <v>22.014255244547456</v>
      </c>
      <c r="AG45" t="str">
        <f>$A$9</f>
        <v>Professional occupations</v>
      </c>
      <c r="AH45" s="27">
        <f t="shared" ref="AH45:AH52" si="129">AM9-AH9</f>
        <v>8.9408614367294987</v>
      </c>
      <c r="AI45" s="27">
        <f t="shared" si="105"/>
        <v>5.9725297090634761</v>
      </c>
      <c r="AJ45" s="27">
        <f t="shared" si="106"/>
        <v>1.4748837164715196</v>
      </c>
      <c r="AK45" s="27">
        <f t="shared" si="107"/>
        <v>16.388274862264495</v>
      </c>
      <c r="AL45" s="27"/>
      <c r="AM45" s="27">
        <f t="shared" ref="AM45:AM52" si="130">AR9-AM9</f>
        <v>12.742443281202881</v>
      </c>
      <c r="AN45" s="27">
        <f t="shared" si="108"/>
        <v>5.6265434717916776</v>
      </c>
      <c r="AO45" s="27">
        <f t="shared" si="109"/>
        <v>0.91273626879173975</v>
      </c>
      <c r="AP45" s="27">
        <f t="shared" si="110"/>
        <v>19.28172302178632</v>
      </c>
      <c r="AQ45" s="27"/>
      <c r="AR45" s="27">
        <f t="shared" ref="AR45:AR52" si="131">AR9-AH9</f>
        <v>21.68330471793238</v>
      </c>
      <c r="AS45" s="27">
        <f t="shared" si="111"/>
        <v>11.599073180855154</v>
      </c>
      <c r="AT45" s="27">
        <f t="shared" si="112"/>
        <v>2.3876199852632594</v>
      </c>
      <c r="AU45" s="27">
        <f t="shared" si="113"/>
        <v>35.669997884050815</v>
      </c>
    </row>
    <row r="46" spans="1:47" x14ac:dyDescent="0.2">
      <c r="A46" t="str">
        <f>$A$10</f>
        <v>Associate professional occupations</v>
      </c>
      <c r="B46" s="27">
        <f t="shared" si="114"/>
        <v>7.4351179649755892</v>
      </c>
      <c r="C46" s="27">
        <f t="shared" si="115"/>
        <v>3.7354299732322751</v>
      </c>
      <c r="D46" s="27">
        <f t="shared" si="116"/>
        <v>0.40509735831086857</v>
      </c>
      <c r="E46" s="27">
        <f t="shared" si="117"/>
        <v>11.575645296518729</v>
      </c>
      <c r="F46" s="27"/>
      <c r="G46" s="27">
        <f t="shared" si="118"/>
        <v>5.5818515974394955</v>
      </c>
      <c r="H46" s="27">
        <f t="shared" si="119"/>
        <v>1.7088698998641831</v>
      </c>
      <c r="I46" s="27">
        <f t="shared" si="120"/>
        <v>0.50045067611038618</v>
      </c>
      <c r="J46" s="27">
        <f t="shared" si="121"/>
        <v>7.7911721734140684</v>
      </c>
      <c r="K46" s="27"/>
      <c r="L46" s="27">
        <f t="shared" si="122"/>
        <v>13.016969562415085</v>
      </c>
      <c r="M46" s="27">
        <f t="shared" si="123"/>
        <v>5.4442998730964582</v>
      </c>
      <c r="N46" s="27">
        <f t="shared" si="124"/>
        <v>0.90554803442125475</v>
      </c>
      <c r="O46" s="27">
        <f t="shared" si="125"/>
        <v>19.366817469932798</v>
      </c>
      <c r="Q46" t="str">
        <f>$A$10</f>
        <v>Associate professional occupations</v>
      </c>
      <c r="R46" s="27">
        <f t="shared" si="126"/>
        <v>3.083924470489471</v>
      </c>
      <c r="S46" s="27">
        <f t="shared" si="96"/>
        <v>1.6398431172207468</v>
      </c>
      <c r="T46" s="27">
        <f t="shared" si="97"/>
        <v>-0.74813959107676187</v>
      </c>
      <c r="U46" s="27">
        <f t="shared" si="98"/>
        <v>3.975627996633456</v>
      </c>
      <c r="V46" s="27"/>
      <c r="W46" s="27">
        <f>AB10-W10</f>
        <v>-0.15101948327163939</v>
      </c>
      <c r="X46" s="27">
        <f t="shared" si="99"/>
        <v>-0.48175189028547027</v>
      </c>
      <c r="Y46" s="27">
        <f t="shared" si="100"/>
        <v>-0.14353279359630999</v>
      </c>
      <c r="Z46" s="27">
        <f t="shared" si="101"/>
        <v>-0.77630416715341966</v>
      </c>
      <c r="AA46" s="27"/>
      <c r="AB46" s="27">
        <f t="shared" si="128"/>
        <v>2.9329049872178317</v>
      </c>
      <c r="AC46" s="27">
        <f t="shared" si="102"/>
        <v>1.1580912269352766</v>
      </c>
      <c r="AD46" s="27">
        <f t="shared" si="103"/>
        <v>-0.89167238467307186</v>
      </c>
      <c r="AE46" s="27">
        <f t="shared" si="104"/>
        <v>3.1993238294800364</v>
      </c>
      <c r="AG46" t="str">
        <f>$A$10</f>
        <v>Associate professional occupations</v>
      </c>
      <c r="AH46" s="27">
        <f t="shared" si="129"/>
        <v>4.3511934944861785</v>
      </c>
      <c r="AI46" s="27">
        <f t="shared" si="105"/>
        <v>2.0955868560115416</v>
      </c>
      <c r="AJ46" s="27">
        <f t="shared" si="106"/>
        <v>1.1532369493876242</v>
      </c>
      <c r="AK46" s="27">
        <f t="shared" si="107"/>
        <v>7.6000172998853515</v>
      </c>
      <c r="AL46" s="27"/>
      <c r="AM46" s="27">
        <f t="shared" si="130"/>
        <v>5.7328710807110497</v>
      </c>
      <c r="AN46" s="27">
        <f t="shared" si="108"/>
        <v>2.1906217901496348</v>
      </c>
      <c r="AO46" s="27">
        <f t="shared" si="109"/>
        <v>0.64398346970670062</v>
      </c>
      <c r="AP46" s="27">
        <f t="shared" si="110"/>
        <v>8.5674763405673815</v>
      </c>
      <c r="AQ46" s="27"/>
      <c r="AR46" s="27">
        <f t="shared" si="131"/>
        <v>10.084064575197228</v>
      </c>
      <c r="AS46" s="27">
        <f t="shared" si="111"/>
        <v>4.2862086461611764</v>
      </c>
      <c r="AT46" s="27">
        <f t="shared" si="112"/>
        <v>1.7972204190943248</v>
      </c>
      <c r="AU46" s="27">
        <f t="shared" si="113"/>
        <v>16.167493640452733</v>
      </c>
    </row>
    <row r="47" spans="1:47" x14ac:dyDescent="0.2">
      <c r="A47" t="str">
        <f>$A$11</f>
        <v>Administrative and secretarial occupations</v>
      </c>
      <c r="B47" s="27">
        <f t="shared" si="114"/>
        <v>-1.5448967656061541</v>
      </c>
      <c r="C47" s="27">
        <f t="shared" si="115"/>
        <v>-1.7725280038819804</v>
      </c>
      <c r="D47" s="27">
        <f t="shared" si="116"/>
        <v>-0.70335187775342822</v>
      </c>
      <c r="E47" s="27">
        <f t="shared" si="117"/>
        <v>-4.0207766472415756</v>
      </c>
      <c r="F47" s="27"/>
      <c r="G47" s="27">
        <f t="shared" si="118"/>
        <v>-7.1711911826071386</v>
      </c>
      <c r="H47" s="27">
        <f t="shared" si="119"/>
        <v>-5.9552502927711011</v>
      </c>
      <c r="I47" s="27">
        <f t="shared" si="120"/>
        <v>-0.24230815271966533</v>
      </c>
      <c r="J47" s="27">
        <f t="shared" si="121"/>
        <v>-13.368749628097888</v>
      </c>
      <c r="K47" s="27"/>
      <c r="L47" s="27">
        <f t="shared" si="122"/>
        <v>-8.7160879482132927</v>
      </c>
      <c r="M47" s="27">
        <f t="shared" si="123"/>
        <v>-7.7277782966530815</v>
      </c>
      <c r="N47" s="27">
        <f t="shared" si="124"/>
        <v>-0.94566003047309355</v>
      </c>
      <c r="O47" s="27">
        <f t="shared" si="125"/>
        <v>-17.389526275339463</v>
      </c>
      <c r="Q47" t="str">
        <f>$A$11</f>
        <v>Administrative and secretarial occupations</v>
      </c>
      <c r="R47" s="27">
        <f t="shared" si="126"/>
        <v>0.55591751836925241</v>
      </c>
      <c r="S47" s="27">
        <f t="shared" si="96"/>
        <v>0.47691800010173857</v>
      </c>
      <c r="T47" s="27">
        <f t="shared" si="97"/>
        <v>-0.4422192915016453</v>
      </c>
      <c r="U47" s="27">
        <f t="shared" si="98"/>
        <v>0.5906162269693418</v>
      </c>
      <c r="V47" s="27"/>
      <c r="W47" s="27">
        <f t="shared" si="127"/>
        <v>0.64120214442013079</v>
      </c>
      <c r="X47" s="27">
        <f t="shared" si="99"/>
        <v>-0.22548386830482547</v>
      </c>
      <c r="Y47" s="27">
        <f t="shared" si="100"/>
        <v>0.39576528573243286</v>
      </c>
      <c r="Z47" s="27">
        <f t="shared" si="101"/>
        <v>0.81148356184774073</v>
      </c>
      <c r="AA47" s="27"/>
      <c r="AB47" s="27">
        <f t="shared" si="128"/>
        <v>1.1971196627893832</v>
      </c>
      <c r="AC47" s="27">
        <f t="shared" si="102"/>
        <v>0.2514341317969131</v>
      </c>
      <c r="AD47" s="27">
        <f t="shared" si="103"/>
        <v>-4.6454005769212436E-2</v>
      </c>
      <c r="AE47" s="27">
        <f t="shared" si="104"/>
        <v>1.4020997888170825</v>
      </c>
      <c r="AG47" t="str">
        <f>$A$11</f>
        <v>Administrative and secretarial occupations</v>
      </c>
      <c r="AH47" s="27">
        <f t="shared" si="129"/>
        <v>-2.1008142839753994</v>
      </c>
      <c r="AI47" s="27">
        <f t="shared" si="105"/>
        <v>-2.2494460039836959</v>
      </c>
      <c r="AJ47" s="27">
        <f t="shared" si="106"/>
        <v>-0.26113258625178437</v>
      </c>
      <c r="AK47" s="27">
        <f t="shared" si="107"/>
        <v>-4.6113928742108641</v>
      </c>
      <c r="AL47" s="27"/>
      <c r="AM47" s="27">
        <f t="shared" si="130"/>
        <v>-7.8123933270272659</v>
      </c>
      <c r="AN47" s="27">
        <f t="shared" si="108"/>
        <v>-5.7297664244662911</v>
      </c>
      <c r="AO47" s="27">
        <f t="shared" si="109"/>
        <v>-0.63807343845209585</v>
      </c>
      <c r="AP47" s="27">
        <f>AU11-AP11</f>
        <v>-14.180233189945653</v>
      </c>
      <c r="AQ47" s="27"/>
      <c r="AR47" s="27">
        <f t="shared" si="131"/>
        <v>-9.9132076110026652</v>
      </c>
      <c r="AS47" s="27">
        <f t="shared" si="111"/>
        <v>-7.979212428449987</v>
      </c>
      <c r="AT47" s="27">
        <f t="shared" si="112"/>
        <v>-0.89920602470388022</v>
      </c>
      <c r="AU47" s="27">
        <f t="shared" si="113"/>
        <v>-18.791626064156517</v>
      </c>
    </row>
    <row r="48" spans="1:47" x14ac:dyDescent="0.2">
      <c r="A48" t="str">
        <f>$A$12</f>
        <v>Skilled trades occupations</v>
      </c>
      <c r="B48" s="27">
        <f t="shared" si="114"/>
        <v>-12.217171588415447</v>
      </c>
      <c r="C48" s="27">
        <f t="shared" si="115"/>
        <v>-1.8907560111540418</v>
      </c>
      <c r="D48" s="27">
        <f t="shared" si="116"/>
        <v>-6.4567667987304844</v>
      </c>
      <c r="E48" s="27">
        <f t="shared" si="117"/>
        <v>-20.564694398299977</v>
      </c>
      <c r="F48" s="27"/>
      <c r="G48" s="27">
        <f t="shared" si="118"/>
        <v>-4.2041473450118332</v>
      </c>
      <c r="H48" s="27">
        <f t="shared" si="119"/>
        <v>1.4137753467486158</v>
      </c>
      <c r="I48" s="27">
        <f t="shared" si="120"/>
        <v>3.1313050133428177</v>
      </c>
      <c r="J48" s="27">
        <f t="shared" si="121"/>
        <v>0.34093301507961371</v>
      </c>
      <c r="K48" s="27"/>
      <c r="L48" s="27">
        <f t="shared" si="122"/>
        <v>-16.42131893342728</v>
      </c>
      <c r="M48" s="27">
        <f t="shared" si="123"/>
        <v>-0.47698066440542597</v>
      </c>
      <c r="N48" s="27">
        <f t="shared" si="124"/>
        <v>-3.3254617853876667</v>
      </c>
      <c r="O48" s="27">
        <f t="shared" si="125"/>
        <v>-20.223761383220364</v>
      </c>
      <c r="Q48" t="str">
        <f>$A$12</f>
        <v>Skilled trades occupations</v>
      </c>
      <c r="R48" s="27">
        <f t="shared" si="126"/>
        <v>-12.08089660799974</v>
      </c>
      <c r="S48" s="27">
        <f t="shared" si="96"/>
        <v>-1.5376745405280214</v>
      </c>
      <c r="T48" s="27">
        <f t="shared" si="97"/>
        <v>-6.9570806927100932</v>
      </c>
      <c r="U48" s="27">
        <f t="shared" si="98"/>
        <v>-20.575651841237857</v>
      </c>
      <c r="V48" s="27"/>
      <c r="W48" s="27">
        <f t="shared" si="127"/>
        <v>-4.9502363941345422</v>
      </c>
      <c r="X48" s="27">
        <f t="shared" si="99"/>
        <v>0.73537254484092252</v>
      </c>
      <c r="Y48" s="27">
        <f t="shared" si="100"/>
        <v>2.1109134118414445</v>
      </c>
      <c r="Z48" s="27">
        <f t="shared" si="101"/>
        <v>-2.1039504374521698</v>
      </c>
      <c r="AA48" s="27"/>
      <c r="AB48" s="27">
        <f t="shared" si="128"/>
        <v>-17.031133002134283</v>
      </c>
      <c r="AC48" s="27">
        <f t="shared" si="102"/>
        <v>-0.80230199568709892</v>
      </c>
      <c r="AD48" s="27">
        <f t="shared" si="103"/>
        <v>-4.8461672808686487</v>
      </c>
      <c r="AE48" s="27">
        <f t="shared" si="104"/>
        <v>-22.679602278690027</v>
      </c>
      <c r="AG48" t="str">
        <f>$A$12</f>
        <v>Skilled trades occupations</v>
      </c>
      <c r="AH48" s="27">
        <f t="shared" si="129"/>
        <v>-0.136274980415652</v>
      </c>
      <c r="AI48" s="27">
        <f t="shared" si="105"/>
        <v>-0.35308147062602169</v>
      </c>
      <c r="AJ48" s="27">
        <f t="shared" si="106"/>
        <v>0.50031389397959813</v>
      </c>
      <c r="AK48" s="27">
        <f t="shared" si="107"/>
        <v>1.0957442937924E-2</v>
      </c>
      <c r="AL48" s="27"/>
      <c r="AM48" s="27">
        <f t="shared" si="130"/>
        <v>0.74608904912269924</v>
      </c>
      <c r="AN48" s="27">
        <f t="shared" si="108"/>
        <v>0.67840280190769509</v>
      </c>
      <c r="AO48" s="27">
        <f t="shared" si="109"/>
        <v>1.0203916015013692</v>
      </c>
      <c r="AP48" s="27">
        <f t="shared" si="110"/>
        <v>2.4448834525317622</v>
      </c>
      <c r="AQ48" s="27"/>
      <c r="AR48" s="27">
        <f t="shared" si="131"/>
        <v>0.60981406870704724</v>
      </c>
      <c r="AS48" s="27">
        <f t="shared" si="111"/>
        <v>0.3253213312816734</v>
      </c>
      <c r="AT48" s="27">
        <f t="shared" si="112"/>
        <v>1.5207054954809673</v>
      </c>
      <c r="AU48" s="27">
        <f t="shared" si="113"/>
        <v>2.4558408954696862</v>
      </c>
    </row>
    <row r="49" spans="1:47" x14ac:dyDescent="0.2">
      <c r="A49" t="str">
        <f>$A$13</f>
        <v>Caring, leisure and other service occupations</v>
      </c>
      <c r="B49" s="27">
        <f t="shared" si="114"/>
        <v>-1.6093152252081566</v>
      </c>
      <c r="C49" s="27">
        <f t="shared" si="115"/>
        <v>0.98842315434030326</v>
      </c>
      <c r="D49" s="27">
        <f t="shared" si="116"/>
        <v>2.363878835555008</v>
      </c>
      <c r="E49" s="27">
        <f t="shared" si="117"/>
        <v>1.7429867646871458</v>
      </c>
      <c r="F49" s="27"/>
      <c r="G49" s="27">
        <f t="shared" si="118"/>
        <v>8.0112459171927455</v>
      </c>
      <c r="H49" s="27">
        <f t="shared" si="119"/>
        <v>3.2671589846109299</v>
      </c>
      <c r="I49" s="27">
        <f t="shared" si="120"/>
        <v>2.1380520207056755</v>
      </c>
      <c r="J49" s="27">
        <f t="shared" si="121"/>
        <v>13.416456922509354</v>
      </c>
      <c r="K49" s="27"/>
      <c r="L49" s="27">
        <f t="shared" si="122"/>
        <v>6.4019306919845889</v>
      </c>
      <c r="M49" s="27">
        <f t="shared" si="123"/>
        <v>4.2555821389512332</v>
      </c>
      <c r="N49" s="27">
        <f t="shared" si="124"/>
        <v>4.5019308562606835</v>
      </c>
      <c r="O49" s="27">
        <f t="shared" si="125"/>
        <v>15.1594436871965</v>
      </c>
      <c r="Q49" t="str">
        <f>$A$13</f>
        <v>Caring, leisure and other service occupations</v>
      </c>
      <c r="R49" s="27">
        <f t="shared" si="126"/>
        <v>-0.74207332569298146</v>
      </c>
      <c r="S49" s="27">
        <f t="shared" si="96"/>
        <v>2.9356681007541852E-3</v>
      </c>
      <c r="T49" s="27">
        <f t="shared" si="97"/>
        <v>-0.19500300544385174</v>
      </c>
      <c r="U49" s="27">
        <f t="shared" si="98"/>
        <v>-0.93414066303607868</v>
      </c>
      <c r="V49" s="27"/>
      <c r="W49" s="27">
        <f t="shared" si="127"/>
        <v>2.9713610859241957</v>
      </c>
      <c r="X49" s="27">
        <f t="shared" si="99"/>
        <v>1.0111342755006723</v>
      </c>
      <c r="Y49" s="27">
        <f t="shared" si="100"/>
        <v>0.44974753069842588</v>
      </c>
      <c r="Z49" s="27">
        <f t="shared" si="101"/>
        <v>4.432242892123293</v>
      </c>
      <c r="AA49" s="27"/>
      <c r="AB49" s="27">
        <f t="shared" si="128"/>
        <v>2.2292877602312142</v>
      </c>
      <c r="AC49" s="27">
        <f t="shared" si="102"/>
        <v>1.0140699436014264</v>
      </c>
      <c r="AD49" s="27">
        <f t="shared" si="103"/>
        <v>0.25474452525457414</v>
      </c>
      <c r="AE49" s="27">
        <f t="shared" si="104"/>
        <v>3.4981022290872144</v>
      </c>
      <c r="AG49" t="str">
        <f>$A$13</f>
        <v>Caring, leisure and other service occupations</v>
      </c>
      <c r="AH49" s="27">
        <f t="shared" si="129"/>
        <v>-0.86724189951517161</v>
      </c>
      <c r="AI49" s="27">
        <f t="shared" si="105"/>
        <v>0.98548748623955973</v>
      </c>
      <c r="AJ49" s="27">
        <f t="shared" si="106"/>
        <v>2.5588818409988594</v>
      </c>
      <c r="AK49" s="27">
        <f t="shared" si="107"/>
        <v>2.6771274277232422</v>
      </c>
      <c r="AL49" s="27"/>
      <c r="AM49" s="27">
        <f t="shared" si="130"/>
        <v>5.039884831268548</v>
      </c>
      <c r="AN49" s="27">
        <f t="shared" si="108"/>
        <v>2.2560247091102568</v>
      </c>
      <c r="AO49" s="27">
        <f t="shared" si="109"/>
        <v>1.6883044900072495</v>
      </c>
      <c r="AP49" s="27">
        <f t="shared" si="110"/>
        <v>8.984214030386056</v>
      </c>
      <c r="AQ49" s="27"/>
      <c r="AR49" s="27">
        <f t="shared" si="131"/>
        <v>4.1726429317533764</v>
      </c>
      <c r="AS49" s="27">
        <f t="shared" si="111"/>
        <v>3.2415121953498165</v>
      </c>
      <c r="AT49" s="27">
        <f t="shared" si="112"/>
        <v>4.2471863310061089</v>
      </c>
      <c r="AU49" s="27">
        <f t="shared" si="113"/>
        <v>11.661341458109298</v>
      </c>
    </row>
    <row r="50" spans="1:47" x14ac:dyDescent="0.2">
      <c r="A50" t="str">
        <f>$A$14</f>
        <v>Sales and customer service occupations</v>
      </c>
      <c r="B50" s="27">
        <f t="shared" si="114"/>
        <v>-2.9678788540518077</v>
      </c>
      <c r="C50" s="27">
        <f t="shared" si="115"/>
        <v>-3.0364874993029716</v>
      </c>
      <c r="D50" s="27">
        <f t="shared" si="116"/>
        <v>-1.83681139291346</v>
      </c>
      <c r="E50" s="27">
        <f t="shared" si="117"/>
        <v>-7.8411777462682437</v>
      </c>
      <c r="F50" s="27"/>
      <c r="G50" s="27">
        <f t="shared" si="118"/>
        <v>7.223930772209286E-2</v>
      </c>
      <c r="H50" s="27">
        <f t="shared" si="119"/>
        <v>0.41436657365201768</v>
      </c>
      <c r="I50" s="27">
        <f t="shared" si="120"/>
        <v>-0.45148839848688604</v>
      </c>
      <c r="J50" s="27">
        <f t="shared" si="121"/>
        <v>3.5117482887223161E-2</v>
      </c>
      <c r="K50" s="27"/>
      <c r="L50" s="27">
        <f t="shared" si="122"/>
        <v>-2.8956395463297149</v>
      </c>
      <c r="M50" s="27">
        <f t="shared" si="123"/>
        <v>-2.6221209256509539</v>
      </c>
      <c r="N50" s="27">
        <f t="shared" si="124"/>
        <v>-2.288299791400346</v>
      </c>
      <c r="O50" s="27">
        <f t="shared" si="125"/>
        <v>-7.8060602633810205</v>
      </c>
      <c r="Q50" t="str">
        <f>$A$14</f>
        <v>Sales and customer service occupations</v>
      </c>
      <c r="R50" s="27">
        <f t="shared" si="126"/>
        <v>-1.6444615098195197</v>
      </c>
      <c r="S50" s="27">
        <f t="shared" si="96"/>
        <v>6.1111346505720476E-2</v>
      </c>
      <c r="T50" s="27">
        <f t="shared" si="97"/>
        <v>-1.0870013139130257</v>
      </c>
      <c r="U50" s="27">
        <f t="shared" si="98"/>
        <v>-2.6703514772268306</v>
      </c>
      <c r="V50" s="27"/>
      <c r="W50" s="27">
        <f t="shared" si="127"/>
        <v>0.8061137011744286</v>
      </c>
      <c r="X50" s="27">
        <f t="shared" si="99"/>
        <v>0.60526269837145463</v>
      </c>
      <c r="Y50" s="27">
        <f t="shared" si="100"/>
        <v>-0.20068661433935309</v>
      </c>
      <c r="Z50" s="27">
        <f t="shared" si="101"/>
        <v>1.210689785206533</v>
      </c>
      <c r="AA50" s="27"/>
      <c r="AB50" s="27">
        <f t="shared" si="128"/>
        <v>-0.83834780864509106</v>
      </c>
      <c r="AC50" s="27">
        <f t="shared" si="102"/>
        <v>0.66637404487717511</v>
      </c>
      <c r="AD50" s="27">
        <f t="shared" si="103"/>
        <v>-1.2876879282523788</v>
      </c>
      <c r="AE50" s="27">
        <f t="shared" si="104"/>
        <v>-1.4596616920202976</v>
      </c>
      <c r="AG50" t="str">
        <f>$A$14</f>
        <v>Sales and customer service occupations</v>
      </c>
      <c r="AH50" s="27">
        <f t="shared" si="129"/>
        <v>-1.3234173442323041</v>
      </c>
      <c r="AI50" s="27">
        <f t="shared" si="105"/>
        <v>-3.0975988458087045</v>
      </c>
      <c r="AJ50" s="27">
        <f t="shared" si="106"/>
        <v>-0.74981007900043362</v>
      </c>
      <c r="AK50" s="27">
        <f t="shared" si="107"/>
        <v>-5.1708262690414486</v>
      </c>
      <c r="AL50" s="27"/>
      <c r="AM50" s="27">
        <f t="shared" si="130"/>
        <v>-0.73387439345231797</v>
      </c>
      <c r="AN50" s="27">
        <f t="shared" si="108"/>
        <v>-0.1908961247194334</v>
      </c>
      <c r="AO50" s="27">
        <f t="shared" si="109"/>
        <v>-0.25080178414753185</v>
      </c>
      <c r="AP50" s="27">
        <f t="shared" si="110"/>
        <v>-1.1755723023192814</v>
      </c>
      <c r="AQ50" s="27"/>
      <c r="AR50" s="27">
        <f t="shared" si="131"/>
        <v>-2.057291737684622</v>
      </c>
      <c r="AS50" s="27">
        <f t="shared" si="111"/>
        <v>-3.2884949705281379</v>
      </c>
      <c r="AT50" s="27">
        <f t="shared" si="112"/>
        <v>-1.0006118631479655</v>
      </c>
      <c r="AU50" s="27">
        <f t="shared" si="113"/>
        <v>-6.34639857136073</v>
      </c>
    </row>
    <row r="51" spans="1:47" x14ac:dyDescent="0.2">
      <c r="A51" t="str">
        <f>$A$15</f>
        <v>Process, plant and machine operatives</v>
      </c>
      <c r="B51" s="27">
        <f t="shared" si="114"/>
        <v>-7.7270375954167996</v>
      </c>
      <c r="C51" s="27">
        <f t="shared" si="115"/>
        <v>0.55288087006583186</v>
      </c>
      <c r="D51" s="27">
        <f t="shared" si="116"/>
        <v>1.3825606678534044</v>
      </c>
      <c r="E51" s="27">
        <f t="shared" si="117"/>
        <v>-5.7915960574975642</v>
      </c>
      <c r="F51" s="27"/>
      <c r="G51" s="27">
        <f t="shared" si="118"/>
        <v>2.4895685837206223</v>
      </c>
      <c r="H51" s="27">
        <f t="shared" si="119"/>
        <v>2.4391028271186679</v>
      </c>
      <c r="I51" s="27">
        <f t="shared" si="120"/>
        <v>2.6137067731660739</v>
      </c>
      <c r="J51" s="27">
        <f t="shared" si="121"/>
        <v>7.542378184005365</v>
      </c>
      <c r="K51" s="27"/>
      <c r="L51" s="27">
        <f t="shared" si="122"/>
        <v>-5.2374690116961773</v>
      </c>
      <c r="M51" s="27">
        <f t="shared" si="123"/>
        <v>2.9919836971844997</v>
      </c>
      <c r="N51" s="27">
        <f t="shared" si="124"/>
        <v>3.9962674410194783</v>
      </c>
      <c r="O51" s="27">
        <f t="shared" si="125"/>
        <v>1.7507821265078007</v>
      </c>
      <c r="Q51" t="str">
        <f>$A$15</f>
        <v>Process, plant and machine operatives</v>
      </c>
      <c r="R51" s="27">
        <f t="shared" si="126"/>
        <v>-6.9905586738418357</v>
      </c>
      <c r="S51" s="27">
        <f t="shared" si="96"/>
        <v>0.95953959465203198</v>
      </c>
      <c r="T51" s="27">
        <f t="shared" si="97"/>
        <v>1.0562472648949734</v>
      </c>
      <c r="U51" s="27">
        <f t="shared" si="98"/>
        <v>-4.974771814294833</v>
      </c>
      <c r="V51" s="27"/>
      <c r="W51" s="27">
        <f t="shared" si="127"/>
        <v>1.9476472494724817</v>
      </c>
      <c r="X51" s="27">
        <f t="shared" si="99"/>
        <v>1.0318649610860495</v>
      </c>
      <c r="Y51" s="27">
        <f t="shared" si="100"/>
        <v>2.0778964662283013</v>
      </c>
      <c r="Z51" s="27">
        <f t="shared" si="101"/>
        <v>5.0574086767868351</v>
      </c>
      <c r="AA51" s="27"/>
      <c r="AB51" s="27">
        <f t="shared" si="128"/>
        <v>-5.042911424369354</v>
      </c>
      <c r="AC51" s="27">
        <f t="shared" si="102"/>
        <v>1.9914045557380815</v>
      </c>
      <c r="AD51" s="27">
        <f t="shared" si="103"/>
        <v>3.1341437311232747</v>
      </c>
      <c r="AE51" s="27">
        <f t="shared" si="104"/>
        <v>8.2636862492002194E-2</v>
      </c>
      <c r="AG51" t="str">
        <f>$A$15</f>
        <v>Process, plant and machine operatives</v>
      </c>
      <c r="AH51" s="27">
        <f t="shared" si="129"/>
        <v>-0.73647892157493544</v>
      </c>
      <c r="AI51" s="27">
        <f t="shared" si="105"/>
        <v>-0.40665872458619967</v>
      </c>
      <c r="AJ51" s="27">
        <f t="shared" si="106"/>
        <v>0.32631340295843514</v>
      </c>
      <c r="AK51" s="27">
        <f t="shared" si="107"/>
        <v>-0.81682424320270108</v>
      </c>
      <c r="AL51" s="27"/>
      <c r="AM51" s="27">
        <f t="shared" si="130"/>
        <v>0.54192133424813527</v>
      </c>
      <c r="AN51" s="27">
        <f t="shared" si="108"/>
        <v>1.4072378660326135</v>
      </c>
      <c r="AO51" s="27">
        <f t="shared" si="109"/>
        <v>0.53581030693776754</v>
      </c>
      <c r="AP51" s="27">
        <f t="shared" si="110"/>
        <v>2.4849695072185174</v>
      </c>
      <c r="AQ51" s="27"/>
      <c r="AR51" s="27">
        <f t="shared" si="131"/>
        <v>-0.19455758732680017</v>
      </c>
      <c r="AS51" s="27">
        <f t="shared" si="111"/>
        <v>1.0005791414464138</v>
      </c>
      <c r="AT51" s="27">
        <f t="shared" si="112"/>
        <v>0.86212370989620268</v>
      </c>
      <c r="AU51" s="27">
        <f t="shared" si="113"/>
        <v>1.6681452640158163</v>
      </c>
    </row>
    <row r="52" spans="1:47" x14ac:dyDescent="0.2">
      <c r="A52" t="str">
        <f>$A$16</f>
        <v>Elementary occupations</v>
      </c>
      <c r="B52" s="27">
        <f t="shared" si="114"/>
        <v>-8.6975922929101017</v>
      </c>
      <c r="C52" s="27">
        <f t="shared" si="115"/>
        <v>-3.6890083989400111</v>
      </c>
      <c r="D52" s="27">
        <f t="shared" si="116"/>
        <v>-1.0938257801271911</v>
      </c>
      <c r="E52" s="27">
        <f t="shared" si="117"/>
        <v>-13.480426471977296</v>
      </c>
      <c r="F52" s="27"/>
      <c r="G52" s="27">
        <f t="shared" si="118"/>
        <v>-1.1918219949160473</v>
      </c>
      <c r="H52" s="27">
        <f t="shared" si="119"/>
        <v>-3.7225266125225147</v>
      </c>
      <c r="I52" s="27">
        <f t="shared" si="120"/>
        <v>1.5066948497219013</v>
      </c>
      <c r="J52" s="27">
        <f t="shared" si="121"/>
        <v>-3.4076537577166732</v>
      </c>
      <c r="K52" s="27"/>
      <c r="L52" s="27">
        <f t="shared" si="122"/>
        <v>-9.8894142878261491</v>
      </c>
      <c r="M52" s="27">
        <f t="shared" si="123"/>
        <v>-7.4115350114625258</v>
      </c>
      <c r="N52" s="27">
        <f t="shared" si="124"/>
        <v>0.41286906959471015</v>
      </c>
      <c r="O52" s="27">
        <f t="shared" si="125"/>
        <v>-16.888080229693969</v>
      </c>
      <c r="Q52" t="str">
        <f>$A$16</f>
        <v>Elementary occupations</v>
      </c>
      <c r="R52" s="27">
        <f t="shared" si="126"/>
        <v>-7.0894571091821881</v>
      </c>
      <c r="S52" s="27">
        <f t="shared" si="96"/>
        <v>-0.9236031509649365</v>
      </c>
      <c r="T52" s="27">
        <f t="shared" si="97"/>
        <v>-0.5277884305389331</v>
      </c>
      <c r="U52" s="27">
        <f t="shared" si="98"/>
        <v>-8.5408486906860546</v>
      </c>
      <c r="V52" s="27"/>
      <c r="W52" s="27">
        <f t="shared" si="127"/>
        <v>-2.0593650440030693</v>
      </c>
      <c r="X52" s="27">
        <f t="shared" si="99"/>
        <v>-0.14570808815644654</v>
      </c>
      <c r="Y52" s="27">
        <f t="shared" si="100"/>
        <v>1.4472272318683497</v>
      </c>
      <c r="Z52" s="27">
        <f t="shared" si="101"/>
        <v>-0.75784590029117282</v>
      </c>
      <c r="AA52" s="27"/>
      <c r="AB52" s="27">
        <f t="shared" si="128"/>
        <v>-9.1488221531852574</v>
      </c>
      <c r="AC52" s="27">
        <f t="shared" si="102"/>
        <v>-1.069311239121383</v>
      </c>
      <c r="AD52" s="27">
        <f t="shared" si="103"/>
        <v>0.91943880132941658</v>
      </c>
      <c r="AE52" s="27">
        <f t="shared" si="104"/>
        <v>-9.2986945909772274</v>
      </c>
      <c r="AG52" t="str">
        <f>$A$16</f>
        <v>Elementary occupations</v>
      </c>
      <c r="AH52" s="27">
        <f t="shared" si="129"/>
        <v>-1.6081351837279101</v>
      </c>
      <c r="AI52" s="27">
        <f t="shared" si="105"/>
        <v>-2.7654052479750746</v>
      </c>
      <c r="AJ52" s="27">
        <f t="shared" si="106"/>
        <v>-0.56603734958825536</v>
      </c>
      <c r="AK52" s="27">
        <f t="shared" si="107"/>
        <v>-4.9395777812912414</v>
      </c>
      <c r="AL52" s="27"/>
      <c r="AM52" s="27">
        <f t="shared" si="130"/>
        <v>0.86754304908700419</v>
      </c>
      <c r="AN52" s="27">
        <f t="shared" si="108"/>
        <v>-3.5768185243660753</v>
      </c>
      <c r="AO52" s="27">
        <f t="shared" si="109"/>
        <v>5.9467617853549259E-2</v>
      </c>
      <c r="AP52" s="27">
        <f t="shared" si="110"/>
        <v>-2.6498078574255217</v>
      </c>
      <c r="AQ52" s="27"/>
      <c r="AR52" s="27">
        <f t="shared" si="131"/>
        <v>-0.7405921346409059</v>
      </c>
      <c r="AS52" s="27">
        <f t="shared" si="111"/>
        <v>-6.3422237723411499</v>
      </c>
      <c r="AT52" s="27">
        <f t="shared" si="112"/>
        <v>-0.5065697317347061</v>
      </c>
      <c r="AU52" s="27">
        <f t="shared" si="113"/>
        <v>-7.5893856387167631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-7.1282657936055216</v>
      </c>
      <c r="C54" s="29">
        <f t="shared" si="115"/>
        <v>7.8552822395486146</v>
      </c>
      <c r="D54" s="29">
        <f t="shared" si="116"/>
        <v>-6.7980164459432615</v>
      </c>
      <c r="E54" s="29">
        <f t="shared" si="117"/>
        <v>-6.0710000000001401</v>
      </c>
      <c r="F54" s="29"/>
      <c r="G54" s="29">
        <f t="shared" si="118"/>
        <v>36.191497179163264</v>
      </c>
      <c r="H54" s="29">
        <f t="shared" si="119"/>
        <v>12.296632078813047</v>
      </c>
      <c r="I54" s="29">
        <f t="shared" si="120"/>
        <v>11.659870742023344</v>
      </c>
      <c r="J54" s="29">
        <f t="shared" si="121"/>
        <v>60.147999999999683</v>
      </c>
      <c r="K54" s="29"/>
      <c r="L54" s="29">
        <f t="shared" si="122"/>
        <v>29.063231385557742</v>
      </c>
      <c r="M54" s="29">
        <f t="shared" si="123"/>
        <v>20.151914318361662</v>
      </c>
      <c r="N54" s="29">
        <f t="shared" si="124"/>
        <v>4.8618542960800823</v>
      </c>
      <c r="O54" s="29">
        <f t="shared" si="125"/>
        <v>54.076999999999543</v>
      </c>
      <c r="Q54" s="24" t="str">
        <f>$A$18</f>
        <v>All occupations</v>
      </c>
      <c r="R54" s="29">
        <f t="shared" ref="R54" si="132">W18-R18</f>
        <v>-16.028081155083441</v>
      </c>
      <c r="S54" s="29">
        <f t="shared" ref="S54" si="133">X18-S18</f>
        <v>5.1040585019775051</v>
      </c>
      <c r="T54" s="29">
        <f t="shared" ref="T54" si="134">Y18-T18</f>
        <v>-11.966317083073697</v>
      </c>
      <c r="U54" s="29">
        <f t="shared" ref="U54" si="135">Z18-U18</f>
        <v>-22.890339736179669</v>
      </c>
      <c r="V54" s="29"/>
      <c r="W54" s="29">
        <f t="shared" ref="W54" si="136">AB18-W18</f>
        <v>13.304049596765367</v>
      </c>
      <c r="X54" s="29">
        <f t="shared" ref="X54" si="137">AC18-X18</f>
        <v>7.0994250156142868</v>
      </c>
      <c r="Y54" s="29">
        <f t="shared" ref="Y54" si="138">AD18-Y18</f>
        <v>7.2132531016622252</v>
      </c>
      <c r="Z54" s="29">
        <f t="shared" ref="Z54" si="139">AE18-Z18</f>
        <v>27.616727714041815</v>
      </c>
      <c r="AA54" s="29"/>
      <c r="AB54" s="29">
        <f t="shared" ref="AB54" si="140">AB18-R18</f>
        <v>-2.7240315583180745</v>
      </c>
      <c r="AC54" s="29">
        <f t="shared" ref="AC54" si="141">AC18-S18</f>
        <v>12.203483517591792</v>
      </c>
      <c r="AD54" s="29">
        <f t="shared" ref="AD54" si="142">AD18-T18</f>
        <v>-4.7530639814114721</v>
      </c>
      <c r="AE54" s="29">
        <f t="shared" ref="AE54" si="143">AE18-U18</f>
        <v>4.7263879778621458</v>
      </c>
      <c r="AG54" s="24" t="str">
        <f>$A$18</f>
        <v>All occupations</v>
      </c>
      <c r="AH54" s="29">
        <f t="shared" ref="AH54" si="144">AM18-AH18</f>
        <v>8.8998153614780335</v>
      </c>
      <c r="AI54" s="29">
        <f t="shared" ref="AI54" si="145">AN18-AI18</f>
        <v>2.7512237375711095</v>
      </c>
      <c r="AJ54" s="29">
        <f t="shared" ref="AJ54" si="146">AO18-AJ18</f>
        <v>5.1683006371304643</v>
      </c>
      <c r="AK54" s="29">
        <f t="shared" ref="AK54" si="147">AP18-AK18</f>
        <v>16.819339736179643</v>
      </c>
      <c r="AL54" s="29"/>
      <c r="AM54" s="29">
        <f t="shared" ref="AM54" si="148">AR18-AM18</f>
        <v>22.887447582397726</v>
      </c>
      <c r="AN54" s="29">
        <f t="shared" ref="AN54" si="149">AS18-AN18</f>
        <v>5.1972070631987606</v>
      </c>
      <c r="AO54" s="29">
        <f t="shared" ref="AO54" si="150">AT18-AO18</f>
        <v>4.4466176403610902</v>
      </c>
      <c r="AP54" s="29">
        <f t="shared" ref="AP54" si="151">AU18-AP18</f>
        <v>32.531272285957584</v>
      </c>
      <c r="AQ54" s="29"/>
      <c r="AR54" s="29">
        <f t="shared" ref="AR54" si="152">AR18-AH18</f>
        <v>31.78726294387576</v>
      </c>
      <c r="AS54" s="29">
        <f t="shared" ref="AS54" si="153">AS18-AI18</f>
        <v>7.9484308007698701</v>
      </c>
      <c r="AT54" s="29">
        <f t="shared" ref="AT54" si="154">AT18-AJ18</f>
        <v>9.6149182774915545</v>
      </c>
      <c r="AU54" s="29">
        <f t="shared" ref="AU54" si="155">AU18-AK18</f>
        <v>49.350612022137227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 xml:space="preserve">Occupation Figure 1  Growth in Employment by Occupation (SOC 2020), 2015-2020 and 2020-2035, Norfolk and Suffolk 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-0.15325953403279025</v>
      </c>
      <c r="N7" s="91">
        <f>'Occ T2'!I180</f>
        <v>0.49121601391242109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-2.2506787244500059</v>
      </c>
      <c r="N9" s="91">
        <f>'Occ T2'!I178</f>
        <v>-0.13143086257809689</v>
      </c>
    </row>
    <row r="10" spans="1:14" x14ac:dyDescent="0.2">
      <c r="L10" s="91" t="str">
        <f>'Occ T3'!A48</f>
        <v>91 Elementary trades and related occupations</v>
      </c>
      <c r="M10" s="91">
        <f>'Occ T2'!H177</f>
        <v>-5.9214753971109317</v>
      </c>
      <c r="N10" s="91">
        <f>'Occ T2'!I177</f>
        <v>-1.1874573125306487</v>
      </c>
    </row>
    <row r="11" spans="1:14" x14ac:dyDescent="0.2">
      <c r="L11" s="114" t="str">
        <f>"["&amp;'Occ T3'!A47&amp;"]"</f>
        <v>[Elementary occupations]</v>
      </c>
      <c r="M11" s="91">
        <f>'Occ T1'!H88</f>
        <v>-2.7742770815888385</v>
      </c>
      <c r="N11" s="91">
        <f>'Occ T1'!I88</f>
        <v>-0.25920507527241732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-1.4033464666598161</v>
      </c>
      <c r="N13" s="91">
        <f>'Occ T2'!I176</f>
        <v>0.80110720916506395</v>
      </c>
    </row>
    <row r="14" spans="1:14" x14ac:dyDescent="0.2">
      <c r="L14" s="91" t="str">
        <f>'Occ T3'!A44</f>
        <v>81 Process, plant and machine operatives</v>
      </c>
      <c r="M14" s="91">
        <f>'Occ T2'!H175</f>
        <v>-3.5342636541876526</v>
      </c>
      <c r="N14" s="91">
        <f>'Occ T2'!I175</f>
        <v>1.2724311620405659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-2.2875930729653327</v>
      </c>
      <c r="N15" s="91">
        <f>'Occ T1'!I87</f>
        <v>0.99292982018543974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1.2175723726166376</v>
      </c>
      <c r="N17" s="91">
        <f>'Occ T2'!I174</f>
        <v>2.571028771271977</v>
      </c>
    </row>
    <row r="18" spans="12:14" x14ac:dyDescent="0.2">
      <c r="L18" s="91" t="str">
        <f>'Occ T3'!A40</f>
        <v>71 Sales occupations</v>
      </c>
      <c r="M18" s="91">
        <f>'Occ T2'!H173</f>
        <v>-3.2098996022062898</v>
      </c>
      <c r="N18" s="91">
        <f>'Occ T2'!I173</f>
        <v>-0.82598616524142132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-2.4044163640471905</v>
      </c>
      <c r="N19" s="91">
        <f>'Occ T1'!I86</f>
        <v>3.8626004810193848E-3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1.1271392587170359</v>
      </c>
      <c r="N21" s="91">
        <f>'Occ T2'!I172</f>
        <v>-0.62946372859669086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0.56634978202909636</v>
      </c>
      <c r="N22" s="91">
        <f>'Occ T2'!I171</f>
        <v>0.27252639540067403</v>
      </c>
    </row>
    <row r="23" spans="12:14" x14ac:dyDescent="0.2">
      <c r="L23" s="91" t="str">
        <f>'Occ T3'!A35</f>
        <v>61 Caring personal service occupations</v>
      </c>
      <c r="M23" s="91">
        <f>'Occ T2'!H170</f>
        <v>0.41695743065246482</v>
      </c>
      <c r="N23" s="91">
        <f>'Occ T2'!I170</f>
        <v>1.3202393218610275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0.45895463540011061</v>
      </c>
      <c r="N24" s="91">
        <f>'Occ T1'!I85</f>
        <v>1.0765123769492124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-3.9212128411927338</v>
      </c>
      <c r="N26" s="91">
        <f>'Occ T2'!I169</f>
        <v>0.15526520577497926</v>
      </c>
    </row>
    <row r="27" spans="12:14" x14ac:dyDescent="0.2">
      <c r="L27" s="91" t="str">
        <f>'Occ T3'!A31</f>
        <v>53 Skilled construction and building trades</v>
      </c>
      <c r="M27" s="91">
        <f>'Occ T2'!H168</f>
        <v>-4.6437712564342926</v>
      </c>
      <c r="N27" s="91">
        <f>'Occ T2'!I168</f>
        <v>-0.38043150039482887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-4.010632750056919</v>
      </c>
      <c r="N28" s="91">
        <f>'Occ T2'!I167</f>
        <v>-0.16575395260370884</v>
      </c>
    </row>
    <row r="29" spans="12:14" x14ac:dyDescent="0.2">
      <c r="L29" s="91" t="str">
        <f>'Occ T3'!A29</f>
        <v>51 Skilled agricultural and related trades</v>
      </c>
      <c r="M29" s="91">
        <f>'Occ T2'!H166</f>
        <v>-10.301025656877238</v>
      </c>
      <c r="N29" s="91">
        <f>'Occ T2'!I166</f>
        <v>1.1925971243632594</v>
      </c>
    </row>
    <row r="30" spans="12:14" x14ac:dyDescent="0.2">
      <c r="L30" s="114" t="str">
        <f>"["&amp;'Occ T3'!A28&amp;"]"</f>
        <v>[Skilled trades occupations]</v>
      </c>
      <c r="M30" s="91">
        <f>'Occ T1'!H84</f>
        <v>-5.074602922671545</v>
      </c>
      <c r="N30" s="91">
        <f>'Occ T1'!I84</f>
        <v>3.2798967170410975E-2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-2.4672321004546083</v>
      </c>
      <c r="N32" s="91">
        <f>'Occ T2'!I165</f>
        <v>-1.6854876094769211</v>
      </c>
    </row>
    <row r="33" spans="12:14" x14ac:dyDescent="0.2">
      <c r="L33" s="91" t="str">
        <f>'Occ T3'!A25</f>
        <v>41 Administrative occupations</v>
      </c>
      <c r="M33" s="91">
        <f>'Occ T2'!H164</f>
        <v>-0.51335540516055378</v>
      </c>
      <c r="N33" s="91">
        <f>'Occ T2'!I164</f>
        <v>-1.0184079162128046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-0.93108206538436988</v>
      </c>
      <c r="N34" s="91">
        <f>'Occ T1'!I83</f>
        <v>-1.1494153471114377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1.3680221723231689</v>
      </c>
      <c r="N36" s="91">
        <f>'Occ T2'!I163</f>
        <v>0.15506378541041421</v>
      </c>
    </row>
    <row r="37" spans="12:14" x14ac:dyDescent="0.2">
      <c r="L37" s="91" t="str">
        <f>'Occ T3'!A21</f>
        <v>34 Culture, media and sports occupations</v>
      </c>
      <c r="M37" s="91">
        <f>'Occ T2'!H162</f>
        <v>3.0690609930216883</v>
      </c>
      <c r="N37" s="91">
        <f>'Occ T2'!I162</f>
        <v>0.28924399242262755</v>
      </c>
    </row>
    <row r="38" spans="12:14" x14ac:dyDescent="0.2">
      <c r="L38" s="91" t="str">
        <f>'Occ T3'!A20</f>
        <v>33 Protective service occupations</v>
      </c>
      <c r="M38" s="91">
        <f>'Occ T2'!H161</f>
        <v>1.8126029694302659</v>
      </c>
      <c r="N38" s="91">
        <f>'Occ T2'!I161</f>
        <v>2.5609127376983176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3.0176199450171248</v>
      </c>
      <c r="N39" s="91">
        <f>'Occ T2'!I160</f>
        <v>0.86548022456818252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4.561648865178447</v>
      </c>
      <c r="N40" s="91">
        <f>'Occ T2'!I159</f>
        <v>-0.32635423833499155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2.331485984435866</v>
      </c>
      <c r="N41" s="91">
        <f>'Occ T1'!I82</f>
        <v>0.47244696297035205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4.3259343424242092</v>
      </c>
      <c r="N43" s="91">
        <f>'Occ T2'!I158</f>
        <v>1.6810820049992792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2.8714164732162706</v>
      </c>
      <c r="N44" s="91">
        <f>'Occ T2'!I157</f>
        <v>0.7688724842147554</v>
      </c>
    </row>
    <row r="45" spans="12:14" x14ac:dyDescent="0.2">
      <c r="L45" s="91" t="str">
        <f>'Occ T3'!A13</f>
        <v>22 Health professionals</v>
      </c>
      <c r="M45" s="91">
        <f>'Occ T2'!H156</f>
        <v>2.587807810450804</v>
      </c>
      <c r="N45" s="91">
        <f>'Occ T2'!I156</f>
        <v>1.2419873683239269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2.640706093647216</v>
      </c>
      <c r="N46" s="91">
        <f>'Occ T2'!I155</f>
        <v>1.0680489435566987</v>
      </c>
    </row>
    <row r="47" spans="12:14" x14ac:dyDescent="0.2">
      <c r="L47" s="114" t="str">
        <f>"["&amp;'Occ T3'!A11&amp;"]"</f>
        <v>[Professional occupations]</v>
      </c>
      <c r="M47" s="91">
        <f>'Occ T1'!H81</f>
        <v>3.1719651163067075</v>
      </c>
      <c r="N47" s="91">
        <f>'Occ T1'!I81</f>
        <v>1.2306550923976589</v>
      </c>
    </row>
    <row r="49" spans="12:14" x14ac:dyDescent="0.2">
      <c r="L49" s="107" t="str">
        <f>'Occ T3'!A9</f>
        <v>12 Other managers and proprietors</v>
      </c>
      <c r="M49" s="91">
        <f>'Occ T2'!H154</f>
        <v>0.28519655567489366</v>
      </c>
      <c r="N49" s="91">
        <f>'Occ T2'!I154</f>
        <v>2.4835170193603151</v>
      </c>
    </row>
    <row r="50" spans="12:14" x14ac:dyDescent="0.2">
      <c r="L50" s="107" t="str">
        <f>'Occ T3'!A8</f>
        <v>11 Corporate managers and directors</v>
      </c>
      <c r="M50" s="91">
        <f>'Occ T2'!H153</f>
        <v>2.7558642167587744</v>
      </c>
      <c r="N50" s="91">
        <f>'Occ T2'!I153</f>
        <v>0.24586759344629172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1.9684479421034684</v>
      </c>
      <c r="N51" s="91">
        <f>'Occ T1'!I80</f>
        <v>0.99981961243742479</v>
      </c>
    </row>
    <row r="80" spans="1:1" ht="15.75" x14ac:dyDescent="0.25">
      <c r="A80" s="156" t="str">
        <f>CONCATENATE("Occupation Figure 1.1  Change in Employment by Occupation (SOC 2020), ",M81," and ",N81,", ",Info!B5)</f>
        <v xml:space="preserve">Occupation Figure 1.1  Change in Employment by Occupation (SOC 2020), 2015-2020 and 2020-2035, Norfolk and Suffolk 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7.8260997557582357</v>
      </c>
      <c r="N82" s="94">
        <f>'Occ T2'!F119</f>
        <v>2.3104620097282975</v>
      </c>
    </row>
    <row r="83" spans="12:14" x14ac:dyDescent="0.2">
      <c r="L83" s="10" t="str">
        <f>name!D5</f>
        <v>12 Other managers and proprietors</v>
      </c>
      <c r="M83" s="94">
        <f>'Occ T2'!D9-'Occ T2'!B9</f>
        <v>0.37850814123856225</v>
      </c>
      <c r="N83" s="94">
        <f>'Occ T2'!F120</f>
        <v>11.908061832673795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5.9385645170767702</v>
      </c>
      <c r="N84" s="94">
        <f>'Occ T2'!F121</f>
        <v>8.3963839270999685</v>
      </c>
    </row>
    <row r="85" spans="12:14" x14ac:dyDescent="0.2">
      <c r="L85" s="10" t="str">
        <f>name!D7</f>
        <v>22 Health professionals</v>
      </c>
      <c r="M85" s="94">
        <f>'Occ T2'!D11-'Occ T2'!B11</f>
        <v>3.8627729331150675</v>
      </c>
      <c r="N85" s="94">
        <f>'Occ T2'!F122</f>
        <v>6.5516611464971675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4.7013249470467571</v>
      </c>
      <c r="N86" s="94">
        <f>'Occ T2'!F123</f>
        <v>4.3366900068649059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9.6017689658428793</v>
      </c>
      <c r="N87" s="94">
        <f>'Occ T2'!F124</f>
        <v>14.295086685054656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3.0998344592900473</v>
      </c>
      <c r="N88" s="94">
        <f>'Occ T2'!F125</f>
        <v>-0.74197006275401733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1.9420097886709407</v>
      </c>
      <c r="N89" s="94">
        <f>'Occ T2'!F126</f>
        <v>1.9400589531999053</v>
      </c>
    </row>
    <row r="90" spans="12:14" x14ac:dyDescent="0.2">
      <c r="L90" s="10" t="str">
        <f>name!D12</f>
        <v>33 Protective service occupations</v>
      </c>
      <c r="M90" s="94">
        <f>'Occ T2'!D16-'Occ T2'!B16</f>
        <v>0.86927424312110269</v>
      </c>
      <c r="N90" s="94">
        <f>'Occ T2'!F127</f>
        <v>4.6676308131755508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2.4180132250827846</v>
      </c>
      <c r="N91" s="94">
        <f>'Occ T2'!F128</f>
        <v>0.76320507629408851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3.2465135803539127</v>
      </c>
      <c r="N92" s="94">
        <f>'Occ T2'!F129</f>
        <v>1.1622473934985678</v>
      </c>
    </row>
    <row r="93" spans="12:14" x14ac:dyDescent="0.2">
      <c r="L93" s="10" t="str">
        <f>name!D15</f>
        <v>41 Administrative occupations</v>
      </c>
      <c r="M93" s="94">
        <f>'Occ T2'!D19-'Occ T2'!B19</f>
        <v>-1.7425502745876429</v>
      </c>
      <c r="N93" s="94">
        <f>'Occ T2'!F130</f>
        <v>-9.5147795491775042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-2.2782263726540357</v>
      </c>
      <c r="N94" s="94">
        <f>'Occ T2'!F131</f>
        <v>-3.8539700789203319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-6.0643422817697878</v>
      </c>
      <c r="N95" s="94">
        <f>'Occ T2'!F132</f>
        <v>1.634451374025474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-5.6171320091475856</v>
      </c>
      <c r="N96" s="94">
        <f>'Occ T2'!F133</f>
        <v>-0.60785057129862707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-5.2022406422655365</v>
      </c>
      <c r="N97" s="94">
        <f>'Occ T2'!F134</f>
        <v>-1.0770963198146219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-3.6809794651170726</v>
      </c>
      <c r="N98" s="94">
        <f>'Occ T2'!F135</f>
        <v>0.39142853216732121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1.2105833802965407</v>
      </c>
      <c r="N99" s="94">
        <f>'Occ T2'!F136</f>
        <v>12.783833148597964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0.48037097700287745</v>
      </c>
      <c r="N100" s="94">
        <f>'Occ T2'!F137</f>
        <v>0.7189021498956798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5.2032407387789803E-2</v>
      </c>
      <c r="N101" s="94">
        <f>'Occ T2'!F138</f>
        <v>-8.6278375984215727E-2</v>
      </c>
    </row>
    <row r="102" spans="12:14" x14ac:dyDescent="0.2">
      <c r="L102" s="10" t="str">
        <f>name!D24</f>
        <v>71 Sales occupations</v>
      </c>
      <c r="M102" s="94">
        <f>'Occ T2'!D28-'Occ T2'!B28</f>
        <v>-8.5618451135590021</v>
      </c>
      <c r="N102" s="94">
        <f>'Occ T2'!F139</f>
        <v>-5.6528133658672814</v>
      </c>
    </row>
    <row r="103" spans="12:14" x14ac:dyDescent="0.2">
      <c r="L103" s="10" t="str">
        <f>name!D25</f>
        <v>72 Customer service occupations</v>
      </c>
      <c r="M103" s="94">
        <f>'Occ T2'!D29-'Occ T2'!B29</f>
        <v>0.72066736729069802</v>
      </c>
      <c r="N103" s="94">
        <f>'Occ T2'!F140</f>
        <v>5.6879308487545632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-3.7143496403594121</v>
      </c>
      <c r="N104" s="94">
        <f>'Occ T2'!F141</f>
        <v>3.9353465961434893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-2.0772464171381024</v>
      </c>
      <c r="N105" s="94">
        <f>'Occ T2'!F142</f>
        <v>3.6070315878618118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-4.1102785381180436</v>
      </c>
      <c r="N106" s="94">
        <f>'Occ T2'!F143</f>
        <v>-1.8892873531263721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-9.370147933859343</v>
      </c>
      <c r="N107" s="94">
        <f>'Occ T2'!F144</f>
        <v>-1.5183664045901963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-6.0710000000004811</v>
      </c>
      <c r="N109" s="94">
        <f>'Occ T2'!F146</f>
        <v>60.148000000000138</v>
      </c>
    </row>
    <row r="150" spans="1:14" ht="15.75" x14ac:dyDescent="0.25">
      <c r="A150" s="156" t="str">
        <f>CONCATENATE("Occupation Figure 1.2  Change in Employment by Occupation (SOC 2020), ",M152," and ",N152,", ",Info!B5)</f>
        <v xml:space="preserve">Occupation Figure 1.2  Change in Employment by Occupation (SOC 2020), 2015 - 2020 and 2020-2035, Norfolk and Suffolk 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8.204607896996805</v>
      </c>
      <c r="N153" s="94">
        <f>'Occ T1'!H8</f>
        <v>14.218523842402092</v>
      </c>
    </row>
    <row r="154" spans="1:14" x14ac:dyDescent="0.2">
      <c r="L154" s="10" t="str">
        <f>name!E5</f>
        <v>Professional occupations</v>
      </c>
      <c r="M154" s="94">
        <f>'Occ T1'!D9-'Occ T1'!B9</f>
        <v>24.10443136308146</v>
      </c>
      <c r="N154" s="94">
        <f>'Occ T1'!H9</f>
        <v>33.579821765516726</v>
      </c>
    </row>
    <row r="155" spans="1:14" x14ac:dyDescent="0.2">
      <c r="L155" s="10" t="str">
        <f>name!E6</f>
        <v>Associate professional occupations</v>
      </c>
      <c r="M155" s="94">
        <f>'Occ T1'!D10-'Occ T1'!B10</f>
        <v>11.575645296518786</v>
      </c>
      <c r="N155" s="94">
        <f>'Occ T1'!H10</f>
        <v>7.7911721734141111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-4.0207766472416893</v>
      </c>
      <c r="N156" s="94">
        <f>'Occ T1'!H11</f>
        <v>-13.368749628097831</v>
      </c>
    </row>
    <row r="157" spans="1:14" x14ac:dyDescent="0.2">
      <c r="L157" s="10" t="str">
        <f>name!E8</f>
        <v>Skilled trades occupations</v>
      </c>
      <c r="M157" s="94">
        <f>'Occ T1'!D12-'Occ T1'!B12</f>
        <v>-20.564694398299977</v>
      </c>
      <c r="N157" s="94">
        <f>'Occ T1'!H12</f>
        <v>0.34093301507954266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1.7429867646872026</v>
      </c>
      <c r="N158" s="94">
        <f>'Occ T1'!H13</f>
        <v>13.416456922509425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-7.8411777462683006</v>
      </c>
      <c r="N159" s="94">
        <f>'Occ T1'!H14</f>
        <v>3.511748288728711E-2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-5.7915960574975145</v>
      </c>
      <c r="N160" s="94">
        <f>'Occ T1'!H15</f>
        <v>7.542378184005301</v>
      </c>
    </row>
    <row r="161" spans="12:14" x14ac:dyDescent="0.2">
      <c r="L161" s="10" t="str">
        <f>name!E12</f>
        <v>Elementary occupations</v>
      </c>
      <c r="M161" s="94">
        <f>'Occ T1'!D16-'Occ T1'!B16</f>
        <v>-13.480426471977395</v>
      </c>
      <c r="N161" s="94">
        <f>'Occ T1'!H16</f>
        <v>-3.4076537577165595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-6.0710000000008222</v>
      </c>
      <c r="N163" s="94">
        <f>'Occ T1'!H18</f>
        <v>60.148000000000096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 xml:space="preserve">Occupation Figure 2  Employment by Occupation (SOC 2020), 2010-2035, Norfolk and Suffolk 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65.974076748566475</v>
      </c>
      <c r="N5" s="87">
        <f>SUM(N6:N7)</f>
        <v>72.151419891276774</v>
      </c>
      <c r="O5" s="87">
        <f t="shared" ref="O5:AL5" si="1">SUM(O6:O7)</f>
        <v>76.372901876418979</v>
      </c>
      <c r="P5" s="87">
        <f t="shared" si="1"/>
        <v>75.992325852358078</v>
      </c>
      <c r="Q5" s="87">
        <f t="shared" si="1"/>
        <v>77.743965622604435</v>
      </c>
      <c r="R5" s="87">
        <f t="shared" si="1"/>
        <v>80.143307560896204</v>
      </c>
      <c r="S5" s="87">
        <f t="shared" si="1"/>
        <v>78.889241401413983</v>
      </c>
      <c r="T5" s="87">
        <f t="shared" si="1"/>
        <v>85.685055013646831</v>
      </c>
      <c r="U5" s="87">
        <f t="shared" si="1"/>
        <v>86.351630956812272</v>
      </c>
      <c r="V5" s="87">
        <f t="shared" si="1"/>
        <v>87.205948059551616</v>
      </c>
      <c r="W5" s="87">
        <f t="shared" si="1"/>
        <v>88.347915457893009</v>
      </c>
      <c r="X5" s="87">
        <f t="shared" si="1"/>
        <v>86.137260869662583</v>
      </c>
      <c r="Y5" s="87">
        <f t="shared" si="1"/>
        <v>87.322723531353688</v>
      </c>
      <c r="Z5" s="87">
        <f t="shared" si="1"/>
        <v>88.662827204255024</v>
      </c>
      <c r="AA5" s="87">
        <f t="shared" si="1"/>
        <v>90.131105481337784</v>
      </c>
      <c r="AB5" s="87">
        <f t="shared" si="1"/>
        <v>91.326652321949553</v>
      </c>
      <c r="AC5" s="87">
        <f t="shared" si="1"/>
        <v>92.450439559177497</v>
      </c>
      <c r="AD5" s="87">
        <f t="shared" si="1"/>
        <v>93.548022144279159</v>
      </c>
      <c r="AE5" s="87">
        <f t="shared" si="1"/>
        <v>94.643681391617264</v>
      </c>
      <c r="AF5" s="87">
        <f t="shared" si="1"/>
        <v>95.725712426746128</v>
      </c>
      <c r="AG5" s="87">
        <f t="shared" si="1"/>
        <v>96.820765514688475</v>
      </c>
      <c r="AH5" s="87">
        <f t="shared" si="1"/>
        <v>97.913496645698103</v>
      </c>
      <c r="AI5" s="87">
        <f t="shared" si="1"/>
        <v>99.019418890150064</v>
      </c>
      <c r="AJ5" s="87">
        <f t="shared" si="1"/>
        <v>100.17395556545267</v>
      </c>
      <c r="AK5" s="87">
        <f t="shared" si="1"/>
        <v>101.35800096548802</v>
      </c>
      <c r="AL5" s="87">
        <f t="shared" si="1"/>
        <v>102.5664393002951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45.325524620795598</v>
      </c>
      <c r="N6" s="11">
        <v>49.365883477371689</v>
      </c>
      <c r="O6" s="11">
        <v>51.246144349348484</v>
      </c>
      <c r="P6" s="11">
        <v>51.726593095606873</v>
      </c>
      <c r="Q6" s="11">
        <v>50.647596632995317</v>
      </c>
      <c r="R6" s="11">
        <v>53.750611159059225</v>
      </c>
      <c r="S6" s="11">
        <v>55.288889333633819</v>
      </c>
      <c r="T6" s="11">
        <v>59.415558763322146</v>
      </c>
      <c r="U6" s="11">
        <v>59.822196257341133</v>
      </c>
      <c r="V6" s="11">
        <v>60.480603106819338</v>
      </c>
      <c r="W6" s="11">
        <v>61.576710914817461</v>
      </c>
      <c r="X6" s="11">
        <v>55.122010056471908</v>
      </c>
      <c r="Y6" s="11">
        <v>55.759513674628259</v>
      </c>
      <c r="Z6" s="11">
        <v>56.50223335001251</v>
      </c>
      <c r="AA6" s="11">
        <v>57.30763868017344</v>
      </c>
      <c r="AB6" s="11">
        <v>57.947700198640035</v>
      </c>
      <c r="AC6" s="11">
        <v>58.540714620505788</v>
      </c>
      <c r="AD6" s="11">
        <v>59.123429593265591</v>
      </c>
      <c r="AE6" s="11">
        <v>59.696257825393381</v>
      </c>
      <c r="AF6" s="11">
        <v>60.265767228894859</v>
      </c>
      <c r="AG6" s="11">
        <v>60.844060035485874</v>
      </c>
      <c r="AH6" s="11">
        <v>61.426586937031111</v>
      </c>
      <c r="AI6" s="11">
        <v>62.013186032600444</v>
      </c>
      <c r="AJ6" s="11">
        <v>62.617949254497844</v>
      </c>
      <c r="AK6" s="11">
        <v>63.251341849229441</v>
      </c>
      <c r="AL6" s="11">
        <v>63.887172924545759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20.648552127770881</v>
      </c>
      <c r="N7" s="11">
        <v>22.785536413905081</v>
      </c>
      <c r="O7" s="11">
        <v>25.126757527070502</v>
      </c>
      <c r="P7" s="11">
        <v>24.265732756751213</v>
      </c>
      <c r="Q7" s="11">
        <v>27.096368989609122</v>
      </c>
      <c r="R7" s="11">
        <v>26.392696401836986</v>
      </c>
      <c r="S7" s="11">
        <v>23.600352067780165</v>
      </c>
      <c r="T7" s="11">
        <v>26.269496250324686</v>
      </c>
      <c r="U7" s="11">
        <v>26.529434699471143</v>
      </c>
      <c r="V7" s="11">
        <v>26.725344952732279</v>
      </c>
      <c r="W7" s="11">
        <v>26.771204543075548</v>
      </c>
      <c r="X7" s="11">
        <v>31.015250813190672</v>
      </c>
      <c r="Y7" s="11">
        <v>31.563209856725429</v>
      </c>
      <c r="Z7" s="11">
        <v>32.160593854242514</v>
      </c>
      <c r="AA7" s="11">
        <v>32.823466801164344</v>
      </c>
      <c r="AB7" s="11">
        <v>33.378952123309517</v>
      </c>
      <c r="AC7" s="11">
        <v>33.909724938671708</v>
      </c>
      <c r="AD7" s="11">
        <v>34.424592551013568</v>
      </c>
      <c r="AE7" s="11">
        <v>34.947423566223875</v>
      </c>
      <c r="AF7" s="11">
        <v>35.459945197851276</v>
      </c>
      <c r="AG7" s="11">
        <v>35.976705479202607</v>
      </c>
      <c r="AH7" s="11">
        <v>36.486909708667</v>
      </c>
      <c r="AI7" s="11">
        <v>37.006232857549612</v>
      </c>
      <c r="AJ7" s="11">
        <v>37.556006310954821</v>
      </c>
      <c r="AK7" s="11">
        <v>38.106659116258577</v>
      </c>
      <c r="AL7" s="11">
        <v>38.679266375749343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138.12156300131238</v>
      </c>
      <c r="N9" s="87">
        <f>SUM(N10:N13)</f>
        <v>135.62825084791109</v>
      </c>
      <c r="O9" s="87">
        <f t="shared" ref="O9:AL9" si="3">SUM(O10:O13)</f>
        <v>139.89970613172903</v>
      </c>
      <c r="P9" s="87">
        <f t="shared" si="3"/>
        <v>141.02618774558255</v>
      </c>
      <c r="Q9" s="87">
        <f t="shared" si="3"/>
        <v>145.32703845674112</v>
      </c>
      <c r="R9" s="87">
        <f t="shared" si="3"/>
        <v>142.64339838955146</v>
      </c>
      <c r="S9" s="87">
        <f t="shared" si="3"/>
        <v>145.87840097228633</v>
      </c>
      <c r="T9" s="87">
        <f t="shared" si="3"/>
        <v>150.30330696171629</v>
      </c>
      <c r="U9" s="87">
        <f t="shared" si="3"/>
        <v>154.82478519582557</v>
      </c>
      <c r="V9" s="87">
        <f t="shared" si="3"/>
        <v>160.7066345956685</v>
      </c>
      <c r="W9" s="87">
        <f t="shared" si="3"/>
        <v>166.74782975263292</v>
      </c>
      <c r="X9" s="87">
        <f t="shared" si="3"/>
        <v>171.12081197861173</v>
      </c>
      <c r="Y9" s="87">
        <f t="shared" si="3"/>
        <v>172.66805358706628</v>
      </c>
      <c r="Z9" s="87">
        <f t="shared" si="3"/>
        <v>174.87418297444549</v>
      </c>
      <c r="AA9" s="87">
        <f t="shared" si="3"/>
        <v>177.36306888400895</v>
      </c>
      <c r="AB9" s="87">
        <f t="shared" si="3"/>
        <v>179.49114214688535</v>
      </c>
      <c r="AC9" s="87">
        <f t="shared" si="3"/>
        <v>181.57508835274524</v>
      </c>
      <c r="AD9" s="87">
        <f t="shared" si="3"/>
        <v>183.66855760063623</v>
      </c>
      <c r="AE9" s="87">
        <f t="shared" si="3"/>
        <v>185.7636396255607</v>
      </c>
      <c r="AF9" s="87">
        <f t="shared" si="3"/>
        <v>187.74121885246529</v>
      </c>
      <c r="AG9" s="87">
        <f t="shared" si="3"/>
        <v>189.74749018240615</v>
      </c>
      <c r="AH9" s="87">
        <f t="shared" si="3"/>
        <v>191.78564328299731</v>
      </c>
      <c r="AI9" s="87">
        <f t="shared" si="3"/>
        <v>193.94297157939607</v>
      </c>
      <c r="AJ9" s="87">
        <f t="shared" si="3"/>
        <v>196.03579913686843</v>
      </c>
      <c r="AK9" s="87">
        <f t="shared" si="3"/>
        <v>198.18889995171344</v>
      </c>
      <c r="AL9" s="87">
        <f t="shared" si="3"/>
        <v>200.32765151814965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39.735692247059319</v>
      </c>
      <c r="N10" s="11">
        <v>37.359659728506863</v>
      </c>
      <c r="O10" s="11">
        <v>39.930118100440353</v>
      </c>
      <c r="P10" s="11">
        <v>39.099777067746032</v>
      </c>
      <c r="Q10" s="11">
        <v>42.333585329585212</v>
      </c>
      <c r="R10" s="11">
        <v>42.66356562283508</v>
      </c>
      <c r="S10" s="11">
        <v>42.827043484525845</v>
      </c>
      <c r="T10" s="11">
        <v>43.974677844360144</v>
      </c>
      <c r="U10" s="11">
        <v>45.062217618316133</v>
      </c>
      <c r="V10" s="11">
        <v>46.628472855671312</v>
      </c>
      <c r="W10" s="11">
        <v>48.60213013991185</v>
      </c>
      <c r="X10" s="11">
        <v>48.875198624483602</v>
      </c>
      <c r="Y10" s="11">
        <v>49.410366440882683</v>
      </c>
      <c r="Z10" s="11">
        <v>50.04140787922595</v>
      </c>
      <c r="AA10" s="11">
        <v>50.752469314163207</v>
      </c>
      <c r="AB10" s="11">
        <v>51.324576804370231</v>
      </c>
      <c r="AC10" s="11">
        <v>51.883752846784617</v>
      </c>
      <c r="AD10" s="11">
        <v>52.438142533003415</v>
      </c>
      <c r="AE10" s="11">
        <v>52.99819261558924</v>
      </c>
      <c r="AF10" s="11">
        <v>53.544581807086495</v>
      </c>
      <c r="AG10" s="11">
        <v>54.099565288666241</v>
      </c>
      <c r="AH10" s="11">
        <v>54.658050680354137</v>
      </c>
      <c r="AI10" s="11">
        <v>55.235955339100194</v>
      </c>
      <c r="AJ10" s="11">
        <v>55.800618980050693</v>
      </c>
      <c r="AK10" s="11">
        <v>56.408519958065192</v>
      </c>
      <c r="AL10" s="11">
        <v>56.998514067011818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24.802690385767072</v>
      </c>
      <c r="N11" s="11">
        <v>26.923647624191833</v>
      </c>
      <c r="O11" s="11">
        <v>27.697682058540476</v>
      </c>
      <c r="P11" s="11">
        <v>28.8027370056476</v>
      </c>
      <c r="Q11" s="11">
        <v>29.522753855090439</v>
      </c>
      <c r="R11" s="11">
        <v>28.347986203383599</v>
      </c>
      <c r="S11" s="11">
        <v>29.3819124570112</v>
      </c>
      <c r="T11" s="11">
        <v>31.998278252290717</v>
      </c>
      <c r="U11" s="11">
        <v>31.453696261787805</v>
      </c>
      <c r="V11" s="11">
        <v>33.220183794367834</v>
      </c>
      <c r="W11" s="11">
        <v>32.210759136498666</v>
      </c>
      <c r="X11" s="11">
        <v>33.226574848713426</v>
      </c>
      <c r="Y11" s="11">
        <v>33.524052311163985</v>
      </c>
      <c r="Z11" s="11">
        <v>33.944876787850859</v>
      </c>
      <c r="AA11" s="11">
        <v>34.397989962672717</v>
      </c>
      <c r="AB11" s="11">
        <v>34.802909358873173</v>
      </c>
      <c r="AC11" s="11">
        <v>35.207863424335962</v>
      </c>
      <c r="AD11" s="11">
        <v>35.631424084609705</v>
      </c>
      <c r="AE11" s="11">
        <v>36.061254799516909</v>
      </c>
      <c r="AF11" s="11">
        <v>36.430207801164606</v>
      </c>
      <c r="AG11" s="11">
        <v>36.818489207806039</v>
      </c>
      <c r="AH11" s="11">
        <v>37.194866308574511</v>
      </c>
      <c r="AI11" s="11">
        <v>37.582724184233037</v>
      </c>
      <c r="AJ11" s="11">
        <v>37.979815187076582</v>
      </c>
      <c r="AK11" s="11">
        <v>38.377464981398624</v>
      </c>
      <c r="AL11" s="11">
        <v>38.762420282995834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30.266428770202602</v>
      </c>
      <c r="N12" s="11">
        <v>30.844979178309455</v>
      </c>
      <c r="O12" s="11">
        <v>30.691792076266651</v>
      </c>
      <c r="P12" s="11">
        <v>31.708887413133365</v>
      </c>
      <c r="Q12" s="11">
        <v>31.369074490980399</v>
      </c>
      <c r="R12" s="11">
        <v>30.918373527944688</v>
      </c>
      <c r="S12" s="11">
        <v>31.623481692670126</v>
      </c>
      <c r="T12" s="11">
        <v>30.714854781425437</v>
      </c>
      <c r="U12" s="11">
        <v>32.754976044497042</v>
      </c>
      <c r="V12" s="11">
        <v>34.257018583680996</v>
      </c>
      <c r="W12" s="11">
        <v>35.619698474991445</v>
      </c>
      <c r="X12" s="11">
        <v>35.700038509965971</v>
      </c>
      <c r="Y12" s="11">
        <v>35.725950827407111</v>
      </c>
      <c r="Z12" s="11">
        <v>36.036341024930508</v>
      </c>
      <c r="AA12" s="11">
        <v>36.42324994970712</v>
      </c>
      <c r="AB12" s="11">
        <v>36.773664298476518</v>
      </c>
      <c r="AC12" s="11">
        <v>37.100008295667266</v>
      </c>
      <c r="AD12" s="11">
        <v>37.427846961585658</v>
      </c>
      <c r="AE12" s="11">
        <v>37.752846881084338</v>
      </c>
      <c r="AF12" s="11">
        <v>38.04226120067365</v>
      </c>
      <c r="AG12" s="11">
        <v>38.342203552998789</v>
      </c>
      <c r="AH12" s="11">
        <v>38.655676143829538</v>
      </c>
      <c r="AI12" s="11">
        <v>38.978290740695513</v>
      </c>
      <c r="AJ12" s="11">
        <v>39.303465920876363</v>
      </c>
      <c r="AK12" s="11">
        <v>39.628920639680103</v>
      </c>
      <c r="AL12" s="11">
        <v>39.956388481856351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43.316751598283382</v>
      </c>
      <c r="N13" s="11">
        <v>40.499964316902947</v>
      </c>
      <c r="O13" s="11">
        <v>41.580113896481549</v>
      </c>
      <c r="P13" s="11">
        <v>41.414786259055532</v>
      </c>
      <c r="Q13" s="11">
        <v>42.101624781085079</v>
      </c>
      <c r="R13" s="11">
        <v>40.713473035388091</v>
      </c>
      <c r="S13" s="11">
        <v>42.045963338079169</v>
      </c>
      <c r="T13" s="11">
        <v>43.615496083639989</v>
      </c>
      <c r="U13" s="11">
        <v>45.553895271224583</v>
      </c>
      <c r="V13" s="11">
        <v>46.600959361948362</v>
      </c>
      <c r="W13" s="11">
        <v>50.31524200123097</v>
      </c>
      <c r="X13" s="11">
        <v>53.318999995448742</v>
      </c>
      <c r="Y13" s="11">
        <v>54.007684007612518</v>
      </c>
      <c r="Z13" s="11">
        <v>54.851557282438186</v>
      </c>
      <c r="AA13" s="11">
        <v>55.789359657465887</v>
      </c>
      <c r="AB13" s="11">
        <v>56.58999168516543</v>
      </c>
      <c r="AC13" s="11">
        <v>57.383463785957389</v>
      </c>
      <c r="AD13" s="11">
        <v>58.171144021437442</v>
      </c>
      <c r="AE13" s="11">
        <v>58.95134532937022</v>
      </c>
      <c r="AF13" s="11">
        <v>59.724168043540558</v>
      </c>
      <c r="AG13" s="11">
        <v>60.487232132935084</v>
      </c>
      <c r="AH13" s="11">
        <v>61.277050150239127</v>
      </c>
      <c r="AI13" s="11">
        <v>62.146001315367336</v>
      </c>
      <c r="AJ13" s="11">
        <v>62.951899048864789</v>
      </c>
      <c r="AK13" s="11">
        <v>63.773994372569504</v>
      </c>
      <c r="AL13" s="11">
        <v>64.610328686285627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88.432515676703702</v>
      </c>
      <c r="N15" s="87">
        <f>SUM(N16:N20)</f>
        <v>88.847931428000408</v>
      </c>
      <c r="O15" s="87">
        <f t="shared" ref="O15:AL15" si="5">SUM(O16:O20)</f>
        <v>94.384003796724642</v>
      </c>
      <c r="P15" s="87">
        <f t="shared" si="5"/>
        <v>91.102239767258709</v>
      </c>
      <c r="Q15" s="87">
        <f t="shared" si="5"/>
        <v>95.634461302674453</v>
      </c>
      <c r="R15" s="87">
        <f t="shared" si="5"/>
        <v>94.774865383896838</v>
      </c>
      <c r="S15" s="87">
        <f t="shared" si="5"/>
        <v>97.471553673522038</v>
      </c>
      <c r="T15" s="87">
        <f t="shared" si="5"/>
        <v>100.31787580712577</v>
      </c>
      <c r="U15" s="87">
        <f t="shared" si="5"/>
        <v>101.07316180697845</v>
      </c>
      <c r="V15" s="87">
        <f t="shared" si="5"/>
        <v>99.759196791298763</v>
      </c>
      <c r="W15" s="87">
        <f t="shared" si="5"/>
        <v>106.35051068041562</v>
      </c>
      <c r="X15" s="87">
        <f t="shared" si="5"/>
        <v>101.02910727706242</v>
      </c>
      <c r="Y15" s="87">
        <f t="shared" si="5"/>
        <v>101.69768760097396</v>
      </c>
      <c r="Z15" s="87">
        <f t="shared" si="5"/>
        <v>102.68662945254393</v>
      </c>
      <c r="AA15" s="87">
        <f t="shared" si="5"/>
        <v>103.92078960245689</v>
      </c>
      <c r="AB15" s="87">
        <f t="shared" si="5"/>
        <v>104.89780062385199</v>
      </c>
      <c r="AC15" s="87">
        <f t="shared" si="5"/>
        <v>105.80467140194861</v>
      </c>
      <c r="AD15" s="87">
        <f t="shared" si="5"/>
        <v>106.68039223456671</v>
      </c>
      <c r="AE15" s="87">
        <f t="shared" si="5"/>
        <v>107.50954927399262</v>
      </c>
      <c r="AF15" s="87">
        <f t="shared" si="5"/>
        <v>108.3484254564242</v>
      </c>
      <c r="AG15" s="87">
        <f t="shared" si="5"/>
        <v>109.20077530366927</v>
      </c>
      <c r="AH15" s="87">
        <f t="shared" si="5"/>
        <v>110.15913595756905</v>
      </c>
      <c r="AI15" s="87">
        <f t="shared" si="5"/>
        <v>111.16262013526247</v>
      </c>
      <c r="AJ15" s="87">
        <f t="shared" si="5"/>
        <v>112.13739061852047</v>
      </c>
      <c r="AK15" s="87">
        <f t="shared" si="5"/>
        <v>113.13247782064948</v>
      </c>
      <c r="AL15" s="87">
        <f t="shared" si="5"/>
        <v>114.14168285382974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13.084495145221974</v>
      </c>
      <c r="N16" s="11">
        <v>12.560457341319825</v>
      </c>
      <c r="O16" s="11">
        <v>13.456418900878669</v>
      </c>
      <c r="P16" s="11">
        <v>13.183512769541091</v>
      </c>
      <c r="Q16" s="11">
        <v>12.609650800118775</v>
      </c>
      <c r="R16" s="11">
        <v>12.406178691914709</v>
      </c>
      <c r="S16" s="11">
        <v>12.649969668316645</v>
      </c>
      <c r="T16" s="11">
        <v>14.596507330809937</v>
      </c>
      <c r="U16" s="11">
        <v>14.600596702622465</v>
      </c>
      <c r="V16" s="11">
        <v>14.15573430828973</v>
      </c>
      <c r="W16" s="11">
        <v>15.506013151204757</v>
      </c>
      <c r="X16" s="11">
        <v>13.220645304573601</v>
      </c>
      <c r="Y16" s="11">
        <v>13.332359486757795</v>
      </c>
      <c r="Z16" s="11">
        <v>13.464627657344833</v>
      </c>
      <c r="AA16" s="11">
        <v>13.611267761504921</v>
      </c>
      <c r="AB16" s="11">
        <v>13.719375509713952</v>
      </c>
      <c r="AC16" s="11">
        <v>13.818686703616338</v>
      </c>
      <c r="AD16" s="11">
        <v>13.912753658903139</v>
      </c>
      <c r="AE16" s="11">
        <v>14.00149003362896</v>
      </c>
      <c r="AF16" s="11">
        <v>14.085044363037214</v>
      </c>
      <c r="AG16" s="11">
        <v>14.194450872262433</v>
      </c>
      <c r="AH16" s="11">
        <v>14.301620852955756</v>
      </c>
      <c r="AI16" s="11">
        <v>14.415476001369688</v>
      </c>
      <c r="AJ16" s="11">
        <v>14.531137781450131</v>
      </c>
      <c r="AK16" s="11">
        <v>14.648821666536467</v>
      </c>
      <c r="AL16" s="11">
        <v>14.764043088450739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9.3295696975719888</v>
      </c>
      <c r="N17" s="11">
        <v>12.078719629675529</v>
      </c>
      <c r="O17" s="11">
        <v>12.041482389884818</v>
      </c>
      <c r="P17" s="11">
        <v>12.030377284772761</v>
      </c>
      <c r="Q17" s="11">
        <v>12.131599481198295</v>
      </c>
      <c r="R17" s="11">
        <v>12.117417201787887</v>
      </c>
      <c r="S17" s="11">
        <v>12.629074093332713</v>
      </c>
      <c r="T17" s="11">
        <v>12.665941397401035</v>
      </c>
      <c r="U17" s="11">
        <v>13.562594480137472</v>
      </c>
      <c r="V17" s="11">
        <v>13.960427649955506</v>
      </c>
      <c r="W17" s="11">
        <v>14.059426990458828</v>
      </c>
      <c r="X17" s="11">
        <v>13.63290157422043</v>
      </c>
      <c r="Y17" s="11">
        <v>13.752303868168191</v>
      </c>
      <c r="Z17" s="11">
        <v>13.924544172969142</v>
      </c>
      <c r="AA17" s="11">
        <v>14.11478239816776</v>
      </c>
      <c r="AB17" s="11">
        <v>14.287720568989181</v>
      </c>
      <c r="AC17" s="11">
        <v>14.456754016557939</v>
      </c>
      <c r="AD17" s="11">
        <v>14.631066324629948</v>
      </c>
      <c r="AE17" s="11">
        <v>14.786804433072758</v>
      </c>
      <c r="AF17" s="11">
        <v>14.949831651289099</v>
      </c>
      <c r="AG17" s="11">
        <v>15.111821336092564</v>
      </c>
      <c r="AH17" s="11">
        <v>15.300100662327768</v>
      </c>
      <c r="AI17" s="11">
        <v>15.469603560303835</v>
      </c>
      <c r="AJ17" s="11">
        <v>15.637787830280999</v>
      </c>
      <c r="AK17" s="11">
        <v>15.813128501047247</v>
      </c>
      <c r="AL17" s="11">
        <v>15.999485943658733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8.8385595940892898</v>
      </c>
      <c r="N18" s="11">
        <v>9.7656742960885801</v>
      </c>
      <c r="O18" s="11">
        <v>9.5897714835088479</v>
      </c>
      <c r="P18" s="11">
        <v>8.7966538854348748</v>
      </c>
      <c r="Q18" s="11">
        <v>9.0550297021836261</v>
      </c>
      <c r="R18" s="11">
        <v>9.2499823374967125</v>
      </c>
      <c r="S18" s="11">
        <v>9.6182837812504083</v>
      </c>
      <c r="T18" s="11">
        <v>9.3769287478552368</v>
      </c>
      <c r="U18" s="11">
        <v>9.4022142641983368</v>
      </c>
      <c r="V18" s="11">
        <v>9.3776839291994776</v>
      </c>
      <c r="W18" s="11">
        <v>10.119256580617815</v>
      </c>
      <c r="X18" s="11">
        <v>11.506468959848034</v>
      </c>
      <c r="Y18" s="11">
        <v>11.758545861202494</v>
      </c>
      <c r="Z18" s="11">
        <v>12.007307940437304</v>
      </c>
      <c r="AA18" s="11">
        <v>12.286448272879323</v>
      </c>
      <c r="AB18" s="11">
        <v>12.506668351792143</v>
      </c>
      <c r="AC18" s="11">
        <v>12.722823184841008</v>
      </c>
      <c r="AD18" s="11">
        <v>12.933125039485221</v>
      </c>
      <c r="AE18" s="11">
        <v>13.137683770869298</v>
      </c>
      <c r="AF18" s="11">
        <v>13.356437585371909</v>
      </c>
      <c r="AG18" s="11">
        <v>13.565293279638571</v>
      </c>
      <c r="AH18" s="11">
        <v>13.806356749879178</v>
      </c>
      <c r="AI18" s="11">
        <v>14.043854853198944</v>
      </c>
      <c r="AJ18" s="11">
        <v>14.300035006765478</v>
      </c>
      <c r="AK18" s="11">
        <v>14.52987118773749</v>
      </c>
      <c r="AL18" s="11">
        <v>14.786887393793366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11.277224516453206</v>
      </c>
      <c r="N19" s="11">
        <v>12.285974859051944</v>
      </c>
      <c r="O19" s="11">
        <v>14.836703840026843</v>
      </c>
      <c r="P19" s="11">
        <v>12.794111831050079</v>
      </c>
      <c r="Q19" s="11">
        <v>15.454327582101149</v>
      </c>
      <c r="R19" s="11">
        <v>14.819369640176966</v>
      </c>
      <c r="S19" s="11">
        <v>16.790000206565875</v>
      </c>
      <c r="T19" s="11">
        <v>15.746834013670398</v>
      </c>
      <c r="U19" s="11">
        <v>15.229528401995832</v>
      </c>
      <c r="V19" s="11">
        <v>14.161565903825025</v>
      </c>
      <c r="W19" s="11">
        <v>17.23738286525975</v>
      </c>
      <c r="X19" s="11">
        <v>16.090302068513974</v>
      </c>
      <c r="Y19" s="11">
        <v>15.95024520244025</v>
      </c>
      <c r="Z19" s="11">
        <v>16.013784713650342</v>
      </c>
      <c r="AA19" s="11">
        <v>16.20582388442174</v>
      </c>
      <c r="AB19" s="11">
        <v>16.376148696619246</v>
      </c>
      <c r="AC19" s="11">
        <v>16.525911026073651</v>
      </c>
      <c r="AD19" s="11">
        <v>16.674522577316107</v>
      </c>
      <c r="AE19" s="11">
        <v>16.818790201085196</v>
      </c>
      <c r="AF19" s="11">
        <v>16.963461753138471</v>
      </c>
      <c r="AG19" s="11">
        <v>17.112965126546317</v>
      </c>
      <c r="AH19" s="11">
        <v>17.30261204502191</v>
      </c>
      <c r="AI19" s="11">
        <v>17.504708862837894</v>
      </c>
      <c r="AJ19" s="11">
        <v>17.661500072880045</v>
      </c>
      <c r="AK19" s="11">
        <v>17.842158676906472</v>
      </c>
      <c r="AL19" s="11">
        <v>18.000587941553839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45.902666723367247</v>
      </c>
      <c r="N20" s="11">
        <v>42.157105301864526</v>
      </c>
      <c r="O20" s="11">
        <v>44.459627182425471</v>
      </c>
      <c r="P20" s="11">
        <v>44.297583996459906</v>
      </c>
      <c r="Q20" s="11">
        <v>46.383853737072613</v>
      </c>
      <c r="R20" s="11">
        <v>46.18191751252057</v>
      </c>
      <c r="S20" s="11">
        <v>45.784225924056393</v>
      </c>
      <c r="T20" s="11">
        <v>47.931664317389163</v>
      </c>
      <c r="U20" s="11">
        <v>48.278227958024338</v>
      </c>
      <c r="V20" s="11">
        <v>48.103785000029028</v>
      </c>
      <c r="W20" s="11">
        <v>49.428431092874483</v>
      </c>
      <c r="X20" s="11">
        <v>46.578789369906396</v>
      </c>
      <c r="Y20" s="11">
        <v>46.904233182405235</v>
      </c>
      <c r="Z20" s="11">
        <v>47.276364968142303</v>
      </c>
      <c r="AA20" s="11">
        <v>47.702467285483152</v>
      </c>
      <c r="AB20" s="11">
        <v>48.007887496737474</v>
      </c>
      <c r="AC20" s="11">
        <v>48.280496470859674</v>
      </c>
      <c r="AD20" s="11">
        <v>48.528924634232297</v>
      </c>
      <c r="AE20" s="11">
        <v>48.76478083533641</v>
      </c>
      <c r="AF20" s="11">
        <v>48.993650103587498</v>
      </c>
      <c r="AG20" s="11">
        <v>49.216244689129404</v>
      </c>
      <c r="AH20" s="11">
        <v>49.448445647384439</v>
      </c>
      <c r="AI20" s="11">
        <v>49.728976857552112</v>
      </c>
      <c r="AJ20" s="11">
        <v>50.006929927143808</v>
      </c>
      <c r="AK20" s="11">
        <v>50.298497788421813</v>
      </c>
      <c r="AL20" s="11">
        <v>50.590678486373051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90.79297044602292</v>
      </c>
      <c r="N22" s="87">
        <f>SUM(N23:N24)</f>
        <v>85.741792950228898</v>
      </c>
      <c r="O22" s="87">
        <f t="shared" ref="O22:AL22" si="7">SUM(O23:O24)</f>
        <v>87.05595892604417</v>
      </c>
      <c r="P22" s="87">
        <f t="shared" si="7"/>
        <v>84.102902477873471</v>
      </c>
      <c r="Q22" s="87">
        <f t="shared" si="7"/>
        <v>87.435264076134274</v>
      </c>
      <c r="R22" s="87">
        <f t="shared" si="7"/>
        <v>87.991179995245773</v>
      </c>
      <c r="S22" s="87">
        <f t="shared" si="7"/>
        <v>83.425312252907418</v>
      </c>
      <c r="T22" s="87">
        <f t="shared" si="7"/>
        <v>86.377358869845423</v>
      </c>
      <c r="U22" s="87">
        <f t="shared" si="7"/>
        <v>87.054031301530486</v>
      </c>
      <c r="V22" s="87">
        <f t="shared" si="7"/>
        <v>83.312016203110687</v>
      </c>
      <c r="W22" s="87">
        <f t="shared" si="7"/>
        <v>83.970403348004083</v>
      </c>
      <c r="X22" s="87">
        <f t="shared" si="7"/>
        <v>81.122831405122326</v>
      </c>
      <c r="Y22" s="87">
        <f t="shared" si="7"/>
        <v>80.745121826115238</v>
      </c>
      <c r="Z22" s="87">
        <f t="shared" si="7"/>
        <v>80.381371365396063</v>
      </c>
      <c r="AA22" s="87">
        <f t="shared" si="7"/>
        <v>80.067998733935553</v>
      </c>
      <c r="AB22" s="87">
        <f t="shared" si="7"/>
        <v>79.421118382124675</v>
      </c>
      <c r="AC22" s="87">
        <f t="shared" si="7"/>
        <v>78.599196653179206</v>
      </c>
      <c r="AD22" s="87">
        <f t="shared" si="7"/>
        <v>77.675880117049843</v>
      </c>
      <c r="AE22" s="87">
        <f t="shared" si="7"/>
        <v>76.928318465660055</v>
      </c>
      <c r="AF22" s="87">
        <f t="shared" si="7"/>
        <v>76.18985301641392</v>
      </c>
      <c r="AG22" s="87">
        <f t="shared" si="7"/>
        <v>75.539496575954246</v>
      </c>
      <c r="AH22" s="87">
        <f t="shared" si="7"/>
        <v>74.739723783172309</v>
      </c>
      <c r="AI22" s="87">
        <f t="shared" si="7"/>
        <v>73.689978244255258</v>
      </c>
      <c r="AJ22" s="87">
        <f t="shared" si="7"/>
        <v>72.719247480457838</v>
      </c>
      <c r="AK22" s="87">
        <f t="shared" si="7"/>
        <v>71.662676572065763</v>
      </c>
      <c r="AL22" s="87">
        <f t="shared" si="7"/>
        <v>70.601653719906253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67.715477011001781</v>
      </c>
      <c r="N23" s="11">
        <v>65.533858952331656</v>
      </c>
      <c r="O23" s="11">
        <v>67.003628017307094</v>
      </c>
      <c r="P23" s="11">
        <v>63.730083000808676</v>
      </c>
      <c r="Q23" s="11">
        <v>66.523365175906036</v>
      </c>
      <c r="R23" s="11">
        <v>68.589257602043844</v>
      </c>
      <c r="S23" s="11">
        <v>65.122289291551738</v>
      </c>
      <c r="T23" s="11">
        <v>67.661951719483113</v>
      </c>
      <c r="U23" s="11">
        <v>67.418824400063713</v>
      </c>
      <c r="V23" s="11">
        <v>65.539986125693162</v>
      </c>
      <c r="W23" s="11">
        <v>66.846707327456201</v>
      </c>
      <c r="X23" s="11">
        <v>62.05204586876097</v>
      </c>
      <c r="Y23" s="11">
        <v>61.923517348900695</v>
      </c>
      <c r="Z23" s="11">
        <v>61.829867543862434</v>
      </c>
      <c r="AA23" s="11">
        <v>61.796728937678012</v>
      </c>
      <c r="AB23" s="11">
        <v>61.549031663405017</v>
      </c>
      <c r="AC23" s="11">
        <v>61.214150368640396</v>
      </c>
      <c r="AD23" s="11">
        <v>60.827764831420737</v>
      </c>
      <c r="AE23" s="11">
        <v>60.41477693772935</v>
      </c>
      <c r="AF23" s="11">
        <v>59.995893851956417</v>
      </c>
      <c r="AG23" s="11">
        <v>59.598452623387551</v>
      </c>
      <c r="AH23" s="11">
        <v>59.175643836083147</v>
      </c>
      <c r="AI23" s="11">
        <v>58.728287264662612</v>
      </c>
      <c r="AJ23" s="11">
        <v>58.298467903776462</v>
      </c>
      <c r="AK23" s="11">
        <v>57.833148484225745</v>
      </c>
      <c r="AL23" s="11">
        <v>57.331927778278697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23.07749343502114</v>
      </c>
      <c r="N24" s="11">
        <v>20.207933997897243</v>
      </c>
      <c r="O24" s="11">
        <v>20.05233090873708</v>
      </c>
      <c r="P24" s="11">
        <v>20.372819477064795</v>
      </c>
      <c r="Q24" s="11">
        <v>20.911898900228245</v>
      </c>
      <c r="R24" s="11">
        <v>19.401922393201922</v>
      </c>
      <c r="S24" s="11">
        <v>18.303022961355673</v>
      </c>
      <c r="T24" s="11">
        <v>18.715407150362314</v>
      </c>
      <c r="U24" s="11">
        <v>19.635206901466773</v>
      </c>
      <c r="V24" s="11">
        <v>17.772030077417519</v>
      </c>
      <c r="W24" s="11">
        <v>17.123696020547886</v>
      </c>
      <c r="X24" s="11">
        <v>19.070785536361356</v>
      </c>
      <c r="Y24" s="11">
        <v>18.821604477214539</v>
      </c>
      <c r="Z24" s="11">
        <v>18.551503821533633</v>
      </c>
      <c r="AA24" s="11">
        <v>18.271269796257535</v>
      </c>
      <c r="AB24" s="11">
        <v>17.872086718719661</v>
      </c>
      <c r="AC24" s="11">
        <v>17.385046284538813</v>
      </c>
      <c r="AD24" s="11">
        <v>16.848115285629113</v>
      </c>
      <c r="AE24" s="11">
        <v>16.513541527930702</v>
      </c>
      <c r="AF24" s="11">
        <v>16.193959164457507</v>
      </c>
      <c r="AG24" s="11">
        <v>15.941043952566696</v>
      </c>
      <c r="AH24" s="11">
        <v>15.564079947089159</v>
      </c>
      <c r="AI24" s="11">
        <v>14.961690979592653</v>
      </c>
      <c r="AJ24" s="11">
        <v>14.420779576681381</v>
      </c>
      <c r="AK24" s="11">
        <v>13.829528087840023</v>
      </c>
      <c r="AL24" s="11">
        <v>13.269725941627554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85.583182024617713</v>
      </c>
      <c r="N26" s="87">
        <f>SUM(N27:N30)</f>
        <v>81.978517026844202</v>
      </c>
      <c r="O26" s="87">
        <f t="shared" ref="O26:AL26" si="9">SUM(O27:O30)</f>
        <v>82.823395657067891</v>
      </c>
      <c r="P26" s="87">
        <f t="shared" si="9"/>
        <v>80.406785645977237</v>
      </c>
      <c r="Q26" s="87">
        <f t="shared" si="9"/>
        <v>86.691148900749354</v>
      </c>
      <c r="R26" s="87">
        <f>SUM(R27:R30)</f>
        <v>89.703241815801547</v>
      </c>
      <c r="S26" s="87">
        <f t="shared" si="9"/>
        <v>84.580030387554075</v>
      </c>
      <c r="T26" s="87">
        <f t="shared" si="9"/>
        <v>83.29439046544924</v>
      </c>
      <c r="U26" s="87">
        <f t="shared" si="9"/>
        <v>80.688413295942439</v>
      </c>
      <c r="V26" s="87">
        <f t="shared" si="9"/>
        <v>80.37197830558992</v>
      </c>
      <c r="W26" s="87">
        <f t="shared" si="9"/>
        <v>69.13854741750157</v>
      </c>
      <c r="X26" s="87">
        <f t="shared" si="9"/>
        <v>70.707326715626607</v>
      </c>
      <c r="Y26" s="87">
        <f t="shared" si="9"/>
        <v>70.740829932113002</v>
      </c>
      <c r="Z26" s="87">
        <f t="shared" si="9"/>
        <v>70.933148904643986</v>
      </c>
      <c r="AA26" s="87">
        <f t="shared" si="9"/>
        <v>71.147323222514189</v>
      </c>
      <c r="AB26" s="87">
        <f t="shared" si="9"/>
        <v>71.070486860203317</v>
      </c>
      <c r="AC26" s="87">
        <f t="shared" si="9"/>
        <v>70.881968691562776</v>
      </c>
      <c r="AD26" s="87">
        <f t="shared" si="9"/>
        <v>70.6720075207826</v>
      </c>
      <c r="AE26" s="87">
        <f t="shared" si="9"/>
        <v>70.473162131102981</v>
      </c>
      <c r="AF26" s="87">
        <f t="shared" si="9"/>
        <v>70.315450379357827</v>
      </c>
      <c r="AG26" s="87">
        <f t="shared" si="9"/>
        <v>70.173564578045145</v>
      </c>
      <c r="AH26" s="87">
        <f t="shared" si="9"/>
        <v>70.027439975247148</v>
      </c>
      <c r="AI26" s="87">
        <f t="shared" si="9"/>
        <v>69.892944411422746</v>
      </c>
      <c r="AJ26" s="87">
        <f t="shared" si="9"/>
        <v>69.767770487135621</v>
      </c>
      <c r="AK26" s="87">
        <f t="shared" si="9"/>
        <v>69.632915292133461</v>
      </c>
      <c r="AL26" s="87">
        <f t="shared" si="9"/>
        <v>69.479480432581113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13.363815616493108</v>
      </c>
      <c r="N27" s="11">
        <v>11.17981794027293</v>
      </c>
      <c r="O27" s="11">
        <v>13.437557418838827</v>
      </c>
      <c r="P27" s="11">
        <v>11.227468325305905</v>
      </c>
      <c r="Q27" s="11">
        <v>13.968342926881384</v>
      </c>
      <c r="R27" s="11">
        <v>14.462349259875166</v>
      </c>
      <c r="S27" s="11">
        <v>14.457510519780293</v>
      </c>
      <c r="T27" s="11">
        <v>11.037234515989802</v>
      </c>
      <c r="U27" s="11">
        <v>11.572312198418008</v>
      </c>
      <c r="V27" s="11">
        <v>14.454182878567805</v>
      </c>
      <c r="W27" s="11">
        <v>8.3980069781053786</v>
      </c>
      <c r="X27" s="11">
        <v>8.2161926035329564</v>
      </c>
      <c r="Y27" s="11">
        <v>8.3608178271893578</v>
      </c>
      <c r="Z27" s="11">
        <v>8.5242822759542989</v>
      </c>
      <c r="AA27" s="11">
        <v>8.7182018530044694</v>
      </c>
      <c r="AB27" s="11">
        <v>8.851581628522263</v>
      </c>
      <c r="AC27" s="11">
        <v>8.9737993679505852</v>
      </c>
      <c r="AD27" s="11">
        <v>9.0860407070509979</v>
      </c>
      <c r="AE27" s="11">
        <v>9.1990076334044542</v>
      </c>
      <c r="AF27" s="11">
        <v>9.3084359873607401</v>
      </c>
      <c r="AG27" s="11">
        <v>9.4251212776681772</v>
      </c>
      <c r="AH27" s="11">
        <v>9.5448395188926742</v>
      </c>
      <c r="AI27" s="11">
        <v>9.6651510826335905</v>
      </c>
      <c r="AJ27" s="11">
        <v>9.7836035154456624</v>
      </c>
      <c r="AK27" s="11">
        <v>9.9014527529539613</v>
      </c>
      <c r="AL27" s="11">
        <v>10.032458352130853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26.800837071613014</v>
      </c>
      <c r="N28" s="11">
        <v>27.734437205935883</v>
      </c>
      <c r="O28" s="11">
        <v>27.285977213453837</v>
      </c>
      <c r="P28" s="11">
        <v>26.853652812897458</v>
      </c>
      <c r="Q28" s="11">
        <v>29.049809329783187</v>
      </c>
      <c r="R28" s="11">
        <v>30.3499569999728</v>
      </c>
      <c r="S28" s="11">
        <v>29.290091309941715</v>
      </c>
      <c r="T28" s="11">
        <v>27.962794156314594</v>
      </c>
      <c r="U28" s="11">
        <v>28.358463729120576</v>
      </c>
      <c r="V28" s="11">
        <v>28.364462153759938</v>
      </c>
      <c r="W28" s="11">
        <v>24.732824990825215</v>
      </c>
      <c r="X28" s="11">
        <v>25.138279235837871</v>
      </c>
      <c r="Y28" s="11">
        <v>25.138380811803742</v>
      </c>
      <c r="Z28" s="11">
        <v>25.152070771658096</v>
      </c>
      <c r="AA28" s="11">
        <v>25.179953108321147</v>
      </c>
      <c r="AB28" s="11">
        <v>25.117461498764818</v>
      </c>
      <c r="AC28" s="11">
        <v>25.029129947468871</v>
      </c>
      <c r="AD28" s="11">
        <v>24.939138821389182</v>
      </c>
      <c r="AE28" s="11">
        <v>24.845588172401843</v>
      </c>
      <c r="AF28" s="11">
        <v>24.741635656768338</v>
      </c>
      <c r="AG28" s="11">
        <v>24.638961250459797</v>
      </c>
      <c r="AH28" s="11">
        <v>24.537662944220035</v>
      </c>
      <c r="AI28" s="11">
        <v>24.445499370542645</v>
      </c>
      <c r="AJ28" s="11">
        <v>24.342027736515345</v>
      </c>
      <c r="AK28" s="11">
        <v>24.236089094400803</v>
      </c>
      <c r="AL28" s="11">
        <v>24.124974419526588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27.888802652412608</v>
      </c>
      <c r="N29" s="11">
        <v>25.879082630657617</v>
      </c>
      <c r="O29" s="11">
        <v>22.852573531715649</v>
      </c>
      <c r="P29" s="11">
        <v>23.311247576570846</v>
      </c>
      <c r="Q29" s="11">
        <v>23.150558052559145</v>
      </c>
      <c r="R29" s="11">
        <v>24.584987880672056</v>
      </c>
      <c r="S29" s="11">
        <v>20.860277062314101</v>
      </c>
      <c r="T29" s="11">
        <v>23.514550461746598</v>
      </c>
      <c r="U29" s="11">
        <v>22.028392961436715</v>
      </c>
      <c r="V29" s="11">
        <v>20.296231427920073</v>
      </c>
      <c r="W29" s="11">
        <v>19.38274723840652</v>
      </c>
      <c r="X29" s="11">
        <v>20.887359552275061</v>
      </c>
      <c r="Y29" s="11">
        <v>20.693791723790628</v>
      </c>
      <c r="Z29" s="11">
        <v>20.627097135057628</v>
      </c>
      <c r="AA29" s="11">
        <v>20.528585550668346</v>
      </c>
      <c r="AB29" s="11">
        <v>20.329277288541984</v>
      </c>
      <c r="AC29" s="11">
        <v>20.114241922849558</v>
      </c>
      <c r="AD29" s="11">
        <v>19.90752393704317</v>
      </c>
      <c r="AE29" s="11">
        <v>19.701485714635993</v>
      </c>
      <c r="AF29" s="11">
        <v>19.50606121451154</v>
      </c>
      <c r="AG29" s="11">
        <v>19.312513139404942</v>
      </c>
      <c r="AH29" s="11">
        <v>19.119086082535567</v>
      </c>
      <c r="AI29" s="11">
        <v>18.92197067632539</v>
      </c>
      <c r="AJ29" s="11">
        <v>18.720558481609874</v>
      </c>
      <c r="AK29" s="11">
        <v>18.513026806003303</v>
      </c>
      <c r="AL29" s="11">
        <v>18.305650918591898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17.529726684098996</v>
      </c>
      <c r="N30" s="11">
        <v>17.185179249977764</v>
      </c>
      <c r="O30" s="11">
        <v>19.247287493059588</v>
      </c>
      <c r="P30" s="11">
        <v>19.01441693120303</v>
      </c>
      <c r="Q30" s="11">
        <v>20.522438591525638</v>
      </c>
      <c r="R30" s="11">
        <v>20.305947675281526</v>
      </c>
      <c r="S30" s="11">
        <v>19.97215149551797</v>
      </c>
      <c r="T30" s="11">
        <v>20.779811331398246</v>
      </c>
      <c r="U30" s="11">
        <v>18.729244406967137</v>
      </c>
      <c r="V30" s="11">
        <v>17.257101845342106</v>
      </c>
      <c r="W30" s="11">
        <v>16.624968210164454</v>
      </c>
      <c r="X30" s="11">
        <v>16.465495323980726</v>
      </c>
      <c r="Y30" s="11">
        <v>16.547839569329277</v>
      </c>
      <c r="Z30" s="11">
        <v>16.629698721973973</v>
      </c>
      <c r="AA30" s="11">
        <v>16.720582710520233</v>
      </c>
      <c r="AB30" s="11">
        <v>16.772166444374253</v>
      </c>
      <c r="AC30" s="11">
        <v>16.764797453293756</v>
      </c>
      <c r="AD30" s="11">
        <v>16.739304055299257</v>
      </c>
      <c r="AE30" s="11">
        <v>16.7270806106607</v>
      </c>
      <c r="AF30" s="11">
        <v>16.759317520717211</v>
      </c>
      <c r="AG30" s="11">
        <v>16.796968910512224</v>
      </c>
      <c r="AH30" s="11">
        <v>16.82585142959887</v>
      </c>
      <c r="AI30" s="11">
        <v>16.860323281921119</v>
      </c>
      <c r="AJ30" s="11">
        <v>16.921580753564744</v>
      </c>
      <c r="AK30" s="11">
        <v>16.982346638775386</v>
      </c>
      <c r="AL30" s="11">
        <v>17.016396742331775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68.732953026210936</v>
      </c>
      <c r="N32" s="87">
        <f t="shared" si="10"/>
        <v>67.93137372950234</v>
      </c>
      <c r="O32" s="87">
        <f t="shared" si="10"/>
        <v>70.684914194563035</v>
      </c>
      <c r="P32" s="87">
        <f t="shared" si="10"/>
        <v>71.657787451634022</v>
      </c>
      <c r="Q32" s="87">
        <f t="shared" si="10"/>
        <v>74.532463984060826</v>
      </c>
      <c r="R32" s="87">
        <f t="shared" si="10"/>
        <v>75.260640335351326</v>
      </c>
      <c r="S32" s="87">
        <f t="shared" si="10"/>
        <v>78.465407139593964</v>
      </c>
      <c r="T32" s="87">
        <f t="shared" si="10"/>
        <v>78.016195987813916</v>
      </c>
      <c r="U32" s="87">
        <f t="shared" si="10"/>
        <v>76.321635451047385</v>
      </c>
      <c r="V32" s="87">
        <f t="shared" si="10"/>
        <v>79.267712090483315</v>
      </c>
      <c r="W32" s="87">
        <f t="shared" si="10"/>
        <v>77.003627100038528</v>
      </c>
      <c r="X32" s="87">
        <f t="shared" si="10"/>
        <v>79.099877860209574</v>
      </c>
      <c r="Y32" s="87">
        <f t="shared" si="10"/>
        <v>79.79840116106476</v>
      </c>
      <c r="Z32" s="87">
        <f t="shared" si="10"/>
        <v>80.652812233233462</v>
      </c>
      <c r="AA32" s="87">
        <f t="shared" si="10"/>
        <v>81.615285074568959</v>
      </c>
      <c r="AB32" s="87">
        <f t="shared" si="10"/>
        <v>82.438402920367196</v>
      </c>
      <c r="AC32" s="87">
        <f t="shared" si="10"/>
        <v>83.247149710047353</v>
      </c>
      <c r="AD32" s="87">
        <f t="shared" si="10"/>
        <v>84.044847599733728</v>
      </c>
      <c r="AE32" s="87">
        <f t="shared" ref="AE32" si="11">SUM(AE33:AE35)</f>
        <v>84.737759938535774</v>
      </c>
      <c r="AF32" s="87">
        <f t="shared" ref="AF32" si="12">SUM(AF33:AF35)</f>
        <v>85.459917679020705</v>
      </c>
      <c r="AG32" s="87">
        <f t="shared" ref="AG32" si="13">SUM(AG33:AG35)</f>
        <v>86.198744042477543</v>
      </c>
      <c r="AH32" s="87">
        <f t="shared" ref="AH32" si="14">SUM(AH33:AH35)</f>
        <v>86.959167750683747</v>
      </c>
      <c r="AI32" s="87">
        <f t="shared" ref="AI32" si="15">SUM(AI33:AI35)</f>
        <v>87.789105608019625</v>
      </c>
      <c r="AJ32" s="87">
        <f t="shared" ref="AJ32" si="16">SUM(AJ33:AJ35)</f>
        <v>88.629560090387258</v>
      </c>
      <c r="AK32" s="87">
        <f t="shared" ref="AK32" si="17">SUM(AK33:AK35)</f>
        <v>89.497186969054695</v>
      </c>
      <c r="AL32" s="87">
        <f t="shared" ref="AL32" si="18">SUM(AL33:AL35)</f>
        <v>90.420084022547954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50.973064143003569</v>
      </c>
      <c r="N33" s="11">
        <v>50.422361600133684</v>
      </c>
      <c r="O33" s="11">
        <v>51.949217673018815</v>
      </c>
      <c r="P33" s="11">
        <v>54.583025762875344</v>
      </c>
      <c r="Q33" s="11">
        <v>57.274425714686522</v>
      </c>
      <c r="R33" s="11">
        <v>57.585262299123002</v>
      </c>
      <c r="S33" s="11">
        <v>60.062601726057053</v>
      </c>
      <c r="T33" s="11">
        <v>59.731932136385318</v>
      </c>
      <c r="U33" s="11">
        <v>58.605845529880199</v>
      </c>
      <c r="V33" s="11">
        <v>60.922097086766648</v>
      </c>
      <c r="W33" s="11">
        <v>58.795845679419543</v>
      </c>
      <c r="X33" s="11">
        <v>61.057820413706054</v>
      </c>
      <c r="Y33" s="11">
        <v>61.633819458452962</v>
      </c>
      <c r="Z33" s="11">
        <v>62.385213679136982</v>
      </c>
      <c r="AA33" s="11">
        <v>63.225859302544627</v>
      </c>
      <c r="AB33" s="11">
        <v>63.984193748864001</v>
      </c>
      <c r="AC33" s="11">
        <v>64.743970681634408</v>
      </c>
      <c r="AD33" s="11">
        <v>65.500300297441441</v>
      </c>
      <c r="AE33" s="11">
        <v>66.159667070811921</v>
      </c>
      <c r="AF33" s="11">
        <v>66.842920522447869</v>
      </c>
      <c r="AG33" s="11">
        <v>67.542411595116334</v>
      </c>
      <c r="AH33" s="11">
        <v>68.25844622450019</v>
      </c>
      <c r="AI33" s="11">
        <v>69.042102111966358</v>
      </c>
      <c r="AJ33" s="11">
        <v>69.850000204305147</v>
      </c>
      <c r="AK33" s="11">
        <v>70.693092593590848</v>
      </c>
      <c r="AL33" s="11">
        <v>71.579678828017506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16.46010789368534</v>
      </c>
      <c r="N34" s="11">
        <v>16.551495416922734</v>
      </c>
      <c r="O34" s="11">
        <v>17.830888705425426</v>
      </c>
      <c r="P34" s="11">
        <v>16.250053619171894</v>
      </c>
      <c r="Q34" s="11">
        <v>16.29898530515694</v>
      </c>
      <c r="R34" s="11">
        <v>16.772692803964336</v>
      </c>
      <c r="S34" s="11">
        <v>17.646166838919559</v>
      </c>
      <c r="T34" s="11">
        <v>17.498041640789136</v>
      </c>
      <c r="U34" s="11">
        <v>16.880475781927828</v>
      </c>
      <c r="V34" s="11">
        <v>17.584003561457173</v>
      </c>
      <c r="W34" s="11">
        <v>17.253063780967214</v>
      </c>
      <c r="X34" s="11">
        <v>17.264913227173246</v>
      </c>
      <c r="Y34" s="11">
        <v>17.37741599417927</v>
      </c>
      <c r="Z34" s="11">
        <v>17.470860385957256</v>
      </c>
      <c r="AA34" s="11">
        <v>17.581764030265653</v>
      </c>
      <c r="AB34" s="11">
        <v>17.639094264534087</v>
      </c>
      <c r="AC34" s="11">
        <v>17.68172708643613</v>
      </c>
      <c r="AD34" s="11">
        <v>17.717094482378531</v>
      </c>
      <c r="AE34" s="11">
        <v>17.745496805643889</v>
      </c>
      <c r="AF34" s="11">
        <v>17.778270573269502</v>
      </c>
      <c r="AG34" s="11">
        <v>17.81311693776783</v>
      </c>
      <c r="AH34" s="11">
        <v>17.852320274383899</v>
      </c>
      <c r="AI34" s="11">
        <v>17.894135356768107</v>
      </c>
      <c r="AJ34" s="11">
        <v>17.920766285182079</v>
      </c>
      <c r="AK34" s="11">
        <v>17.94121397126192</v>
      </c>
      <c r="AL34" s="11">
        <v>17.971965930862893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1.2997809895220167</v>
      </c>
      <c r="N35" s="11">
        <v>0.9575167124459173</v>
      </c>
      <c r="O35" s="11">
        <v>0.9048078161187918</v>
      </c>
      <c r="P35" s="11">
        <v>0.82470806958678988</v>
      </c>
      <c r="Q35" s="11">
        <v>0.95905296421736208</v>
      </c>
      <c r="R35" s="11">
        <v>0.90268523226398667</v>
      </c>
      <c r="S35" s="11">
        <v>0.75663857461735229</v>
      </c>
      <c r="T35" s="11">
        <v>0.78622221063946351</v>
      </c>
      <c r="U35" s="11">
        <v>0.83531413923935693</v>
      </c>
      <c r="V35" s="11">
        <v>0.7616114422594904</v>
      </c>
      <c r="W35" s="11">
        <v>0.95471763965177647</v>
      </c>
      <c r="X35" s="11">
        <v>0.77714421933026556</v>
      </c>
      <c r="Y35" s="11">
        <v>0.78716570843252365</v>
      </c>
      <c r="Z35" s="11">
        <v>0.79673816813922393</v>
      </c>
      <c r="AA35" s="11">
        <v>0.80766174175868288</v>
      </c>
      <c r="AB35" s="11">
        <v>0.81511490696910904</v>
      </c>
      <c r="AC35" s="11">
        <v>0.82145194197681215</v>
      </c>
      <c r="AD35" s="11">
        <v>0.82745281991376307</v>
      </c>
      <c r="AE35" s="11">
        <v>0.83259606207995507</v>
      </c>
      <c r="AF35" s="11">
        <v>0.83872658330334016</v>
      </c>
      <c r="AG35" s="11">
        <v>0.84321550959338099</v>
      </c>
      <c r="AH35" s="11">
        <v>0.84840125179965797</v>
      </c>
      <c r="AI35" s="11">
        <v>0.85286813928516303</v>
      </c>
      <c r="AJ35" s="11">
        <v>0.85879360090003098</v>
      </c>
      <c r="AK35" s="11">
        <v>0.86288040420193768</v>
      </c>
      <c r="AL35" s="11">
        <v>0.86843926366756075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64.813910547487154</v>
      </c>
      <c r="N37" s="87">
        <f t="shared" ref="N37:AL37" si="19">SUM(N38:N39)</f>
        <v>68.119120200317283</v>
      </c>
      <c r="O37" s="87">
        <f t="shared" si="19"/>
        <v>68.801648890360994</v>
      </c>
      <c r="P37" s="87">
        <f t="shared" si="19"/>
        <v>67.561732042314077</v>
      </c>
      <c r="Q37" s="87">
        <f t="shared" si="19"/>
        <v>67.345724239935123</v>
      </c>
      <c r="R37" s="87">
        <f t="shared" si="19"/>
        <v>68.435914204936751</v>
      </c>
      <c r="S37" s="87">
        <f t="shared" si="19"/>
        <v>65.869030965546685</v>
      </c>
      <c r="T37" s="87">
        <f t="shared" si="19"/>
        <v>64.649614842894721</v>
      </c>
      <c r="U37" s="87">
        <f t="shared" si="19"/>
        <v>66.83790454146623</v>
      </c>
      <c r="V37" s="87">
        <f t="shared" si="19"/>
        <v>61.092282527919352</v>
      </c>
      <c r="W37" s="87">
        <f t="shared" si="19"/>
        <v>60.59473645866845</v>
      </c>
      <c r="X37" s="87">
        <f t="shared" si="19"/>
        <v>60.007594421116266</v>
      </c>
      <c r="Y37" s="87">
        <f t="shared" si="19"/>
        <v>60.164079569146892</v>
      </c>
      <c r="Z37" s="87">
        <f t="shared" si="19"/>
        <v>60.364612830454575</v>
      </c>
      <c r="AA37" s="87">
        <f t="shared" si="19"/>
        <v>60.618561882970297</v>
      </c>
      <c r="AB37" s="87">
        <f t="shared" si="19"/>
        <v>60.716577680510142</v>
      </c>
      <c r="AC37" s="87">
        <f t="shared" si="19"/>
        <v>60.755245445667683</v>
      </c>
      <c r="AD37" s="87">
        <f t="shared" si="19"/>
        <v>60.730590957815195</v>
      </c>
      <c r="AE37" s="87">
        <f t="shared" si="19"/>
        <v>60.695034537576674</v>
      </c>
      <c r="AF37" s="87">
        <f t="shared" si="19"/>
        <v>60.663795339873658</v>
      </c>
      <c r="AG37" s="87">
        <f t="shared" si="19"/>
        <v>60.678452350938265</v>
      </c>
      <c r="AH37" s="87">
        <f t="shared" si="19"/>
        <v>60.645441067071431</v>
      </c>
      <c r="AI37" s="87">
        <f t="shared" si="19"/>
        <v>60.665614052480706</v>
      </c>
      <c r="AJ37" s="87">
        <f t="shared" si="19"/>
        <v>60.658028390327914</v>
      </c>
      <c r="AK37" s="87">
        <f t="shared" si="19"/>
        <v>60.637073456034301</v>
      </c>
      <c r="AL37" s="87">
        <f t="shared" si="19"/>
        <v>60.629853941555737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53.643481183581912</v>
      </c>
      <c r="N38" s="11">
        <v>57.449436289344938</v>
      </c>
      <c r="O38" s="11">
        <v>57.684677506747633</v>
      </c>
      <c r="P38" s="11">
        <v>56.726227383381591</v>
      </c>
      <c r="Q38" s="11">
        <v>56.872688974064111</v>
      </c>
      <c r="R38" s="11">
        <v>56.8829180776887</v>
      </c>
      <c r="S38" s="11">
        <v>54.747927579161271</v>
      </c>
      <c r="T38" s="11">
        <v>52.469125101698999</v>
      </c>
      <c r="U38" s="11">
        <v>54.022438080465356</v>
      </c>
      <c r="V38" s="11">
        <v>48.911590324215481</v>
      </c>
      <c r="W38" s="11">
        <v>48.321072964129698</v>
      </c>
      <c r="X38" s="11">
        <v>45.301084541174248</v>
      </c>
      <c r="Y38" s="11">
        <v>45.231480900194548</v>
      </c>
      <c r="Z38" s="11">
        <v>45.177456320884254</v>
      </c>
      <c r="AA38" s="11">
        <v>45.161107976250605</v>
      </c>
      <c r="AB38" s="11">
        <v>45.025915103616668</v>
      </c>
      <c r="AC38" s="11">
        <v>44.84236313989701</v>
      </c>
      <c r="AD38" s="11">
        <v>44.601427597807863</v>
      </c>
      <c r="AE38" s="11">
        <v>44.348139234782209</v>
      </c>
      <c r="AF38" s="11">
        <v>44.09309969573161</v>
      </c>
      <c r="AG38" s="11">
        <v>43.884487759624569</v>
      </c>
      <c r="AH38" s="11">
        <v>43.623497703621254</v>
      </c>
      <c r="AI38" s="11">
        <v>43.415544200541753</v>
      </c>
      <c r="AJ38" s="11">
        <v>43.174853074996022</v>
      </c>
      <c r="AK38" s="11">
        <v>42.914265158161349</v>
      </c>
      <c r="AL38" s="11">
        <v>42.668259598262416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11.170429363905235</v>
      </c>
      <c r="N39" s="11">
        <v>10.66968391097234</v>
      </c>
      <c r="O39" s="11">
        <v>11.116971383613365</v>
      </c>
      <c r="P39" s="11">
        <v>10.835504658932491</v>
      </c>
      <c r="Q39" s="11">
        <v>10.473035265871019</v>
      </c>
      <c r="R39" s="11">
        <v>11.552996127248056</v>
      </c>
      <c r="S39" s="11">
        <v>11.121103386385419</v>
      </c>
      <c r="T39" s="11">
        <v>12.18048974119572</v>
      </c>
      <c r="U39" s="11">
        <v>12.815466461000879</v>
      </c>
      <c r="V39" s="11">
        <v>12.180692203703874</v>
      </c>
      <c r="W39" s="11">
        <v>12.273663494538754</v>
      </c>
      <c r="X39" s="11">
        <v>14.706509879942017</v>
      </c>
      <c r="Y39" s="11">
        <v>14.932598668952348</v>
      </c>
      <c r="Z39" s="11">
        <v>15.187156509570325</v>
      </c>
      <c r="AA39" s="11">
        <v>15.457453906719696</v>
      </c>
      <c r="AB39" s="11">
        <v>15.690662576893475</v>
      </c>
      <c r="AC39" s="11">
        <v>15.912882305770669</v>
      </c>
      <c r="AD39" s="11">
        <v>16.129163360007336</v>
      </c>
      <c r="AE39" s="11">
        <v>16.346895302794465</v>
      </c>
      <c r="AF39" s="11">
        <v>16.570695644142045</v>
      </c>
      <c r="AG39" s="11">
        <v>16.793964591313696</v>
      </c>
      <c r="AH39" s="11">
        <v>17.021943363450177</v>
      </c>
      <c r="AI39" s="11">
        <v>17.250069851938957</v>
      </c>
      <c r="AJ39" s="11">
        <v>17.483175315331895</v>
      </c>
      <c r="AK39" s="11">
        <v>17.722808297872948</v>
      </c>
      <c r="AL39" s="11">
        <v>17.961594343293317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51.66352843861781</v>
      </c>
      <c r="N41" s="87">
        <f t="shared" ref="N41" si="20">SUM(N42:N43)</f>
        <v>52.246631672145753</v>
      </c>
      <c r="O41" s="87">
        <f t="shared" ref="O41" si="21">SUM(O42:O43)</f>
        <v>50.837345816549451</v>
      </c>
      <c r="P41" s="87">
        <f t="shared" ref="P41" si="22">SUM(P42:P43)</f>
        <v>50.701891371886113</v>
      </c>
      <c r="Q41" s="87">
        <f t="shared" ref="Q41" si="23">SUM(Q42:Q43)</f>
        <v>52.65355598546433</v>
      </c>
      <c r="R41" s="87">
        <f t="shared" ref="R41" si="24">SUM(R42:R43)</f>
        <v>53.005082018272162</v>
      </c>
      <c r="S41" s="87">
        <f t="shared" ref="S41" si="25">SUM(S42:S43)</f>
        <v>53.137025579403414</v>
      </c>
      <c r="T41" s="87">
        <f t="shared" ref="T41" si="26">SUM(T42:T43)</f>
        <v>53.210532835098142</v>
      </c>
      <c r="U41" s="87">
        <f t="shared" ref="U41" si="27">SUM(U42:U43)</f>
        <v>55.641546618336129</v>
      </c>
      <c r="V41" s="87">
        <f t="shared" ref="V41" si="28">SUM(V42:V43)</f>
        <v>53.368624252732019</v>
      </c>
      <c r="W41" s="87">
        <f t="shared" ref="W41" si="29">SUM(W42:W43)</f>
        <v>47.213485960774648</v>
      </c>
      <c r="X41" s="87">
        <f t="shared" ref="X41" si="30">SUM(X42:X43)</f>
        <v>53.275742960550588</v>
      </c>
      <c r="Y41" s="87">
        <f t="shared" ref="Y41" si="31">SUM(Y42:Y43)</f>
        <v>53.580569949397457</v>
      </c>
      <c r="Z41" s="87">
        <f t="shared" ref="Z41" si="32">SUM(Z42:Z43)</f>
        <v>53.894668782342166</v>
      </c>
      <c r="AA41" s="87">
        <f t="shared" ref="AA41" si="33">SUM(AA42:AA43)</f>
        <v>54.193781730935683</v>
      </c>
      <c r="AB41" s="87">
        <f t="shared" ref="AB41" si="34">SUM(AB42:AB43)</f>
        <v>54.339223183518619</v>
      </c>
      <c r="AC41" s="87">
        <f t="shared" ref="AC41" si="35">SUM(AC42:AC43)</f>
        <v>54.402334419714755</v>
      </c>
      <c r="AD41" s="87">
        <f t="shared" ref="AD41" si="36">SUM(AD42:AD43)</f>
        <v>54.44962939091711</v>
      </c>
      <c r="AE41" s="87">
        <f t="shared" ref="AE41" si="37">SUM(AE42:AE43)</f>
        <v>54.51089193371255</v>
      </c>
      <c r="AF41" s="87">
        <f t="shared" ref="AF41" si="38">SUM(AF42:AF43)</f>
        <v>54.559396356892371</v>
      </c>
      <c r="AG41" s="87">
        <f t="shared" ref="AG41" si="39">SUM(AG42:AG43)</f>
        <v>54.602639937585685</v>
      </c>
      <c r="AH41" s="87">
        <f t="shared" ref="AH41" si="40">SUM(AH42:AH43)</f>
        <v>54.651234976822643</v>
      </c>
      <c r="AI41" s="87">
        <f t="shared" ref="AI41" si="41">SUM(AI42:AI43)</f>
        <v>54.673492684184524</v>
      </c>
      <c r="AJ41" s="87">
        <f t="shared" ref="AJ41" si="42">SUM(AJ42:AJ43)</f>
        <v>54.721923366104548</v>
      </c>
      <c r="AK41" s="87">
        <f t="shared" ref="AK41" si="43">SUM(AK42:AK43)</f>
        <v>54.743555156083453</v>
      </c>
      <c r="AL41" s="87">
        <f t="shared" ref="AL41" si="44">SUM(AL42:AL43)</f>
        <v>54.755864144779949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21.809726439152207</v>
      </c>
      <c r="N42" s="11">
        <v>21.477869754011547</v>
      </c>
      <c r="O42" s="11">
        <v>21.451328338749637</v>
      </c>
      <c r="P42" s="11">
        <v>21.169089551055741</v>
      </c>
      <c r="Q42" s="11">
        <v>22.72706937384616</v>
      </c>
      <c r="R42" s="11">
        <v>22.558256544275608</v>
      </c>
      <c r="S42" s="11">
        <v>21.015184184030957</v>
      </c>
      <c r="T42" s="11">
        <v>23.052747384617643</v>
      </c>
      <c r="U42" s="11">
        <v>23.115322885945254</v>
      </c>
      <c r="V42" s="11">
        <v>21.462708953475662</v>
      </c>
      <c r="W42" s="11">
        <v>18.843906903916196</v>
      </c>
      <c r="X42" s="11">
        <v>22.704836539979787</v>
      </c>
      <c r="Y42" s="11">
        <v>22.860828970269726</v>
      </c>
      <c r="Z42" s="11">
        <v>23.00194953129196</v>
      </c>
      <c r="AA42" s="11">
        <v>23.11816008375672</v>
      </c>
      <c r="AB42" s="11">
        <v>23.162570452168147</v>
      </c>
      <c r="AC42" s="11">
        <v>23.154941056064914</v>
      </c>
      <c r="AD42" s="11">
        <v>23.136323476304188</v>
      </c>
      <c r="AE42" s="11">
        <v>23.114582037905482</v>
      </c>
      <c r="AF42" s="11">
        <v>23.091545584076062</v>
      </c>
      <c r="AG42" s="11">
        <v>23.059016229861367</v>
      </c>
      <c r="AH42" s="11">
        <v>23.019038526873054</v>
      </c>
      <c r="AI42" s="11">
        <v>22.957098883302688</v>
      </c>
      <c r="AJ42" s="11">
        <v>22.918376951094501</v>
      </c>
      <c r="AK42" s="11">
        <v>22.849442505442685</v>
      </c>
      <c r="AL42" s="11">
        <v>22.779253500059685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29.853801999465603</v>
      </c>
      <c r="N43" s="11">
        <v>30.76876191813421</v>
      </c>
      <c r="O43" s="11">
        <v>29.386017477799815</v>
      </c>
      <c r="P43" s="11">
        <v>29.532801820830372</v>
      </c>
      <c r="Q43" s="11">
        <v>29.92648661161817</v>
      </c>
      <c r="R43" s="11">
        <v>30.446825473996551</v>
      </c>
      <c r="S43" s="11">
        <v>32.121841395372456</v>
      </c>
      <c r="T43" s="11">
        <v>30.1577854504805</v>
      </c>
      <c r="U43" s="11">
        <v>32.526223732390875</v>
      </c>
      <c r="V43" s="11">
        <v>31.905915299256357</v>
      </c>
      <c r="W43" s="11">
        <v>28.369579056858448</v>
      </c>
      <c r="X43" s="11">
        <v>30.5709064205708</v>
      </c>
      <c r="Y43" s="11">
        <v>30.719740979127728</v>
      </c>
      <c r="Z43" s="11">
        <v>30.892719251050206</v>
      </c>
      <c r="AA43" s="11">
        <v>31.075621647178966</v>
      </c>
      <c r="AB43" s="11">
        <v>31.176652731350472</v>
      </c>
      <c r="AC43" s="11">
        <v>31.247393363649842</v>
      </c>
      <c r="AD43" s="11">
        <v>31.313305914612922</v>
      </c>
      <c r="AE43" s="11">
        <v>31.396309895807068</v>
      </c>
      <c r="AF43" s="11">
        <v>31.467850772816309</v>
      </c>
      <c r="AG43" s="11">
        <v>31.543623707724318</v>
      </c>
      <c r="AH43" s="11">
        <v>31.632196449949589</v>
      </c>
      <c r="AI43" s="11">
        <v>31.716393800881832</v>
      </c>
      <c r="AJ43" s="11">
        <v>31.803546415010047</v>
      </c>
      <c r="AK43" s="11">
        <v>31.894112650640768</v>
      </c>
      <c r="AL43" s="11">
        <v>31.97661064472026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97.438300090460714</v>
      </c>
      <c r="N45" s="87">
        <f t="shared" ref="N45" si="45">SUM(N46:N47)</f>
        <v>91.585962253773317</v>
      </c>
      <c r="O45" s="87">
        <f t="shared" ref="O45" si="46">SUM(O46:O47)</f>
        <v>95.101124710541541</v>
      </c>
      <c r="P45" s="87">
        <f t="shared" ref="P45" si="47">SUM(P46:P47)</f>
        <v>94.057147645116089</v>
      </c>
      <c r="Q45" s="87">
        <f t="shared" ref="Q45" si="48">SUM(Q46:Q47)</f>
        <v>103.23437743163619</v>
      </c>
      <c r="R45" s="87">
        <f t="shared" ref="R45" si="49">SUM(R46:R47)</f>
        <v>102.72537029604821</v>
      </c>
      <c r="S45" s="87">
        <f t="shared" ref="S45" si="50">SUM(S46:S47)</f>
        <v>97.552997627771873</v>
      </c>
      <c r="T45" s="87">
        <f t="shared" ref="T45" si="51">SUM(T46:T47)</f>
        <v>96.653669216409469</v>
      </c>
      <c r="U45" s="87">
        <f t="shared" ref="U45" si="52">SUM(U46:U47)</f>
        <v>99.634890832061103</v>
      </c>
      <c r="V45" s="87">
        <f t="shared" ref="V45" si="53">SUM(V46:V47)</f>
        <v>97.013607173645738</v>
      </c>
      <c r="W45" s="87">
        <f t="shared" ref="W45" si="54">SUM(W46:W47)</f>
        <v>89.244943824070816</v>
      </c>
      <c r="X45" s="87">
        <f t="shared" ref="X45" si="55">SUM(X46:X47)</f>
        <v>89.715446512038213</v>
      </c>
      <c r="Y45" s="87">
        <f t="shared" ref="Y45" si="56">SUM(Y46:Y47)</f>
        <v>89.880532842768844</v>
      </c>
      <c r="Z45" s="87">
        <f t="shared" ref="Z45" si="57">SUM(Z46:Z47)</f>
        <v>89.94574625268497</v>
      </c>
      <c r="AA45" s="87">
        <f t="shared" ref="AA45" si="58">SUM(AA46:AA47)</f>
        <v>90.048085387271982</v>
      </c>
      <c r="AB45" s="87">
        <f t="shared" ref="AB45" si="59">SUM(AB46:AB47)</f>
        <v>89.832595880589366</v>
      </c>
      <c r="AC45" s="87">
        <f t="shared" ref="AC45" si="60">SUM(AC46:AC47)</f>
        <v>89.55390576595714</v>
      </c>
      <c r="AD45" s="87">
        <f t="shared" ref="AD45" si="61">SUM(AD46:AD47)</f>
        <v>89.212072434218854</v>
      </c>
      <c r="AE45" s="87">
        <f t="shared" ref="AE45" si="62">SUM(AE46:AE47)</f>
        <v>88.824962702241535</v>
      </c>
      <c r="AF45" s="87">
        <f t="shared" ref="AF45" si="63">SUM(AF46:AF47)</f>
        <v>88.437230492806606</v>
      </c>
      <c r="AG45" s="87">
        <f t="shared" ref="AG45" si="64">SUM(AG46:AG47)</f>
        <v>88.040071514235009</v>
      </c>
      <c r="AH45" s="87">
        <f t="shared" ref="AH45" si="65">SUM(AH46:AH47)</f>
        <v>87.629716560738274</v>
      </c>
      <c r="AI45" s="87">
        <f t="shared" ref="AI45" si="66">SUM(AI46:AI47)</f>
        <v>87.193854394829103</v>
      </c>
      <c r="AJ45" s="87">
        <f t="shared" ref="AJ45" si="67">SUM(AJ46:AJ47)</f>
        <v>86.755324864745262</v>
      </c>
      <c r="AK45" s="87">
        <f t="shared" ref="AK45" si="68">SUM(AK46:AK47)</f>
        <v>86.312213816777387</v>
      </c>
      <c r="AL45" s="87">
        <f t="shared" ref="AL45" si="69">SUM(AL46:AL47)</f>
        <v>85.837290066354257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14.824830610294926</v>
      </c>
      <c r="N46" s="11">
        <v>14.617820470806318</v>
      </c>
      <c r="O46" s="11">
        <v>14.271523294216179</v>
      </c>
      <c r="P46" s="11">
        <v>13.500216336094768</v>
      </c>
      <c r="Q46" s="11">
        <v>15.343478205438114</v>
      </c>
      <c r="R46" s="11">
        <v>15.6269232155376</v>
      </c>
      <c r="S46" s="11">
        <v>14.424077845051281</v>
      </c>
      <c r="T46" s="11">
        <v>14.53052056277936</v>
      </c>
      <c r="U46" s="11">
        <v>14.428910017333573</v>
      </c>
      <c r="V46" s="11">
        <v>12.832670141286137</v>
      </c>
      <c r="W46" s="11">
        <v>11.516644677419556</v>
      </c>
      <c r="X46" s="11">
        <v>9.8450810989620656</v>
      </c>
      <c r="Y46" s="11">
        <v>9.8379123951594618</v>
      </c>
      <c r="Z46" s="11">
        <v>9.8527868547433517</v>
      </c>
      <c r="AA46" s="11">
        <v>9.8670681336350459</v>
      </c>
      <c r="AB46" s="11">
        <v>9.8357763519055119</v>
      </c>
      <c r="AC46" s="11">
        <v>9.8064904736837413</v>
      </c>
      <c r="AD46" s="11">
        <v>9.7746161891257888</v>
      </c>
      <c r="AE46" s="11">
        <v>9.7558972106894082</v>
      </c>
      <c r="AF46" s="11">
        <v>9.7378519145028708</v>
      </c>
      <c r="AG46" s="11">
        <v>9.7207531285558293</v>
      </c>
      <c r="AH46" s="11">
        <v>9.7062061580727921</v>
      </c>
      <c r="AI46" s="11">
        <v>9.6927825252087594</v>
      </c>
      <c r="AJ46" s="11">
        <v>9.6725687077478071</v>
      </c>
      <c r="AK46" s="11">
        <v>9.6497072371585055</v>
      </c>
      <c r="AL46" s="11">
        <v>9.6273573242931842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82.61346948016579</v>
      </c>
      <c r="N47" s="11">
        <v>76.968141782966995</v>
      </c>
      <c r="O47" s="11">
        <v>80.82960141632536</v>
      </c>
      <c r="P47" s="11">
        <v>80.556931309021323</v>
      </c>
      <c r="Q47" s="11">
        <v>87.890899226198073</v>
      </c>
      <c r="R47" s="11">
        <v>87.09844708051061</v>
      </c>
      <c r="S47" s="11">
        <v>83.128919782720587</v>
      </c>
      <c r="T47" s="11">
        <v>82.123148653630111</v>
      </c>
      <c r="U47" s="11">
        <v>85.205980814727525</v>
      </c>
      <c r="V47" s="11">
        <v>84.180937032359608</v>
      </c>
      <c r="W47" s="11">
        <v>77.728299146651267</v>
      </c>
      <c r="X47" s="11">
        <v>79.870365413076144</v>
      </c>
      <c r="Y47" s="11">
        <v>80.04262044760938</v>
      </c>
      <c r="Z47" s="11">
        <v>80.092959397941613</v>
      </c>
      <c r="AA47" s="11">
        <v>80.181017253636938</v>
      </c>
      <c r="AB47" s="11">
        <v>79.996819528683858</v>
      </c>
      <c r="AC47" s="11">
        <v>79.747415292273402</v>
      </c>
      <c r="AD47" s="11">
        <v>79.43745624509306</v>
      </c>
      <c r="AE47" s="11">
        <v>79.069065491552124</v>
      </c>
      <c r="AF47" s="11">
        <v>78.699378578303737</v>
      </c>
      <c r="AG47" s="11">
        <v>78.319318385679182</v>
      </c>
      <c r="AH47" s="11">
        <v>77.923510402665485</v>
      </c>
      <c r="AI47" s="11">
        <v>77.501071869620347</v>
      </c>
      <c r="AJ47" s="11">
        <v>77.082756156997448</v>
      </c>
      <c r="AK47" s="11">
        <v>76.662506579618878</v>
      </c>
      <c r="AL47" s="11">
        <v>76.209932742061071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751.55299999999988</v>
      </c>
      <c r="N49" s="87">
        <f t="shared" si="70"/>
        <v>744.23100000000011</v>
      </c>
      <c r="O49" s="87">
        <f t="shared" si="70"/>
        <v>765.96099999999979</v>
      </c>
      <c r="P49" s="87">
        <f t="shared" si="70"/>
        <v>756.60900000000038</v>
      </c>
      <c r="Q49" s="87">
        <f t="shared" si="70"/>
        <v>790.59800000000007</v>
      </c>
      <c r="R49" s="87">
        <f t="shared" si="70"/>
        <v>794.68300000000033</v>
      </c>
      <c r="S49" s="87">
        <f t="shared" si="70"/>
        <v>785.26899999999978</v>
      </c>
      <c r="T49" s="87">
        <f t="shared" si="70"/>
        <v>798.50799999999981</v>
      </c>
      <c r="U49" s="87">
        <f t="shared" si="70"/>
        <v>808.42800000000011</v>
      </c>
      <c r="V49" s="87">
        <f t="shared" si="70"/>
        <v>802.09799999999984</v>
      </c>
      <c r="W49" s="87">
        <f t="shared" si="70"/>
        <v>788.61199999999951</v>
      </c>
      <c r="X49" s="87">
        <f t="shared" si="70"/>
        <v>792.21600000000012</v>
      </c>
      <c r="Y49" s="87">
        <f t="shared" si="70"/>
        <v>796.59800000000007</v>
      </c>
      <c r="Z49" s="87">
        <f t="shared" si="70"/>
        <v>802.39599999999962</v>
      </c>
      <c r="AA49" s="87">
        <f t="shared" si="70"/>
        <v>809.10600000000034</v>
      </c>
      <c r="AB49" s="87">
        <f t="shared" si="70"/>
        <v>813.53400000000022</v>
      </c>
      <c r="AC49" s="87">
        <f t="shared" si="70"/>
        <v>817.27000000000021</v>
      </c>
      <c r="AD49" s="87">
        <f t="shared" si="70"/>
        <v>820.68199999999945</v>
      </c>
      <c r="AE49" s="87">
        <f t="shared" ref="AE49:AL49" si="71">SUM(AE5,AE9,AE15,AE22,AE26,AE32,AE37,AE41,AE45)</f>
        <v>824.08700000000022</v>
      </c>
      <c r="AF49" s="87">
        <f t="shared" si="71"/>
        <v>827.44100000000071</v>
      </c>
      <c r="AG49" s="87">
        <f t="shared" si="71"/>
        <v>831.00199999999973</v>
      </c>
      <c r="AH49" s="87">
        <f t="shared" si="71"/>
        <v>834.51099999999997</v>
      </c>
      <c r="AI49" s="87">
        <f t="shared" si="71"/>
        <v>838.03000000000065</v>
      </c>
      <c r="AJ49" s="87">
        <f t="shared" si="71"/>
        <v>841.59900000000005</v>
      </c>
      <c r="AK49" s="87">
        <f t="shared" si="71"/>
        <v>845.16499999999996</v>
      </c>
      <c r="AL49" s="87">
        <f t="shared" si="71"/>
        <v>848.75999999999976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8.7783664955853394E-2</v>
      </c>
      <c r="N52" s="337">
        <f t="shared" si="73"/>
        <v>9.6947614237080648E-2</v>
      </c>
      <c r="O52" s="337">
        <f t="shared" si="73"/>
        <v>9.970860380152384E-2</v>
      </c>
      <c r="P52" s="337">
        <f t="shared" si="73"/>
        <v>0.10043804111814431</v>
      </c>
      <c r="Q52" s="337">
        <f t="shared" si="73"/>
        <v>9.8335646716288722E-2</v>
      </c>
      <c r="R52" s="337">
        <f t="shared" si="73"/>
        <v>0.10084940480782421</v>
      </c>
      <c r="S52" s="337">
        <f t="shared" si="73"/>
        <v>0.10046142328477758</v>
      </c>
      <c r="T52" s="337">
        <f t="shared" si="73"/>
        <v>0.10730644528751979</v>
      </c>
      <c r="U52" s="337">
        <f t="shared" si="73"/>
        <v>0.10681425056629937</v>
      </c>
      <c r="V52" s="337">
        <f t="shared" si="73"/>
        <v>0.10872231081432897</v>
      </c>
      <c r="W52" s="337">
        <f t="shared" si="73"/>
        <v>0.11202963619358197</v>
      </c>
      <c r="X52" s="337">
        <f t="shared" si="73"/>
        <v>0.10872951426083614</v>
      </c>
      <c r="Y52" s="337">
        <f t="shared" si="73"/>
        <v>0.10961956159989565</v>
      </c>
      <c r="Z52" s="337">
        <f t="shared" si="73"/>
        <v>0.11049759371215094</v>
      </c>
      <c r="AA52" s="337">
        <f t="shared" si="73"/>
        <v>0.11139591781711883</v>
      </c>
      <c r="AB52" s="337">
        <f t="shared" si="73"/>
        <v>0.1122591708790899</v>
      </c>
      <c r="AC52" s="337">
        <f t="shared" si="73"/>
        <v>0.11312104880783275</v>
      </c>
      <c r="AD52" s="337">
        <f t="shared" si="73"/>
        <v>0.11398814905685664</v>
      </c>
      <c r="AE52" s="337">
        <f t="shared" ref="AE52:AL52" si="74">AE5/AE$49</f>
        <v>0.11484671083467794</v>
      </c>
      <c r="AF52" s="337">
        <f t="shared" si="74"/>
        <v>0.11568886775824022</v>
      </c>
      <c r="AG52" s="337">
        <f t="shared" si="74"/>
        <v>0.1165108694259322</v>
      </c>
      <c r="AH52" s="337">
        <f t="shared" si="74"/>
        <v>0.11733038467521471</v>
      </c>
      <c r="AI52" s="337">
        <f t="shared" si="74"/>
        <v>0.11815736774357719</v>
      </c>
      <c r="AJ52" s="337">
        <f t="shared" si="74"/>
        <v>0.11902813045815486</v>
      </c>
      <c r="AK52" s="337">
        <f t="shared" si="74"/>
        <v>0.11992687932591627</v>
      </c>
      <c r="AL52" s="337">
        <f t="shared" si="74"/>
        <v>0.12084268733245573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6.0309152675587223E-2</v>
      </c>
      <c r="N53" s="336">
        <f t="shared" si="75"/>
        <v>6.6331399091641818E-2</v>
      </c>
      <c r="O53" s="336">
        <f t="shared" si="75"/>
        <v>6.6904378094117714E-2</v>
      </c>
      <c r="P53" s="336">
        <f t="shared" si="75"/>
        <v>6.8366346548358325E-2</v>
      </c>
      <c r="Q53" s="336">
        <f t="shared" si="75"/>
        <v>6.4062389018180302E-2</v>
      </c>
      <c r="R53" s="336">
        <f t="shared" si="75"/>
        <v>6.7637801688294835E-2</v>
      </c>
      <c r="S53" s="336">
        <f t="shared" si="75"/>
        <v>7.0407579229071607E-2</v>
      </c>
      <c r="T53" s="336">
        <f t="shared" si="75"/>
        <v>7.4408219784049948E-2</v>
      </c>
      <c r="U53" s="336">
        <f t="shared" si="75"/>
        <v>7.3998174552763044E-2</v>
      </c>
      <c r="V53" s="336">
        <f t="shared" si="75"/>
        <v>7.5403009491133682E-2</v>
      </c>
      <c r="W53" s="336">
        <f t="shared" si="75"/>
        <v>7.8082391486329783E-2</v>
      </c>
      <c r="X53" s="336">
        <f t="shared" si="75"/>
        <v>6.957952131296502E-2</v>
      </c>
      <c r="Y53" s="336">
        <f t="shared" si="75"/>
        <v>6.9997054567835032E-2</v>
      </c>
      <c r="Z53" s="336">
        <f t="shared" si="75"/>
        <v>7.041689309270302E-2</v>
      </c>
      <c r="AA53" s="336">
        <f t="shared" si="75"/>
        <v>7.0828344716481417E-2</v>
      </c>
      <c r="AB53" s="336">
        <f t="shared" si="75"/>
        <v>7.1229598515415479E-2</v>
      </c>
      <c r="AC53" s="336">
        <f t="shared" si="75"/>
        <v>7.1629589512041028E-2</v>
      </c>
      <c r="AD53" s="336">
        <f t="shared" si="75"/>
        <v>7.2041825692857442E-2</v>
      </c>
      <c r="AE53" s="336">
        <f t="shared" ref="AE53:AL53" si="76">AE6/AE$49</f>
        <v>7.2439266516027265E-2</v>
      </c>
      <c r="AF53" s="336">
        <f t="shared" si="76"/>
        <v>7.2833914718867937E-2</v>
      </c>
      <c r="AG53" s="336">
        <f t="shared" si="76"/>
        <v>7.32177058965994E-2</v>
      </c>
      <c r="AH53" s="336">
        <f t="shared" si="76"/>
        <v>7.3607881666066854E-2</v>
      </c>
      <c r="AI53" s="336">
        <f t="shared" si="76"/>
        <v>7.3998766192857529E-2</v>
      </c>
      <c r="AJ53" s="336">
        <f t="shared" si="76"/>
        <v>7.440354522105877E-2</v>
      </c>
      <c r="AK53" s="336">
        <f t="shared" si="76"/>
        <v>7.4839045451751365E-2</v>
      </c>
      <c r="AL53" s="336">
        <f t="shared" si="76"/>
        <v>7.5271187290336231E-2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2.7474512280266174E-2</v>
      </c>
      <c r="N54" s="336">
        <f t="shared" si="77"/>
        <v>3.0616215145438819E-2</v>
      </c>
      <c r="O54" s="336">
        <f t="shared" si="77"/>
        <v>3.2804225707406133E-2</v>
      </c>
      <c r="P54" s="336">
        <f t="shared" si="77"/>
        <v>3.207169456978598E-2</v>
      </c>
      <c r="Q54" s="336">
        <f t="shared" si="77"/>
        <v>3.427325769810842E-2</v>
      </c>
      <c r="R54" s="336">
        <f t="shared" si="77"/>
        <v>3.3211603119529393E-2</v>
      </c>
      <c r="S54" s="336">
        <f t="shared" si="77"/>
        <v>3.0053844055705971E-2</v>
      </c>
      <c r="T54" s="336">
        <f t="shared" si="77"/>
        <v>3.2898225503469838E-2</v>
      </c>
      <c r="U54" s="336">
        <f t="shared" si="77"/>
        <v>3.2816076013536317E-2</v>
      </c>
      <c r="V54" s="336">
        <f t="shared" si="77"/>
        <v>3.3319301323195279E-2</v>
      </c>
      <c r="W54" s="336">
        <f t="shared" si="77"/>
        <v>3.3947244707252189E-2</v>
      </c>
      <c r="X54" s="336">
        <f t="shared" si="77"/>
        <v>3.9149992947871123E-2</v>
      </c>
      <c r="Y54" s="336">
        <f t="shared" si="77"/>
        <v>3.9622507032060619E-2</v>
      </c>
      <c r="Z54" s="336">
        <f t="shared" si="77"/>
        <v>4.0080700619447913E-2</v>
      </c>
      <c r="AA54" s="336">
        <f t="shared" si="77"/>
        <v>4.0567573100637404E-2</v>
      </c>
      <c r="AB54" s="336">
        <f t="shared" si="77"/>
        <v>4.1029572363674424E-2</v>
      </c>
      <c r="AC54" s="336">
        <f t="shared" si="77"/>
        <v>4.1491459295791719E-2</v>
      </c>
      <c r="AD54" s="336">
        <f t="shared" si="77"/>
        <v>4.1946323363999199E-2</v>
      </c>
      <c r="AE54" s="336">
        <f t="shared" ref="AE54:AL54" si="78">AE7/AE$49</f>
        <v>4.2407444318650657E-2</v>
      </c>
      <c r="AF54" s="336">
        <f t="shared" si="78"/>
        <v>4.2854953039372291E-2</v>
      </c>
      <c r="AG54" s="336">
        <f t="shared" si="78"/>
        <v>4.3293163529332802E-2</v>
      </c>
      <c r="AH54" s="336">
        <f t="shared" si="78"/>
        <v>4.3722503009147873E-2</v>
      </c>
      <c r="AI54" s="336">
        <f t="shared" si="78"/>
        <v>4.4158601550719642E-2</v>
      </c>
      <c r="AJ54" s="336">
        <f t="shared" si="78"/>
        <v>4.4624585237096073E-2</v>
      </c>
      <c r="AK54" s="336">
        <f t="shared" si="78"/>
        <v>4.5087833874164901E-2</v>
      </c>
      <c r="AL54" s="336">
        <f t="shared" si="78"/>
        <v>4.557150004211951E-2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0.18378153370595607</v>
      </c>
      <c r="N56" s="337">
        <f t="shared" si="79"/>
        <v>0.18223945367488195</v>
      </c>
      <c r="O56" s="337">
        <f t="shared" si="79"/>
        <v>0.18264599128640893</v>
      </c>
      <c r="P56" s="337">
        <f t="shared" si="79"/>
        <v>0.18639242692802024</v>
      </c>
      <c r="Q56" s="337">
        <f t="shared" si="79"/>
        <v>0.18381913242474823</v>
      </c>
      <c r="R56" s="337">
        <f t="shared" si="79"/>
        <v>0.17949723146154051</v>
      </c>
      <c r="S56" s="337">
        <f t="shared" si="79"/>
        <v>0.18576869960776035</v>
      </c>
      <c r="T56" s="337">
        <f t="shared" si="79"/>
        <v>0.18823018299342814</v>
      </c>
      <c r="U56" s="337">
        <f t="shared" si="79"/>
        <v>0.19151338795270023</v>
      </c>
      <c r="V56" s="337">
        <f t="shared" si="79"/>
        <v>0.20035785477045018</v>
      </c>
      <c r="W56" s="337">
        <f t="shared" si="79"/>
        <v>0.21144470253132469</v>
      </c>
      <c r="X56" s="337">
        <f t="shared" si="79"/>
        <v>0.21600272145300234</v>
      </c>
      <c r="Y56" s="337">
        <f t="shared" si="79"/>
        <v>0.21675682538377736</v>
      </c>
      <c r="Z56" s="337">
        <f t="shared" si="79"/>
        <v>0.21793999842278075</v>
      </c>
      <c r="AA56" s="337">
        <f t="shared" si="79"/>
        <v>0.21920869315517236</v>
      </c>
      <c r="AB56" s="337">
        <f t="shared" si="79"/>
        <v>0.22063139604108162</v>
      </c>
      <c r="AC56" s="337">
        <f t="shared" si="79"/>
        <v>0.22217270712585216</v>
      </c>
      <c r="AD56" s="337">
        <f t="shared" si="79"/>
        <v>0.22379990983186709</v>
      </c>
      <c r="AE56" s="337">
        <f t="shared" ref="AE56:AL56" si="80">AE9/AE$49</f>
        <v>0.22541751007546612</v>
      </c>
      <c r="AF56" s="337">
        <f t="shared" si="80"/>
        <v>0.22689378318510339</v>
      </c>
      <c r="AG56" s="337">
        <f t="shared" si="80"/>
        <v>0.22833578039812927</v>
      </c>
      <c r="AH56" s="337">
        <f t="shared" si="80"/>
        <v>0.22981799315167484</v>
      </c>
      <c r="AI56" s="337">
        <f t="shared" si="80"/>
        <v>0.23142724195959086</v>
      </c>
      <c r="AJ56" s="337">
        <f t="shared" si="80"/>
        <v>0.23293254761099813</v>
      </c>
      <c r="AK56" s="337">
        <f t="shared" si="80"/>
        <v>0.23449728745477327</v>
      </c>
      <c r="AL56" s="337">
        <f t="shared" si="80"/>
        <v>0.2360239072507537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5.2871443859660361E-2</v>
      </c>
      <c r="N57" s="336">
        <f t="shared" si="81"/>
        <v>5.019901042620753E-2</v>
      </c>
      <c r="O57" s="336">
        <f t="shared" si="81"/>
        <v>5.2130745691282405E-2</v>
      </c>
      <c r="P57" s="336">
        <f t="shared" si="81"/>
        <v>5.16776526154804E-2</v>
      </c>
      <c r="Q57" s="336">
        <f t="shared" si="81"/>
        <v>5.3546284369028516E-2</v>
      </c>
      <c r="R57" s="336">
        <f t="shared" si="81"/>
        <v>5.368626939652045E-2</v>
      </c>
      <c r="S57" s="336">
        <f t="shared" si="81"/>
        <v>5.4538054455894547E-2</v>
      </c>
      <c r="T57" s="336">
        <f t="shared" si="81"/>
        <v>5.5071054822694518E-2</v>
      </c>
      <c r="U57" s="336">
        <f t="shared" si="81"/>
        <v>5.5740545377344831E-2</v>
      </c>
      <c r="V57" s="336">
        <f t="shared" si="81"/>
        <v>5.813313691802164E-2</v>
      </c>
      <c r="W57" s="336">
        <f t="shared" si="81"/>
        <v>6.1629965229938015E-2</v>
      </c>
      <c r="X57" s="336">
        <f t="shared" si="81"/>
        <v>6.1694283660622351E-2</v>
      </c>
      <c r="Y57" s="336">
        <f t="shared" si="81"/>
        <v>6.2026726706422411E-2</v>
      </c>
      <c r="Z57" s="336">
        <f t="shared" si="81"/>
        <v>6.236497674368513E-2</v>
      </c>
      <c r="AA57" s="336">
        <f t="shared" si="81"/>
        <v>6.272660110561927E-2</v>
      </c>
      <c r="AB57" s="336">
        <f t="shared" si="81"/>
        <v>6.308842261585898E-2</v>
      </c>
      <c r="AC57" s="336">
        <f t="shared" si="81"/>
        <v>6.3484225343869966E-2</v>
      </c>
      <c r="AD57" s="336">
        <f t="shared" si="81"/>
        <v>6.3895811694424209E-2</v>
      </c>
      <c r="AE57" s="336">
        <f t="shared" ref="AE57:AL57" si="82">AE10/AE$49</f>
        <v>6.4311404761377408E-2</v>
      </c>
      <c r="AF57" s="336">
        <f t="shared" si="82"/>
        <v>6.4711057111125084E-2</v>
      </c>
      <c r="AG57" s="336">
        <f t="shared" si="82"/>
        <v>6.510160660102654E-2</v>
      </c>
      <c r="AH57" s="336">
        <f t="shared" si="82"/>
        <v>6.5497100314260856E-2</v>
      </c>
      <c r="AI57" s="336">
        <f t="shared" si="82"/>
        <v>6.5911668244693092E-2</v>
      </c>
      <c r="AJ57" s="336">
        <f t="shared" si="82"/>
        <v>6.6303095631114931E-2</v>
      </c>
      <c r="AK57" s="336">
        <f t="shared" si="82"/>
        <v>6.6742612339679458E-2</v>
      </c>
      <c r="AL57" s="336">
        <f t="shared" si="82"/>
        <v>6.7155042729407408E-2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 xml:space="preserve">Occupation Figure 2.1  Employment by Occupation (% shares), 2010-2035, Norfolk and Suffolk </v>
      </c>
      <c r="L58" s="232" t="str">
        <f>'Occ T3'!A13</f>
        <v>22 Health professionals</v>
      </c>
      <c r="M58" s="336">
        <f t="shared" ref="M58:AD58" si="83">M11/M$49</f>
        <v>3.3001917876406689E-2</v>
      </c>
      <c r="N58" s="336">
        <f t="shared" si="83"/>
        <v>3.6176466210345752E-2</v>
      </c>
      <c r="O58" s="336">
        <f t="shared" si="83"/>
        <v>3.616069494209298E-2</v>
      </c>
      <c r="P58" s="336">
        <f t="shared" si="83"/>
        <v>3.8068192429177534E-2</v>
      </c>
      <c r="Q58" s="336">
        <f t="shared" si="83"/>
        <v>3.7342307791178878E-2</v>
      </c>
      <c r="R58" s="336">
        <f t="shared" si="83"/>
        <v>3.5672068237754657E-2</v>
      </c>
      <c r="S58" s="336">
        <f t="shared" si="83"/>
        <v>3.7416366184086232E-2</v>
      </c>
      <c r="T58" s="336">
        <f t="shared" si="83"/>
        <v>4.0072583182999701E-2</v>
      </c>
      <c r="U58" s="336">
        <f t="shared" si="83"/>
        <v>3.8907232631462292E-2</v>
      </c>
      <c r="V58" s="336">
        <f t="shared" si="83"/>
        <v>4.141661467098514E-2</v>
      </c>
      <c r="W58" s="336">
        <f t="shared" si="83"/>
        <v>4.0844875726591387E-2</v>
      </c>
      <c r="X58" s="336">
        <f t="shared" si="83"/>
        <v>4.1941307482698434E-2</v>
      </c>
      <c r="Y58" s="336">
        <f t="shared" si="83"/>
        <v>4.2084027716820759E-2</v>
      </c>
      <c r="Z58" s="336">
        <f t="shared" si="83"/>
        <v>4.230439432381377E-2</v>
      </c>
      <c r="AA58" s="336">
        <f t="shared" si="83"/>
        <v>4.2513576666929551E-2</v>
      </c>
      <c r="AB58" s="336">
        <f t="shared" si="83"/>
        <v>4.2779907611572673E-2</v>
      </c>
      <c r="AC58" s="336">
        <f t="shared" si="83"/>
        <v>4.3079843166072357E-2</v>
      </c>
      <c r="AD58" s="336">
        <f t="shared" si="83"/>
        <v>4.3416846092164479E-2</v>
      </c>
      <c r="AE58" s="336">
        <f t="shared" ref="AE58:AL58" si="84">AE11/AE$49</f>
        <v>4.3759038547528231E-2</v>
      </c>
      <c r="AF58" s="336">
        <f t="shared" si="84"/>
        <v>4.402755942860527E-2</v>
      </c>
      <c r="AG58" s="336">
        <f t="shared" si="84"/>
        <v>4.4306137900758422E-2</v>
      </c>
      <c r="AH58" s="336">
        <f t="shared" si="84"/>
        <v>4.4570852042183404E-2</v>
      </c>
      <c r="AI58" s="336">
        <f t="shared" si="84"/>
        <v>4.4846514067793525E-2</v>
      </c>
      <c r="AJ58" s="336">
        <f t="shared" si="84"/>
        <v>4.5128161020957222E-2</v>
      </c>
      <c r="AK58" s="336">
        <f t="shared" si="84"/>
        <v>4.5408251621161105E-2</v>
      </c>
      <c r="AL58" s="336">
        <f t="shared" si="84"/>
        <v>4.566947109076281E-2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4.0271848785385207E-2</v>
      </c>
      <c r="N59" s="336">
        <f t="shared" si="85"/>
        <v>4.1445437207412013E-2</v>
      </c>
      <c r="O59" s="336">
        <f t="shared" si="85"/>
        <v>4.0069653776454231E-2</v>
      </c>
      <c r="P59" s="336">
        <f t="shared" si="85"/>
        <v>4.1909212569680443E-2</v>
      </c>
      <c r="Q59" s="336">
        <f t="shared" si="85"/>
        <v>3.967765475118884E-2</v>
      </c>
      <c r="R59" s="336">
        <f t="shared" si="85"/>
        <v>3.8906549564977071E-2</v>
      </c>
      <c r="S59" s="336">
        <f t="shared" si="85"/>
        <v>4.0270890220637942E-2</v>
      </c>
      <c r="T59" s="336">
        <f t="shared" si="85"/>
        <v>3.8465306272980913E-2</v>
      </c>
      <c r="U59" s="336">
        <f t="shared" si="85"/>
        <v>4.0516874779815935E-2</v>
      </c>
      <c r="V59" s="336">
        <f t="shared" si="85"/>
        <v>4.2709268173815422E-2</v>
      </c>
      <c r="W59" s="336">
        <f t="shared" si="85"/>
        <v>4.5167583646953717E-2</v>
      </c>
      <c r="X59" s="336">
        <f t="shared" si="85"/>
        <v>4.5063516149592996E-2</v>
      </c>
      <c r="Y59" s="336">
        <f t="shared" si="85"/>
        <v>4.4848155314734794E-2</v>
      </c>
      <c r="Z59" s="336">
        <f t="shared" si="85"/>
        <v>4.4910918081509037E-2</v>
      </c>
      <c r="AA59" s="336">
        <f t="shared" si="85"/>
        <v>4.5016660301254847E-2</v>
      </c>
      <c r="AB59" s="336">
        <f t="shared" si="85"/>
        <v>4.5202369290621547E-2</v>
      </c>
      <c r="AC59" s="336">
        <f t="shared" si="85"/>
        <v>4.5395044839119575E-2</v>
      </c>
      <c r="AD59" s="336">
        <f t="shared" si="85"/>
        <v>4.5605785141608665E-2</v>
      </c>
      <c r="AE59" s="336">
        <f t="shared" ref="AE59:AL59" si="86">AE12/AE$49</f>
        <v>4.5811724831339808E-2</v>
      </c>
      <c r="AF59" s="336">
        <f t="shared" si="86"/>
        <v>4.597579912123477E-2</v>
      </c>
      <c r="AG59" s="336">
        <f t="shared" si="86"/>
        <v>4.6139724757580367E-2</v>
      </c>
      <c r="AH59" s="336">
        <f t="shared" si="86"/>
        <v>4.6321350040717905E-2</v>
      </c>
      <c r="AI59" s="336">
        <f t="shared" si="86"/>
        <v>4.6511808337046982E-2</v>
      </c>
      <c r="AJ59" s="336">
        <f t="shared" si="86"/>
        <v>4.6700941803491165E-2</v>
      </c>
      <c r="AK59" s="336">
        <f t="shared" si="86"/>
        <v>4.6888975099158278E-2</v>
      </c>
      <c r="AL59" s="336">
        <f t="shared" si="86"/>
        <v>4.7076191717159578E-2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5.7636323184503804E-2</v>
      </c>
      <c r="N60" s="336">
        <f t="shared" si="87"/>
        <v>5.4418539830916664E-2</v>
      </c>
      <c r="O60" s="336">
        <f t="shared" si="87"/>
        <v>5.4284896876579308E-2</v>
      </c>
      <c r="P60" s="336">
        <f t="shared" si="87"/>
        <v>5.4737369313681852E-2</v>
      </c>
      <c r="Q60" s="336">
        <f t="shared" si="87"/>
        <v>5.3252885513352013E-2</v>
      </c>
      <c r="R60" s="336">
        <f t="shared" si="87"/>
        <v>5.1232344262288329E-2</v>
      </c>
      <c r="S60" s="336">
        <f t="shared" si="87"/>
        <v>5.3543388747141658E-2</v>
      </c>
      <c r="T60" s="336">
        <f t="shared" si="87"/>
        <v>5.4621238714753016E-2</v>
      </c>
      <c r="U60" s="336">
        <f t="shared" si="87"/>
        <v>5.6348735164077166E-2</v>
      </c>
      <c r="V60" s="336">
        <f t="shared" si="87"/>
        <v>5.8098835007627962E-2</v>
      </c>
      <c r="W60" s="336">
        <f t="shared" si="87"/>
        <v>6.3802277927841572E-2</v>
      </c>
      <c r="X60" s="336">
        <f t="shared" si="87"/>
        <v>6.7303614160088579E-2</v>
      </c>
      <c r="Y60" s="336">
        <f t="shared" si="87"/>
        <v>6.77979156457994E-2</v>
      </c>
      <c r="Z60" s="336">
        <f t="shared" si="87"/>
        <v>6.8359709273772815E-2</v>
      </c>
      <c r="AA60" s="336">
        <f t="shared" si="87"/>
        <v>6.8951855081368654E-2</v>
      </c>
      <c r="AB60" s="336">
        <f t="shared" si="87"/>
        <v>6.9560696523028431E-2</v>
      </c>
      <c r="AC60" s="336">
        <f t="shared" si="87"/>
        <v>7.0213593776790262E-2</v>
      </c>
      <c r="AD60" s="336">
        <f t="shared" si="87"/>
        <v>7.0881466903669726E-2</v>
      </c>
      <c r="AE60" s="336">
        <f t="shared" ref="AE60:AL60" si="88">AE13/AE$49</f>
        <v>7.1535341935220681E-2</v>
      </c>
      <c r="AF60" s="336">
        <f t="shared" si="88"/>
        <v>7.2179367524138283E-2</v>
      </c>
      <c r="AG60" s="336">
        <f t="shared" si="88"/>
        <v>7.2788311138763925E-2</v>
      </c>
      <c r="AH60" s="336">
        <f t="shared" si="88"/>
        <v>7.3428690754512679E-2</v>
      </c>
      <c r="AI60" s="336">
        <f t="shared" si="88"/>
        <v>7.4157251310057265E-2</v>
      </c>
      <c r="AJ60" s="336">
        <f t="shared" si="88"/>
        <v>7.480034915543482E-2</v>
      </c>
      <c r="AK60" s="336">
        <f t="shared" si="88"/>
        <v>7.5457448394774404E-2</v>
      </c>
      <c r="AL60" s="336">
        <f t="shared" si="88"/>
        <v>7.6123201713423877E-2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0.11766637306577675</v>
      </c>
      <c r="N62" s="337">
        <f t="shared" si="89"/>
        <v>0.1193821964255727</v>
      </c>
      <c r="O62" s="337">
        <f t="shared" si="89"/>
        <v>0.1232229888946365</v>
      </c>
      <c r="P62" s="337">
        <f t="shared" si="89"/>
        <v>0.12040861233114947</v>
      </c>
      <c r="Q62" s="337">
        <f t="shared" si="89"/>
        <v>0.1209647144347373</v>
      </c>
      <c r="R62" s="337">
        <f t="shared" si="89"/>
        <v>0.11926122162409011</v>
      </c>
      <c r="S62" s="337">
        <f t="shared" si="89"/>
        <v>0.12412504972630024</v>
      </c>
      <c r="T62" s="337">
        <f t="shared" si="89"/>
        <v>0.12563164778202071</v>
      </c>
      <c r="U62" s="337">
        <f t="shared" si="89"/>
        <v>0.12502432103660244</v>
      </c>
      <c r="V62" s="337">
        <f t="shared" si="89"/>
        <v>0.1243728282470456</v>
      </c>
      <c r="W62" s="337">
        <f t="shared" si="89"/>
        <v>0.13485783969862961</v>
      </c>
      <c r="X62" s="337">
        <f t="shared" si="89"/>
        <v>0.12752722398570895</v>
      </c>
      <c r="Y62" s="337">
        <f t="shared" si="89"/>
        <v>0.12766500493470226</v>
      </c>
      <c r="Z62" s="337">
        <f t="shared" si="89"/>
        <v>0.1279750016856315</v>
      </c>
      <c r="AA62" s="337">
        <f t="shared" si="89"/>
        <v>0.1284390297469761</v>
      </c>
      <c r="AB62" s="337">
        <f t="shared" si="89"/>
        <v>0.12894089321878613</v>
      </c>
      <c r="AC62" s="337">
        <f t="shared" si="89"/>
        <v>0.12946109780360052</v>
      </c>
      <c r="AD62" s="337">
        <f t="shared" si="89"/>
        <v>0.12998992573806514</v>
      </c>
      <c r="AE62" s="337">
        <f t="shared" ref="AE62:AL62" si="90">AE15/AE$49</f>
        <v>0.13045897978489235</v>
      </c>
      <c r="AF62" s="337">
        <f t="shared" si="90"/>
        <v>0.130943989307303</v>
      </c>
      <c r="AG62" s="337">
        <f t="shared" si="90"/>
        <v>0.13140855894891867</v>
      </c>
      <c r="AH62" s="337">
        <f t="shared" si="90"/>
        <v>0.13200441451049663</v>
      </c>
      <c r="AI62" s="337">
        <f t="shared" si="90"/>
        <v>0.13264754261215278</v>
      </c>
      <c r="AJ62" s="337">
        <f t="shared" si="90"/>
        <v>0.13324325553918251</v>
      </c>
      <c r="AK62" s="337">
        <f t="shared" si="90"/>
        <v>0.13385845109611672</v>
      </c>
      <c r="AL62" s="337">
        <f t="shared" si="90"/>
        <v>0.13448051611036071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1.7409943337624859E-2</v>
      </c>
      <c r="N63" s="336">
        <f t="shared" si="91"/>
        <v>1.6877095070374416E-2</v>
      </c>
      <c r="O63" s="336">
        <f t="shared" si="91"/>
        <v>1.7568020957827713E-2</v>
      </c>
      <c r="P63" s="336">
        <f t="shared" si="91"/>
        <v>1.7424472573735025E-2</v>
      </c>
      <c r="Q63" s="336">
        <f t="shared" si="91"/>
        <v>1.5949510117808006E-2</v>
      </c>
      <c r="R63" s="336">
        <f t="shared" si="91"/>
        <v>1.5611481171630328E-2</v>
      </c>
      <c r="S63" s="336">
        <f t="shared" si="91"/>
        <v>1.6109090857166969E-2</v>
      </c>
      <c r="T63" s="336">
        <f t="shared" si="91"/>
        <v>1.8279725852226827E-2</v>
      </c>
      <c r="U63" s="336">
        <f t="shared" si="91"/>
        <v>1.8060478734806887E-2</v>
      </c>
      <c r="V63" s="336">
        <f t="shared" si="91"/>
        <v>1.7648384995710916E-2</v>
      </c>
      <c r="W63" s="336">
        <f t="shared" si="91"/>
        <v>1.9662410857563373E-2</v>
      </c>
      <c r="X63" s="336">
        <f t="shared" si="91"/>
        <v>1.668818264788088E-2</v>
      </c>
      <c r="Y63" s="336">
        <f t="shared" si="91"/>
        <v>1.6736621842833893E-2</v>
      </c>
      <c r="Z63" s="336">
        <f t="shared" si="91"/>
        <v>1.6780526893634615E-2</v>
      </c>
      <c r="AA63" s="336">
        <f t="shared" si="91"/>
        <v>1.6822601440979197E-2</v>
      </c>
      <c r="AB63" s="336">
        <f t="shared" si="91"/>
        <v>1.6863923953656452E-2</v>
      </c>
      <c r="AC63" s="336">
        <f t="shared" si="91"/>
        <v>1.6908349387125838E-2</v>
      </c>
      <c r="AD63" s="336">
        <f t="shared" si="91"/>
        <v>1.695267309250495E-2</v>
      </c>
      <c r="AE63" s="336">
        <f t="shared" ref="AE63:AL63" si="92">AE16/AE$49</f>
        <v>1.6990305676013524E-2</v>
      </c>
      <c r="AF63" s="336">
        <f t="shared" si="92"/>
        <v>1.7022415329959722E-2</v>
      </c>
      <c r="AG63" s="336">
        <f t="shared" si="92"/>
        <v>1.7081127208192565E-2</v>
      </c>
      <c r="AH63" s="336">
        <f t="shared" si="92"/>
        <v>1.7137725989178999E-2</v>
      </c>
      <c r="AI63" s="336">
        <f t="shared" si="92"/>
        <v>1.7201622855231528E-2</v>
      </c>
      <c r="AJ63" s="336">
        <f t="shared" si="92"/>
        <v>1.7266106282742884E-2</v>
      </c>
      <c r="AK63" s="336">
        <f t="shared" si="92"/>
        <v>1.7332499176535312E-2</v>
      </c>
      <c r="AL63" s="336">
        <f t="shared" si="92"/>
        <v>1.7394838456631725E-2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1.2413721583936183E-2</v>
      </c>
      <c r="N64" s="336">
        <f t="shared" si="93"/>
        <v>1.6229799121073332E-2</v>
      </c>
      <c r="O64" s="336">
        <f t="shared" si="93"/>
        <v>1.5720751304419966E-2</v>
      </c>
      <c r="P64" s="336">
        <f t="shared" si="93"/>
        <v>1.5900388820081119E-2</v>
      </c>
      <c r="Q64" s="336">
        <f t="shared" si="93"/>
        <v>1.5344839578645903E-2</v>
      </c>
      <c r="R64" s="336">
        <f t="shared" si="93"/>
        <v>1.5248114281780134E-2</v>
      </c>
      <c r="S64" s="336">
        <f t="shared" si="93"/>
        <v>1.6082481408705447E-2</v>
      </c>
      <c r="T64" s="336">
        <f t="shared" si="93"/>
        <v>1.5862009394271615E-2</v>
      </c>
      <c r="U64" s="336">
        <f t="shared" si="93"/>
        <v>1.6776502644808778E-2</v>
      </c>
      <c r="V64" s="336">
        <f t="shared" si="93"/>
        <v>1.7404890237795765E-2</v>
      </c>
      <c r="W64" s="336">
        <f t="shared" si="93"/>
        <v>1.7828066261303198E-2</v>
      </c>
      <c r="X64" s="336">
        <f t="shared" si="93"/>
        <v>1.7208566318050164E-2</v>
      </c>
      <c r="Y64" s="336">
        <f t="shared" si="93"/>
        <v>1.726379411970428E-2</v>
      </c>
      <c r="Z64" s="336">
        <f t="shared" si="93"/>
        <v>1.7353705867139354E-2</v>
      </c>
      <c r="AA64" s="336">
        <f t="shared" si="93"/>
        <v>1.7444911294895546E-2</v>
      </c>
      <c r="AB64" s="336">
        <f t="shared" si="93"/>
        <v>1.7562536499997759E-2</v>
      </c>
      <c r="AC64" s="336">
        <f t="shared" si="93"/>
        <v>1.7689079516632122E-2</v>
      </c>
      <c r="AD64" s="336">
        <f t="shared" si="93"/>
        <v>1.7827936185550505E-2</v>
      </c>
      <c r="AE64" s="336">
        <f t="shared" ref="AE64:AL64" si="94">AE17/AE$49</f>
        <v>1.7943256516693935E-2</v>
      </c>
      <c r="AF64" s="336">
        <f t="shared" si="94"/>
        <v>1.8067550014187219E-2</v>
      </c>
      <c r="AG64" s="336">
        <f t="shared" si="94"/>
        <v>1.8185060127523845E-2</v>
      </c>
      <c r="AH64" s="336">
        <f t="shared" si="94"/>
        <v>1.8334210887966447E-2</v>
      </c>
      <c r="AI64" s="336">
        <f t="shared" si="94"/>
        <v>1.8459486605853993E-2</v>
      </c>
      <c r="AJ64" s="336">
        <f t="shared" si="94"/>
        <v>1.8581043739691942E-2</v>
      </c>
      <c r="AK64" s="336">
        <f t="shared" si="94"/>
        <v>1.8710108086642547E-2</v>
      </c>
      <c r="AL64" s="336">
        <f t="shared" si="94"/>
        <v>1.8850424081788417E-2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1.1760394269052604E-2</v>
      </c>
      <c r="N65" s="336">
        <f t="shared" si="95"/>
        <v>1.3121832194693017E-2</v>
      </c>
      <c r="O65" s="336">
        <f t="shared" si="95"/>
        <v>1.2519921358279142E-2</v>
      </c>
      <c r="P65" s="336">
        <f t="shared" si="95"/>
        <v>1.1626419835654704E-2</v>
      </c>
      <c r="Q65" s="336">
        <f t="shared" si="95"/>
        <v>1.1453393130495683E-2</v>
      </c>
      <c r="R65" s="336">
        <f t="shared" si="95"/>
        <v>1.1639839203174988E-2</v>
      </c>
      <c r="S65" s="336">
        <f t="shared" si="95"/>
        <v>1.2248393583918901E-2</v>
      </c>
      <c r="T65" s="336">
        <f t="shared" si="95"/>
        <v>1.1743061744973424E-2</v>
      </c>
      <c r="U65" s="336">
        <f t="shared" si="95"/>
        <v>1.163024321794685E-2</v>
      </c>
      <c r="V65" s="336">
        <f t="shared" si="95"/>
        <v>1.1691444099348807E-2</v>
      </c>
      <c r="W65" s="336">
        <f t="shared" si="95"/>
        <v>1.2831730408132036E-2</v>
      </c>
      <c r="X65" s="336">
        <f t="shared" si="95"/>
        <v>1.4524408696426268E-2</v>
      </c>
      <c r="Y65" s="336">
        <f t="shared" si="95"/>
        <v>1.4760953280327709E-2</v>
      </c>
      <c r="Z65" s="336">
        <f t="shared" si="95"/>
        <v>1.4964316796740399E-2</v>
      </c>
      <c r="AA65" s="336">
        <f t="shared" si="95"/>
        <v>1.5185214635510449E-2</v>
      </c>
      <c r="AB65" s="336">
        <f t="shared" si="95"/>
        <v>1.5373258341743726E-2</v>
      </c>
      <c r="AC65" s="336">
        <f t="shared" si="95"/>
        <v>1.5567466302251405E-2</v>
      </c>
      <c r="AD65" s="336">
        <f t="shared" si="95"/>
        <v>1.5758996833712971E-2</v>
      </c>
      <c r="AE65" s="336">
        <f t="shared" ref="AE65:AL65" si="96">AE18/AE$49</f>
        <v>1.5942107776083465E-2</v>
      </c>
      <c r="AF65" s="336">
        <f t="shared" si="96"/>
        <v>1.6141860973014267E-2</v>
      </c>
      <c r="AG65" s="336">
        <f t="shared" si="96"/>
        <v>1.6324020013957337E-2</v>
      </c>
      <c r="AH65" s="336">
        <f t="shared" si="96"/>
        <v>1.6544247768907994E-2</v>
      </c>
      <c r="AI65" s="336">
        <f t="shared" si="96"/>
        <v>1.675817673973358E-2</v>
      </c>
      <c r="AJ65" s="336">
        <f t="shared" si="96"/>
        <v>1.6991506651939318E-2</v>
      </c>
      <c r="AK65" s="336">
        <f t="shared" si="96"/>
        <v>1.7191756861367296E-2</v>
      </c>
      <c r="AL65" s="336">
        <f t="shared" si="96"/>
        <v>1.7421753374090874E-2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1.5005228528730786E-2</v>
      </c>
      <c r="N66" s="336">
        <f t="shared" si="97"/>
        <v>1.6508281513470873E-2</v>
      </c>
      <c r="O66" s="336">
        <f t="shared" si="97"/>
        <v>1.9370051268963885E-2</v>
      </c>
      <c r="P66" s="336">
        <f t="shared" si="97"/>
        <v>1.6909806559332594E-2</v>
      </c>
      <c r="Q66" s="336">
        <f t="shared" si="97"/>
        <v>1.9547643153791368E-2</v>
      </c>
      <c r="R66" s="336">
        <f t="shared" si="97"/>
        <v>1.8648152332662156E-2</v>
      </c>
      <c r="S66" s="336">
        <f t="shared" si="97"/>
        <v>2.1381208485965801E-2</v>
      </c>
      <c r="T66" s="336">
        <f t="shared" si="97"/>
        <v>1.9720320915595588E-2</v>
      </c>
      <c r="U66" s="336">
        <f t="shared" si="97"/>
        <v>1.8838447458519286E-2</v>
      </c>
      <c r="V66" s="336">
        <f t="shared" si="97"/>
        <v>1.7655655423433329E-2</v>
      </c>
      <c r="W66" s="336">
        <f t="shared" si="97"/>
        <v>2.1857875438440907E-2</v>
      </c>
      <c r="X66" s="336">
        <f t="shared" si="97"/>
        <v>2.0310498738366774E-2</v>
      </c>
      <c r="Y66" s="336">
        <f t="shared" si="97"/>
        <v>2.0022954115426161E-2</v>
      </c>
      <c r="Z66" s="336">
        <f t="shared" si="97"/>
        <v>1.9957458304441136E-2</v>
      </c>
      <c r="AA66" s="336">
        <f t="shared" si="97"/>
        <v>2.0029296389375104E-2</v>
      </c>
      <c r="AB66" s="336">
        <f t="shared" si="97"/>
        <v>2.0129642641388366E-2</v>
      </c>
      <c r="AC66" s="336">
        <f t="shared" si="97"/>
        <v>2.0220870735587562E-2</v>
      </c>
      <c r="AD66" s="336">
        <f t="shared" si="97"/>
        <v>2.0317885097170547E-2</v>
      </c>
      <c r="AE66" s="336">
        <f t="shared" ref="AE66:AL66" si="98">AE19/AE$49</f>
        <v>2.0408998323095975E-2</v>
      </c>
      <c r="AF66" s="336">
        <f t="shared" si="98"/>
        <v>2.0501113376226773E-2</v>
      </c>
      <c r="AG66" s="336">
        <f t="shared" si="98"/>
        <v>2.0593169603137326E-2</v>
      </c>
      <c r="AH66" s="336">
        <f t="shared" si="98"/>
        <v>2.0733833400664474E-2</v>
      </c>
      <c r="AI66" s="336">
        <f t="shared" si="98"/>
        <v>2.0887926282875172E-2</v>
      </c>
      <c r="AJ66" s="336">
        <f t="shared" si="98"/>
        <v>2.0985647645588985E-2</v>
      </c>
      <c r="AK66" s="336">
        <f t="shared" si="98"/>
        <v>2.1110858444098456E-2</v>
      </c>
      <c r="AL66" s="336">
        <f t="shared" si="98"/>
        <v>2.120810116116905E-2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6.1077085346432324E-2</v>
      </c>
      <c r="N67" s="336">
        <f t="shared" si="99"/>
        <v>5.6645188525961052E-2</v>
      </c>
      <c r="O67" s="336">
        <f t="shared" si="99"/>
        <v>5.8044244005145802E-2</v>
      </c>
      <c r="P67" s="336">
        <f t="shared" si="99"/>
        <v>5.8547524542346026E-2</v>
      </c>
      <c r="Q67" s="336">
        <f t="shared" si="99"/>
        <v>5.8669328453996354E-2</v>
      </c>
      <c r="R67" s="336">
        <f t="shared" si="99"/>
        <v>5.8113634634842509E-2</v>
      </c>
      <c r="S67" s="336">
        <f t="shared" si="99"/>
        <v>5.8303875390543124E-2</v>
      </c>
      <c r="T67" s="336">
        <f t="shared" si="99"/>
        <v>6.0026529874953258E-2</v>
      </c>
      <c r="U67" s="336">
        <f t="shared" si="99"/>
        <v>5.9718648980520629E-2</v>
      </c>
      <c r="V67" s="336">
        <f t="shared" si="99"/>
        <v>5.9972453490756784E-2</v>
      </c>
      <c r="W67" s="336">
        <f t="shared" si="99"/>
        <v>6.2677756733190107E-2</v>
      </c>
      <c r="X67" s="336">
        <f t="shared" si="99"/>
        <v>5.8795567584984887E-2</v>
      </c>
      <c r="Y67" s="336">
        <f t="shared" si="99"/>
        <v>5.8880681576410222E-2</v>
      </c>
      <c r="Z67" s="336">
        <f t="shared" si="99"/>
        <v>5.8918993823675998E-2</v>
      </c>
      <c r="AA67" s="336">
        <f t="shared" si="99"/>
        <v>5.8957005986215817E-2</v>
      </c>
      <c r="AB67" s="336">
        <f t="shared" si="99"/>
        <v>5.9011531781999846E-2</v>
      </c>
      <c r="AC67" s="336">
        <f t="shared" si="99"/>
        <v>5.9075331862003574E-2</v>
      </c>
      <c r="AD67" s="336">
        <f t="shared" si="99"/>
        <v>5.9132434529126178E-2</v>
      </c>
      <c r="AE67" s="336">
        <f t="shared" ref="AE67:AL67" si="100">AE20/AE$49</f>
        <v>5.917431149300547E-2</v>
      </c>
      <c r="AF67" s="336">
        <f t="shared" si="100"/>
        <v>5.9211049613915018E-2</v>
      </c>
      <c r="AG67" s="336">
        <f t="shared" si="100"/>
        <v>5.9225181996107615E-2</v>
      </c>
      <c r="AH67" s="336">
        <f t="shared" si="100"/>
        <v>5.9254396463778718E-2</v>
      </c>
      <c r="AI67" s="336">
        <f t="shared" si="100"/>
        <v>5.9340330128458497E-2</v>
      </c>
      <c r="AJ67" s="336">
        <f t="shared" si="100"/>
        <v>5.9418951219219376E-2</v>
      </c>
      <c r="AK67" s="336">
        <f t="shared" si="100"/>
        <v>5.9513228527473115E-2</v>
      </c>
      <c r="AL67" s="336">
        <f t="shared" si="100"/>
        <v>5.9605399036680648E-2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0.12080714260474369</v>
      </c>
      <c r="N69" s="337">
        <f t="shared" si="101"/>
        <v>0.11520857495888895</v>
      </c>
      <c r="O69" s="337">
        <f t="shared" si="101"/>
        <v>0.11365586358319052</v>
      </c>
      <c r="P69" s="337">
        <f t="shared" si="101"/>
        <v>0.11115768181170647</v>
      </c>
      <c r="Q69" s="337">
        <f t="shared" si="101"/>
        <v>0.11059383413078994</v>
      </c>
      <c r="R69" s="337">
        <f t="shared" si="101"/>
        <v>0.11072488022928102</v>
      </c>
      <c r="S69" s="337">
        <f t="shared" si="101"/>
        <v>0.10623787804294763</v>
      </c>
      <c r="T69" s="337">
        <f t="shared" si="101"/>
        <v>0.10817344205674263</v>
      </c>
      <c r="U69" s="337">
        <f t="shared" si="101"/>
        <v>0.10768309769272029</v>
      </c>
      <c r="V69" s="337">
        <f t="shared" si="101"/>
        <v>0.10386762740102919</v>
      </c>
      <c r="W69" s="337">
        <f t="shared" si="101"/>
        <v>0.10647872889076521</v>
      </c>
      <c r="X69" s="337">
        <f t="shared" si="101"/>
        <v>0.10239989018793147</v>
      </c>
      <c r="Y69" s="337">
        <f t="shared" si="101"/>
        <v>0.10136244608461888</v>
      </c>
      <c r="Z69" s="337">
        <f t="shared" si="101"/>
        <v>0.10017668503506511</v>
      </c>
      <c r="AA69" s="337">
        <f t="shared" si="101"/>
        <v>9.8958602128689593E-2</v>
      </c>
      <c r="AB69" s="337">
        <f t="shared" si="101"/>
        <v>9.7624829917526065E-2</v>
      </c>
      <c r="AC69" s="337">
        <f t="shared" si="101"/>
        <v>9.6172864112446549E-2</v>
      </c>
      <c r="AD69" s="337">
        <f t="shared" si="101"/>
        <v>9.4647963665646248E-2</v>
      </c>
      <c r="AE69" s="337">
        <f t="shared" ref="AE69:AL69" si="102">AE22/AE$49</f>
        <v>9.3349753685788073E-2</v>
      </c>
      <c r="AF69" s="337">
        <f t="shared" si="102"/>
        <v>9.2078895070964395E-2</v>
      </c>
      <c r="AG69" s="337">
        <f t="shared" si="102"/>
        <v>9.0901702494042461E-2</v>
      </c>
      <c r="AH69" s="337">
        <f t="shared" si="102"/>
        <v>8.9561100792167281E-2</v>
      </c>
      <c r="AI69" s="337">
        <f t="shared" si="102"/>
        <v>8.7932386960198561E-2</v>
      </c>
      <c r="AJ69" s="337">
        <f t="shared" si="102"/>
        <v>8.6406052621804244E-2</v>
      </c>
      <c r="AK69" s="337">
        <f t="shared" si="102"/>
        <v>8.4791344378986069E-2</v>
      </c>
      <c r="AL69" s="337">
        <f t="shared" si="102"/>
        <v>8.3182117111911813E-2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9.0100734094603827E-2</v>
      </c>
      <c r="N70" s="336">
        <f t="shared" si="103"/>
        <v>8.8055803846294564E-2</v>
      </c>
      <c r="O70" s="336">
        <f t="shared" si="103"/>
        <v>8.7476553006363394E-2</v>
      </c>
      <c r="P70" s="336">
        <f t="shared" si="103"/>
        <v>8.4231198678324792E-2</v>
      </c>
      <c r="Q70" s="336">
        <f t="shared" si="103"/>
        <v>8.4143098231852384E-2</v>
      </c>
      <c r="R70" s="336">
        <f t="shared" si="103"/>
        <v>8.6310211244035442E-2</v>
      </c>
      <c r="S70" s="336">
        <f t="shared" si="103"/>
        <v>8.2929912286810958E-2</v>
      </c>
      <c r="T70" s="336">
        <f t="shared" si="103"/>
        <v>8.4735471303334628E-2</v>
      </c>
      <c r="U70" s="336">
        <f t="shared" si="103"/>
        <v>8.3394964548560546E-2</v>
      </c>
      <c r="V70" s="336">
        <f t="shared" si="103"/>
        <v>8.1710696355923054E-2</v>
      </c>
      <c r="W70" s="336">
        <f t="shared" si="103"/>
        <v>8.4765014135539704E-2</v>
      </c>
      <c r="X70" s="336">
        <f t="shared" si="103"/>
        <v>7.8327180805185664E-2</v>
      </c>
      <c r="Y70" s="336">
        <f t="shared" si="103"/>
        <v>7.7734964623185965E-2</v>
      </c>
      <c r="Z70" s="336">
        <f t="shared" si="103"/>
        <v>7.7056550062391219E-2</v>
      </c>
      <c r="AA70" s="336">
        <f t="shared" si="103"/>
        <v>7.6376555034418217E-2</v>
      </c>
      <c r="AB70" s="336">
        <f t="shared" si="103"/>
        <v>7.5656372890874873E-2</v>
      </c>
      <c r="AC70" s="336">
        <f t="shared" si="103"/>
        <v>7.4900767639385246E-2</v>
      </c>
      <c r="AD70" s="336">
        <f t="shared" si="103"/>
        <v>7.4118556068514696E-2</v>
      </c>
      <c r="AE70" s="336">
        <f t="shared" ref="AE70:AL70" si="104">AE23/AE$49</f>
        <v>7.3311163672924506E-2</v>
      </c>
      <c r="AF70" s="336">
        <f t="shared" si="104"/>
        <v>7.2507760495257506E-2</v>
      </c>
      <c r="AG70" s="336">
        <f t="shared" si="104"/>
        <v>7.1718783617112314E-2</v>
      </c>
      <c r="AH70" s="336">
        <f t="shared" si="104"/>
        <v>7.0910561797367738E-2</v>
      </c>
      <c r="AI70" s="336">
        <f t="shared" si="104"/>
        <v>7.0078979588633544E-2</v>
      </c>
      <c r="AJ70" s="336">
        <f t="shared" si="104"/>
        <v>6.9271075540461025E-2</v>
      </c>
      <c r="AK70" s="336">
        <f t="shared" si="104"/>
        <v>6.8428234113132647E-2</v>
      </c>
      <c r="AL70" s="336">
        <f t="shared" si="104"/>
        <v>6.7547867216031288E-2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3.0706408510139862E-2</v>
      </c>
      <c r="N71" s="336">
        <f t="shared" si="105"/>
        <v>2.7152771112594395E-2</v>
      </c>
      <c r="O71" s="336">
        <f t="shared" si="105"/>
        <v>2.6179310576827129E-2</v>
      </c>
      <c r="P71" s="336">
        <f t="shared" si="105"/>
        <v>2.6926483133381685E-2</v>
      </c>
      <c r="Q71" s="336">
        <f t="shared" si="105"/>
        <v>2.6450735898937566E-2</v>
      </c>
      <c r="R71" s="336">
        <f t="shared" si="105"/>
        <v>2.441466898524558E-2</v>
      </c>
      <c r="S71" s="336">
        <f t="shared" si="105"/>
        <v>2.330796575613666E-2</v>
      </c>
      <c r="T71" s="336">
        <f t="shared" si="105"/>
        <v>2.3437970753408005E-2</v>
      </c>
      <c r="U71" s="336">
        <f t="shared" si="105"/>
        <v>2.428813314415974E-2</v>
      </c>
      <c r="V71" s="336">
        <f t="shared" si="105"/>
        <v>2.2156931045106111E-2</v>
      </c>
      <c r="W71" s="336">
        <f t="shared" si="105"/>
        <v>2.1713714755225506E-2</v>
      </c>
      <c r="X71" s="336">
        <f t="shared" si="105"/>
        <v>2.4072709382745808E-2</v>
      </c>
      <c r="Y71" s="336">
        <f t="shared" si="105"/>
        <v>2.3627481461432915E-2</v>
      </c>
      <c r="Z71" s="336">
        <f t="shared" si="105"/>
        <v>2.3120134972673893E-2</v>
      </c>
      <c r="AA71" s="336">
        <f t="shared" si="105"/>
        <v>2.2582047094271366E-2</v>
      </c>
      <c r="AB71" s="336">
        <f t="shared" si="105"/>
        <v>2.1968457026651199E-2</v>
      </c>
      <c r="AC71" s="336">
        <f t="shared" si="105"/>
        <v>2.1272096473061299E-2</v>
      </c>
      <c r="AD71" s="336">
        <f t="shared" si="105"/>
        <v>2.0529407597131562E-2</v>
      </c>
      <c r="AE71" s="336">
        <f t="shared" ref="AE71:AL71" si="106">AE24/AE$49</f>
        <v>2.0038590012863566E-2</v>
      </c>
      <c r="AF71" s="336">
        <f t="shared" si="106"/>
        <v>1.9571134575706899E-2</v>
      </c>
      <c r="AG71" s="336">
        <f t="shared" si="106"/>
        <v>1.9182918876930143E-2</v>
      </c>
      <c r="AH71" s="336">
        <f t="shared" si="106"/>
        <v>1.8650538994799539E-2</v>
      </c>
      <c r="AI71" s="336">
        <f t="shared" si="106"/>
        <v>1.785340737156503E-2</v>
      </c>
      <c r="AJ71" s="336">
        <f t="shared" si="106"/>
        <v>1.713497708134323E-2</v>
      </c>
      <c r="AK71" s="336">
        <f t="shared" si="106"/>
        <v>1.636311026585344E-2</v>
      </c>
      <c r="AL71" s="336">
        <f t="shared" si="106"/>
        <v>1.5634249895880529E-2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0.11387511196764263</v>
      </c>
      <c r="N73" s="337">
        <f t="shared" si="107"/>
        <v>0.11015197838687744</v>
      </c>
      <c r="O73" s="337">
        <f t="shared" si="107"/>
        <v>0.10813004272680712</v>
      </c>
      <c r="P73" s="337">
        <f t="shared" si="107"/>
        <v>0.10627257360932423</v>
      </c>
      <c r="Q73" s="337">
        <f t="shared" si="107"/>
        <v>0.10965262864407618</v>
      </c>
      <c r="R73" s="337">
        <f t="shared" si="107"/>
        <v>0.11287927615892313</v>
      </c>
      <c r="S73" s="337">
        <f t="shared" si="107"/>
        <v>0.1077083526632964</v>
      </c>
      <c r="T73" s="337">
        <f t="shared" si="107"/>
        <v>0.10431253095203713</v>
      </c>
      <c r="U73" s="337">
        <f t="shared" si="107"/>
        <v>9.9809028504631733E-2</v>
      </c>
      <c r="V73" s="337">
        <f t="shared" si="107"/>
        <v>0.1002021926318105</v>
      </c>
      <c r="W73" s="337">
        <f t="shared" si="107"/>
        <v>8.7671183569995911E-2</v>
      </c>
      <c r="X73" s="337">
        <f t="shared" si="107"/>
        <v>8.9252586056866562E-2</v>
      </c>
      <c r="Y73" s="337">
        <f t="shared" si="107"/>
        <v>8.8803675043262725E-2</v>
      </c>
      <c r="Z73" s="337">
        <f t="shared" si="107"/>
        <v>8.8401673119811189E-2</v>
      </c>
      <c r="AA73" s="337">
        <f t="shared" si="107"/>
        <v>8.7933253767138245E-2</v>
      </c>
      <c r="AB73" s="337">
        <f t="shared" si="107"/>
        <v>8.7360192518325358E-2</v>
      </c>
      <c r="AC73" s="337">
        <f t="shared" si="107"/>
        <v>8.6730173249431344E-2</v>
      </c>
      <c r="AD73" s="337">
        <f t="shared" si="107"/>
        <v>8.611375358638626E-2</v>
      </c>
      <c r="AE73" s="337">
        <f t="shared" ref="AE73:AL73" si="108">AE26/AE$49</f>
        <v>8.5516653133835344E-2</v>
      </c>
      <c r="AF73" s="337">
        <f t="shared" si="108"/>
        <v>8.4979412887876915E-2</v>
      </c>
      <c r="AG73" s="337">
        <f t="shared" si="108"/>
        <v>8.4444519481355243E-2</v>
      </c>
      <c r="AH73" s="337">
        <f t="shared" si="108"/>
        <v>8.3914340224691047E-2</v>
      </c>
      <c r="AI73" s="337">
        <f t="shared" si="108"/>
        <v>8.3401482538122379E-2</v>
      </c>
      <c r="AJ73" s="337">
        <f t="shared" si="108"/>
        <v>8.2899065335314825E-2</v>
      </c>
      <c r="AK73" s="337">
        <f t="shared" si="108"/>
        <v>8.2389728978523091E-2</v>
      </c>
      <c r="AL73" s="337">
        <f t="shared" si="108"/>
        <v>8.1859984486287216E-2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1.7781601053409552E-2</v>
      </c>
      <c r="N74" s="336">
        <f t="shared" si="109"/>
        <v>1.502197293618907E-2</v>
      </c>
      <c r="O74" s="336">
        <f t="shared" si="109"/>
        <v>1.754339635939536E-2</v>
      </c>
      <c r="P74" s="336">
        <f t="shared" si="109"/>
        <v>1.4839194782649822E-2</v>
      </c>
      <c r="Q74" s="336">
        <f t="shared" si="109"/>
        <v>1.7668072682806412E-2</v>
      </c>
      <c r="R74" s="336">
        <f t="shared" si="109"/>
        <v>1.8198890953845949E-2</v>
      </c>
      <c r="S74" s="336">
        <f t="shared" si="109"/>
        <v>1.8410901894484945E-2</v>
      </c>
      <c r="T74" s="336">
        <f t="shared" si="109"/>
        <v>1.3822321775097813E-2</v>
      </c>
      <c r="U74" s="336">
        <f t="shared" si="109"/>
        <v>1.431458608363145E-2</v>
      </c>
      <c r="V74" s="336">
        <f t="shared" si="109"/>
        <v>1.8020469915855427E-2</v>
      </c>
      <c r="W74" s="336">
        <f t="shared" si="109"/>
        <v>1.064909864179772E-2</v>
      </c>
      <c r="X74" s="336">
        <f t="shared" si="109"/>
        <v>1.0371152063998903E-2</v>
      </c>
      <c r="Y74" s="336">
        <f t="shared" si="109"/>
        <v>1.0495655057117087E-2</v>
      </c>
      <c r="Z74" s="336">
        <f t="shared" si="109"/>
        <v>1.0623535356550012E-2</v>
      </c>
      <c r="AA74" s="336">
        <f t="shared" si="109"/>
        <v>1.0775104687154051E-2</v>
      </c>
      <c r="AB74" s="336">
        <f t="shared" si="109"/>
        <v>1.088040773774945E-2</v>
      </c>
      <c r="AC74" s="336">
        <f t="shared" si="109"/>
        <v>1.0980213843589735E-2</v>
      </c>
      <c r="AD74" s="336">
        <f t="shared" si="109"/>
        <v>1.1071329341999708E-2</v>
      </c>
      <c r="AE74" s="336">
        <f t="shared" ref="AE74:AL74" si="110">AE27/AE$49</f>
        <v>1.1162665632881543E-2</v>
      </c>
      <c r="AF74" s="336">
        <f t="shared" si="110"/>
        <v>1.1249667332608284E-2</v>
      </c>
      <c r="AG74" s="336">
        <f t="shared" si="110"/>
        <v>1.1341875564280447E-2</v>
      </c>
      <c r="AH74" s="336">
        <f t="shared" si="110"/>
        <v>1.1437643744531437E-2</v>
      </c>
      <c r="AI74" s="336">
        <f t="shared" si="110"/>
        <v>1.153318029501758E-2</v>
      </c>
      <c r="AJ74" s="336">
        <f t="shared" si="110"/>
        <v>1.1625017990094643E-2</v>
      </c>
      <c r="AK74" s="336">
        <f t="shared" si="110"/>
        <v>1.1715407941590058E-2</v>
      </c>
      <c r="AL74" s="336">
        <f t="shared" si="110"/>
        <v>1.1820135671015194E-2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3.5660608196112609E-2</v>
      </c>
      <c r="N75" s="336">
        <f t="shared" si="111"/>
        <v>3.7265898902270771E-2</v>
      </c>
      <c r="O75" s="336">
        <f t="shared" si="111"/>
        <v>3.562319388774865E-2</v>
      </c>
      <c r="P75" s="336">
        <f t="shared" si="111"/>
        <v>3.5492113909426727E-2</v>
      </c>
      <c r="Q75" s="336">
        <f t="shared" si="111"/>
        <v>3.6744096658204529E-2</v>
      </c>
      <c r="R75" s="336">
        <f t="shared" si="111"/>
        <v>3.819127501151124E-2</v>
      </c>
      <c r="S75" s="336">
        <f t="shared" si="111"/>
        <v>3.7299436638835511E-2</v>
      </c>
      <c r="T75" s="336">
        <f t="shared" si="111"/>
        <v>3.5018802762545397E-2</v>
      </c>
      <c r="U75" s="336">
        <f t="shared" si="111"/>
        <v>3.5078527375499824E-2</v>
      </c>
      <c r="V75" s="336">
        <f t="shared" si="111"/>
        <v>3.5362838647845951E-2</v>
      </c>
      <c r="W75" s="336">
        <f t="shared" si="111"/>
        <v>3.13624760856102E-2</v>
      </c>
      <c r="X75" s="336">
        <f t="shared" si="111"/>
        <v>3.1731597488359069E-2</v>
      </c>
      <c r="Y75" s="336">
        <f t="shared" si="111"/>
        <v>3.1557172892479946E-2</v>
      </c>
      <c r="Z75" s="336">
        <f t="shared" si="111"/>
        <v>3.1346206575877882E-2</v>
      </c>
      <c r="AA75" s="336">
        <f t="shared" si="111"/>
        <v>3.1120709904908797E-2</v>
      </c>
      <c r="AB75" s="336">
        <f t="shared" si="111"/>
        <v>3.0874507394607738E-2</v>
      </c>
      <c r="AC75" s="336">
        <f t="shared" si="111"/>
        <v>3.0625289007878503E-2</v>
      </c>
      <c r="AD75" s="336">
        <f t="shared" si="111"/>
        <v>3.0388309748951726E-2</v>
      </c>
      <c r="AE75" s="336">
        <f t="shared" ref="AE75:AL75" si="112">AE28/AE$49</f>
        <v>3.0149229598818859E-2</v>
      </c>
      <c r="AF75" s="336">
        <f t="shared" si="112"/>
        <v>2.9901389533233569E-2</v>
      </c>
      <c r="AG75" s="336">
        <f t="shared" si="112"/>
        <v>2.9649701505483506E-2</v>
      </c>
      <c r="AH75" s="336">
        <f t="shared" si="112"/>
        <v>2.9403642305757545E-2</v>
      </c>
      <c r="AI75" s="336">
        <f t="shared" si="112"/>
        <v>2.9170196019883091E-2</v>
      </c>
      <c r="AJ75" s="336">
        <f t="shared" si="112"/>
        <v>2.8923546411670335E-2</v>
      </c>
      <c r="AK75" s="336">
        <f t="shared" si="112"/>
        <v>2.8676162754492678E-2</v>
      </c>
      <c r="AL75" s="336">
        <f t="shared" si="112"/>
        <v>2.8423788137431776E-2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3.7108231425345403E-2</v>
      </c>
      <c r="N76" s="336">
        <f t="shared" si="113"/>
        <v>3.4772916783441715E-2</v>
      </c>
      <c r="O76" s="336">
        <f t="shared" si="113"/>
        <v>2.9835165931053481E-2</v>
      </c>
      <c r="P76" s="336">
        <f t="shared" si="113"/>
        <v>3.0810164267899051E-2</v>
      </c>
      <c r="Q76" s="336">
        <f t="shared" si="113"/>
        <v>2.9282338245934271E-2</v>
      </c>
      <c r="R76" s="336">
        <f t="shared" si="113"/>
        <v>3.0936848882726881E-2</v>
      </c>
      <c r="S76" s="336">
        <f t="shared" si="113"/>
        <v>2.6564498359560998E-2</v>
      </c>
      <c r="T76" s="336">
        <f t="shared" si="113"/>
        <v>2.9448108800095431E-2</v>
      </c>
      <c r="U76" s="336">
        <f t="shared" si="113"/>
        <v>2.7248429002257112E-2</v>
      </c>
      <c r="V76" s="336">
        <f t="shared" si="113"/>
        <v>2.5303929729185309E-2</v>
      </c>
      <c r="W76" s="336">
        <f t="shared" si="113"/>
        <v>2.4578306237296073E-2</v>
      </c>
      <c r="X76" s="336">
        <f t="shared" si="113"/>
        <v>2.6365738071782264E-2</v>
      </c>
      <c r="Y76" s="336">
        <f t="shared" si="113"/>
        <v>2.5977709865943208E-2</v>
      </c>
      <c r="Z76" s="336">
        <f t="shared" si="113"/>
        <v>2.5706879315272806E-2</v>
      </c>
      <c r="AA76" s="336">
        <f t="shared" si="113"/>
        <v>2.5371935878201791E-2</v>
      </c>
      <c r="AB76" s="336">
        <f t="shared" si="113"/>
        <v>2.4988847778386617E-2</v>
      </c>
      <c r="AC76" s="336">
        <f t="shared" si="113"/>
        <v>2.4611501612502053E-2</v>
      </c>
      <c r="AD76" s="336">
        <f t="shared" si="113"/>
        <v>2.4257293247619886E-2</v>
      </c>
      <c r="AE76" s="336">
        <f t="shared" ref="AE76:AL76" si="114">AE29/AE$49</f>
        <v>2.3907045875782518E-2</v>
      </c>
      <c r="AF76" s="336">
        <f t="shared" si="114"/>
        <v>2.35739602153042E-2</v>
      </c>
      <c r="AG76" s="336">
        <f t="shared" si="114"/>
        <v>2.3240032081035845E-2</v>
      </c>
      <c r="AH76" s="336">
        <f t="shared" si="114"/>
        <v>2.2910526143496691E-2</v>
      </c>
      <c r="AI76" s="336">
        <f t="shared" si="114"/>
        <v>2.2579108953528364E-2</v>
      </c>
      <c r="AJ76" s="336">
        <f t="shared" si="114"/>
        <v>2.2244036033324508E-2</v>
      </c>
      <c r="AK76" s="336">
        <f t="shared" si="114"/>
        <v>2.1904630227237643E-2</v>
      </c>
      <c r="AL76" s="336">
        <f t="shared" si="114"/>
        <v>2.1567523114416211E-2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2.3324671292775094E-2</v>
      </c>
      <c r="N77" s="336">
        <f t="shared" si="115"/>
        <v>2.3091189764975876E-2</v>
      </c>
      <c r="O77" s="336">
        <f t="shared" si="115"/>
        <v>2.5128286548609647E-2</v>
      </c>
      <c r="P77" s="336">
        <f t="shared" si="115"/>
        <v>2.5131100649348634E-2</v>
      </c>
      <c r="Q77" s="336">
        <f t="shared" si="115"/>
        <v>2.5958121057130978E-2</v>
      </c>
      <c r="R77" s="336">
        <f t="shared" si="115"/>
        <v>2.5552261310839063E-2</v>
      </c>
      <c r="S77" s="336">
        <f t="shared" si="115"/>
        <v>2.5433515770414947E-2</v>
      </c>
      <c r="T77" s="336">
        <f t="shared" si="115"/>
        <v>2.6023297614298481E-2</v>
      </c>
      <c r="U77" s="336">
        <f t="shared" si="115"/>
        <v>2.3167486043243351E-2</v>
      </c>
      <c r="V77" s="336">
        <f t="shared" si="115"/>
        <v>2.1514954338923808E-2</v>
      </c>
      <c r="W77" s="336">
        <f t="shared" si="115"/>
        <v>2.108130260529191E-2</v>
      </c>
      <c r="X77" s="336">
        <f t="shared" si="115"/>
        <v>2.0784098432726331E-2</v>
      </c>
      <c r="Y77" s="336">
        <f t="shared" si="115"/>
        <v>2.0773137227722484E-2</v>
      </c>
      <c r="Z77" s="336">
        <f t="shared" si="115"/>
        <v>2.0725051872110507E-2</v>
      </c>
      <c r="AA77" s="336">
        <f t="shared" si="115"/>
        <v>2.0665503296873618E-2</v>
      </c>
      <c r="AB77" s="336">
        <f t="shared" si="115"/>
        <v>2.061642960758155E-2</v>
      </c>
      <c r="AC77" s="336">
        <f t="shared" si="115"/>
        <v>2.0513168785461049E-2</v>
      </c>
      <c r="AD77" s="336">
        <f t="shared" si="115"/>
        <v>2.0396821247814948E-2</v>
      </c>
      <c r="AE77" s="336">
        <f t="shared" ref="AE77:AL77" si="116">AE30/AE$49</f>
        <v>2.029771202635243E-2</v>
      </c>
      <c r="AF77" s="336">
        <f t="shared" si="116"/>
        <v>2.0254395806730868E-2</v>
      </c>
      <c r="AG77" s="336">
        <f t="shared" si="116"/>
        <v>2.0212910330555438E-2</v>
      </c>
      <c r="AH77" s="336">
        <f t="shared" si="116"/>
        <v>2.0162528030905371E-2</v>
      </c>
      <c r="AI77" s="336">
        <f t="shared" si="116"/>
        <v>2.0118997269693333E-2</v>
      </c>
      <c r="AJ77" s="336">
        <f t="shared" si="116"/>
        <v>2.0106464900225336E-2</v>
      </c>
      <c r="AK77" s="336">
        <f t="shared" si="116"/>
        <v>2.0093528055202696E-2</v>
      </c>
      <c r="AL77" s="336">
        <f t="shared" si="116"/>
        <v>2.0048537563424031E-2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9.1454565448093411E-2</v>
      </c>
      <c r="N79" s="337">
        <f t="shared" si="117"/>
        <v>9.1277269731444038E-2</v>
      </c>
      <c r="O79" s="337">
        <f t="shared" si="117"/>
        <v>9.2282654331699729E-2</v>
      </c>
      <c r="P79" s="337">
        <f t="shared" si="117"/>
        <v>9.4709139663464198E-2</v>
      </c>
      <c r="Q79" s="337">
        <f t="shared" si="117"/>
        <v>9.4273529637136463E-2</v>
      </c>
      <c r="R79" s="337">
        <f t="shared" si="117"/>
        <v>9.4705235087892026E-2</v>
      </c>
      <c r="S79" s="337">
        <f t="shared" si="117"/>
        <v>9.9921691980192753E-2</v>
      </c>
      <c r="T79" s="337">
        <f t="shared" si="117"/>
        <v>9.7702460072803199E-2</v>
      </c>
      <c r="U79" s="337">
        <f t="shared" si="117"/>
        <v>9.4407461704749673E-2</v>
      </c>
      <c r="V79" s="337">
        <f t="shared" si="117"/>
        <v>9.8825470317197309E-2</v>
      </c>
      <c r="W79" s="337">
        <f t="shared" si="117"/>
        <v>9.7644503380672085E-2</v>
      </c>
      <c r="X79" s="337">
        <f t="shared" si="117"/>
        <v>9.9846352333466587E-2</v>
      </c>
      <c r="Y79" s="337">
        <f t="shared" si="117"/>
        <v>0.10017399134954488</v>
      </c>
      <c r="Z79" s="337">
        <f t="shared" si="117"/>
        <v>0.10051497294756392</v>
      </c>
      <c r="AA79" s="337">
        <f t="shared" si="117"/>
        <v>0.10087094283637611</v>
      </c>
      <c r="AB79" s="337">
        <f t="shared" si="117"/>
        <v>0.10133369093408164</v>
      </c>
      <c r="AC79" s="337">
        <f t="shared" si="117"/>
        <v>0.10186003366090439</v>
      </c>
      <c r="AD79" s="337">
        <f t="shared" si="117"/>
        <v>0.10240854265078773</v>
      </c>
      <c r="AE79" s="337">
        <f t="shared" ref="AE79:AL79" si="118">AE32/AE$49</f>
        <v>0.10282623065105474</v>
      </c>
      <c r="AF79" s="337">
        <f t="shared" si="118"/>
        <v>0.10328218891621352</v>
      </c>
      <c r="AG79" s="337">
        <f t="shared" si="118"/>
        <v>0.10372868421794119</v>
      </c>
      <c r="AH79" s="337">
        <f t="shared" si="118"/>
        <v>0.10420374057464042</v>
      </c>
      <c r="AI79" s="337">
        <f t="shared" si="118"/>
        <v>0.10475651898860369</v>
      </c>
      <c r="AJ79" s="337">
        <f t="shared" si="118"/>
        <v>0.10531091421257303</v>
      </c>
      <c r="AK79" s="337">
        <f t="shared" si="118"/>
        <v>0.10589315337129993</v>
      </c>
      <c r="AL79" s="337">
        <f t="shared" si="118"/>
        <v>0.10653198079851546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6.7823645362341145E-2</v>
      </c>
      <c r="N80" s="336">
        <f t="shared" si="119"/>
        <v>6.7750955819004685E-2</v>
      </c>
      <c r="O80" s="336">
        <f t="shared" si="119"/>
        <v>6.7822275119776107E-2</v>
      </c>
      <c r="P80" s="336">
        <f t="shared" si="119"/>
        <v>7.2141655416305281E-2</v>
      </c>
      <c r="Q80" s="336">
        <f t="shared" si="119"/>
        <v>7.2444435370044594E-2</v>
      </c>
      <c r="R80" s="336">
        <f t="shared" si="119"/>
        <v>7.2463186326023055E-2</v>
      </c>
      <c r="S80" s="336">
        <f t="shared" si="119"/>
        <v>7.6486658363003085E-2</v>
      </c>
      <c r="T80" s="336">
        <f t="shared" si="119"/>
        <v>7.4804425423897231E-2</v>
      </c>
      <c r="U80" s="336">
        <f t="shared" si="119"/>
        <v>7.2493586973583532E-2</v>
      </c>
      <c r="V80" s="336">
        <f t="shared" si="119"/>
        <v>7.5953433479159227E-2</v>
      </c>
      <c r="W80" s="336">
        <f t="shared" si="119"/>
        <v>7.4556113373141136E-2</v>
      </c>
      <c r="X80" s="336">
        <f t="shared" si="119"/>
        <v>7.7072187905452616E-2</v>
      </c>
      <c r="Y80" s="336">
        <f t="shared" si="119"/>
        <v>7.737129575827828E-2</v>
      </c>
      <c r="Z80" s="336">
        <f t="shared" si="119"/>
        <v>7.7748659862632685E-2</v>
      </c>
      <c r="AA80" s="336">
        <f t="shared" si="119"/>
        <v>7.8142862990194864E-2</v>
      </c>
      <c r="AB80" s="336">
        <f t="shared" si="119"/>
        <v>7.8649686121125828E-2</v>
      </c>
      <c r="AC80" s="336">
        <f t="shared" si="119"/>
        <v>7.9219805794455186E-2</v>
      </c>
      <c r="AD80" s="336">
        <f t="shared" si="119"/>
        <v>7.9812034743593122E-2</v>
      </c>
      <c r="AE80" s="336">
        <f t="shared" ref="AE80:AL80" si="120">AE33/AE$49</f>
        <v>8.0282381679133277E-2</v>
      </c>
      <c r="AF80" s="336">
        <f t="shared" si="120"/>
        <v>8.07827029630485E-2</v>
      </c>
      <c r="AG80" s="336">
        <f t="shared" si="120"/>
        <v>8.1278278024741649E-2</v>
      </c>
      <c r="AH80" s="336">
        <f t="shared" si="120"/>
        <v>8.1794543420638188E-2</v>
      </c>
      <c r="AI80" s="336">
        <f t="shared" si="120"/>
        <v>8.2386193945283945E-2</v>
      </c>
      <c r="AJ80" s="336">
        <f t="shared" si="120"/>
        <v>8.2996771864397578E-2</v>
      </c>
      <c r="AK80" s="336">
        <f t="shared" si="120"/>
        <v>8.3644131730006385E-2</v>
      </c>
      <c r="AL80" s="336">
        <f t="shared" si="120"/>
        <v>8.4334415886725966E-2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2.1901459901943497E-2</v>
      </c>
      <c r="N81" s="336">
        <f t="shared" si="121"/>
        <v>2.2239728547887326E-2</v>
      </c>
      <c r="O81" s="336">
        <f t="shared" si="121"/>
        <v>2.3279107820666368E-2</v>
      </c>
      <c r="P81" s="336">
        <f t="shared" si="121"/>
        <v>2.1477478617320023E-2</v>
      </c>
      <c r="Q81" s="336">
        <f t="shared" si="121"/>
        <v>2.0616021423222598E-2</v>
      </c>
      <c r="R81" s="336">
        <f t="shared" si="121"/>
        <v>2.1106142705914595E-2</v>
      </c>
      <c r="S81" s="336">
        <f t="shared" si="121"/>
        <v>2.2471493002932198E-2</v>
      </c>
      <c r="T81" s="336">
        <f t="shared" si="121"/>
        <v>2.1913420580368815E-2</v>
      </c>
      <c r="U81" s="336">
        <f t="shared" si="121"/>
        <v>2.0880617422859953E-2</v>
      </c>
      <c r="V81" s="336">
        <f t="shared" si="121"/>
        <v>2.1922512662364422E-2</v>
      </c>
      <c r="W81" s="336">
        <f t="shared" si="121"/>
        <v>2.1877759634607672E-2</v>
      </c>
      <c r="X81" s="336">
        <f t="shared" si="121"/>
        <v>2.1793189265520065E-2</v>
      </c>
      <c r="Y81" s="336">
        <f t="shared" si="121"/>
        <v>2.1814536308375453E-2</v>
      </c>
      <c r="Z81" s="336">
        <f t="shared" si="121"/>
        <v>2.1773364256498368E-2</v>
      </c>
      <c r="AA81" s="336">
        <f t="shared" si="121"/>
        <v>2.1729864851163686E-2</v>
      </c>
      <c r="AB81" s="336">
        <f t="shared" si="121"/>
        <v>2.1682061554322354E-2</v>
      </c>
      <c r="AC81" s="336">
        <f t="shared" si="121"/>
        <v>2.1635110901459892E-2</v>
      </c>
      <c r="AD81" s="336">
        <f t="shared" si="121"/>
        <v>2.1588257671520204E-2</v>
      </c>
      <c r="AE81" s="336">
        <f t="shared" ref="AE81:AL81" si="122">AE34/AE$49</f>
        <v>2.1533523530457201E-2</v>
      </c>
      <c r="AF81" s="336">
        <f t="shared" si="122"/>
        <v>2.1485846813572795E-2</v>
      </c>
      <c r="AG81" s="336">
        <f t="shared" si="122"/>
        <v>2.1435708864440562E-2</v>
      </c>
      <c r="AH81" s="336">
        <f t="shared" si="122"/>
        <v>2.1392552374245397E-2</v>
      </c>
      <c r="AI81" s="336">
        <f t="shared" si="122"/>
        <v>2.1352619067059764E-2</v>
      </c>
      <c r="AJ81" s="336">
        <f t="shared" si="122"/>
        <v>2.1293711476822189E-2</v>
      </c>
      <c r="AK81" s="336">
        <f t="shared" si="122"/>
        <v>2.122806075886001E-2</v>
      </c>
      <c r="AL81" s="336">
        <f t="shared" si="122"/>
        <v>2.1174379012751425E-2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1.7294601838087492E-3</v>
      </c>
      <c r="N82" s="336">
        <f t="shared" si="123"/>
        <v>1.2865853645520238E-3</v>
      </c>
      <c r="O82" s="336">
        <f t="shared" si="123"/>
        <v>1.1812713912572469E-3</v>
      </c>
      <c r="P82" s="336">
        <f t="shared" si="123"/>
        <v>1.0900056298389122E-3</v>
      </c>
      <c r="Q82" s="336">
        <f t="shared" si="123"/>
        <v>1.2130728438692763E-3</v>
      </c>
      <c r="R82" s="336">
        <f t="shared" si="123"/>
        <v>1.1359060559543695E-3</v>
      </c>
      <c r="S82" s="336">
        <f t="shared" si="123"/>
        <v>9.6354061425747424E-4</v>
      </c>
      <c r="T82" s="336">
        <f t="shared" si="123"/>
        <v>9.8461406853715141E-4</v>
      </c>
      <c r="U82" s="336">
        <f t="shared" si="123"/>
        <v>1.0332573083061904E-3</v>
      </c>
      <c r="V82" s="336">
        <f t="shared" si="123"/>
        <v>9.4952417567365898E-4</v>
      </c>
      <c r="W82" s="336">
        <f t="shared" si="123"/>
        <v>1.2106303729232843E-3</v>
      </c>
      <c r="X82" s="336">
        <f t="shared" si="123"/>
        <v>9.8097516249389749E-4</v>
      </c>
      <c r="Y82" s="336">
        <f t="shared" si="123"/>
        <v>9.8815928289114905E-4</v>
      </c>
      <c r="Z82" s="336">
        <f t="shared" si="123"/>
        <v>9.9294882843287396E-4</v>
      </c>
      <c r="AA82" s="336">
        <f t="shared" si="123"/>
        <v>9.9821499501756583E-4</v>
      </c>
      <c r="AB82" s="336">
        <f t="shared" si="123"/>
        <v>1.0019432586334546E-3</v>
      </c>
      <c r="AC82" s="336">
        <f t="shared" si="123"/>
        <v>1.0051169649893082E-3</v>
      </c>
      <c r="AD82" s="336">
        <f t="shared" si="123"/>
        <v>1.0082502356744314E-3</v>
      </c>
      <c r="AE82" s="336">
        <f t="shared" ref="AE82:AL82" si="124">AE35/AE$49</f>
        <v>1.0103254414642567E-3</v>
      </c>
      <c r="AF82" s="336">
        <f t="shared" si="124"/>
        <v>1.0136391395922362E-3</v>
      </c>
      <c r="AG82" s="336">
        <f t="shared" si="124"/>
        <v>1.0146973287589937E-3</v>
      </c>
      <c r="AH82" s="336">
        <f t="shared" si="124"/>
        <v>1.0166447797568371E-3</v>
      </c>
      <c r="AI82" s="336">
        <f t="shared" si="124"/>
        <v>1.0177059762599935E-3</v>
      </c>
      <c r="AJ82" s="336">
        <f t="shared" si="124"/>
        <v>1.0204308713532583E-3</v>
      </c>
      <c r="AK82" s="336">
        <f t="shared" si="124"/>
        <v>1.020960882433534E-3</v>
      </c>
      <c r="AL82" s="336">
        <f t="shared" si="124"/>
        <v>1.0231858990380803E-3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8.62399731588952E-2</v>
      </c>
      <c r="N84" s="337">
        <f t="shared" si="125"/>
        <v>9.1529538812972419E-2</v>
      </c>
      <c r="O84" s="337">
        <f t="shared" si="125"/>
        <v>8.9823958256831635E-2</v>
      </c>
      <c r="P84" s="337">
        <f t="shared" si="125"/>
        <v>8.9295437990182566E-2</v>
      </c>
      <c r="Q84" s="337">
        <f t="shared" si="125"/>
        <v>8.518327170057996E-2</v>
      </c>
      <c r="R84" s="337">
        <f t="shared" si="125"/>
        <v>8.6117249525831968E-2</v>
      </c>
      <c r="S84" s="337">
        <f t="shared" si="125"/>
        <v>8.3880849703154847E-2</v>
      </c>
      <c r="T84" s="337">
        <f t="shared" si="125"/>
        <v>8.0963014575802295E-2</v>
      </c>
      <c r="U84" s="337">
        <f t="shared" si="125"/>
        <v>8.2676384961265836E-2</v>
      </c>
      <c r="V84" s="337">
        <f t="shared" si="125"/>
        <v>7.6165608850688279E-2</v>
      </c>
      <c r="W84" s="337">
        <f t="shared" si="125"/>
        <v>7.6837198088119993E-2</v>
      </c>
      <c r="X84" s="337">
        <f t="shared" si="125"/>
        <v>7.574650653498069E-2</v>
      </c>
      <c r="Y84" s="337">
        <f t="shared" si="125"/>
        <v>7.5526274945639946E-2</v>
      </c>
      <c r="Z84" s="337">
        <f t="shared" si="125"/>
        <v>7.5230450837809021E-2</v>
      </c>
      <c r="AA84" s="337">
        <f t="shared" si="125"/>
        <v>7.492042066548793E-2</v>
      </c>
      <c r="AB84" s="337">
        <f t="shared" si="125"/>
        <v>7.4633116354706902E-2</v>
      </c>
      <c r="AC84" s="337">
        <f t="shared" si="125"/>
        <v>7.4339258073424536E-2</v>
      </c>
      <c r="AD84" s="337">
        <f t="shared" si="125"/>
        <v>7.4000149823945496E-2</v>
      </c>
      <c r="AE84" s="337">
        <f t="shared" ref="AE84:AL84" si="126">AE37/AE$49</f>
        <v>7.3651246212568161E-2</v>
      </c>
      <c r="AF84" s="337">
        <f t="shared" si="126"/>
        <v>7.3314949754572964E-2</v>
      </c>
      <c r="AG84" s="337">
        <f t="shared" si="126"/>
        <v>7.3018419150541497E-2</v>
      </c>
      <c r="AH84" s="337">
        <f t="shared" si="126"/>
        <v>7.2671829451105424E-2</v>
      </c>
      <c r="AI84" s="337">
        <f t="shared" si="126"/>
        <v>7.2390742637472E-2</v>
      </c>
      <c r="AJ84" s="337">
        <f t="shared" si="126"/>
        <v>7.2074739145754588E-2</v>
      </c>
      <c r="AK84" s="337">
        <f t="shared" si="126"/>
        <v>7.1745840700968816E-2</v>
      </c>
      <c r="AL84" s="337">
        <f t="shared" si="126"/>
        <v>7.1433448727032084E-2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7.1376843926618513E-2</v>
      </c>
      <c r="N85" s="336">
        <f t="shared" si="127"/>
        <v>7.719301707311968E-2</v>
      </c>
      <c r="O85" s="336">
        <f t="shared" si="127"/>
        <v>7.5310201833706486E-2</v>
      </c>
      <c r="P85" s="336">
        <f t="shared" si="127"/>
        <v>7.4974296345115599E-2</v>
      </c>
      <c r="Q85" s="336">
        <f t="shared" si="127"/>
        <v>7.1936292495129145E-2</v>
      </c>
      <c r="R85" s="336">
        <f t="shared" si="127"/>
        <v>7.1579382065161429E-2</v>
      </c>
      <c r="S85" s="336">
        <f t="shared" si="127"/>
        <v>6.9718692039493838E-2</v>
      </c>
      <c r="T85" s="336">
        <f t="shared" si="127"/>
        <v>6.5708953575542156E-2</v>
      </c>
      <c r="U85" s="336">
        <f t="shared" si="127"/>
        <v>6.6824056168842932E-2</v>
      </c>
      <c r="V85" s="336">
        <f t="shared" si="127"/>
        <v>6.0979568985604617E-2</v>
      </c>
      <c r="W85" s="336">
        <f t="shared" si="127"/>
        <v>6.1273570480958606E-2</v>
      </c>
      <c r="X85" s="336">
        <f t="shared" si="127"/>
        <v>5.7182743773382817E-2</v>
      </c>
      <c r="Y85" s="336">
        <f t="shared" si="127"/>
        <v>5.6780811526258593E-2</v>
      </c>
      <c r="Z85" s="336">
        <f t="shared" si="127"/>
        <v>5.6303192340046902E-2</v>
      </c>
      <c r="AA85" s="336">
        <f t="shared" si="127"/>
        <v>5.5816058682361253E-2</v>
      </c>
      <c r="AB85" s="336">
        <f t="shared" si="127"/>
        <v>5.5346076628163855E-2</v>
      </c>
      <c r="AC85" s="336">
        <f t="shared" si="127"/>
        <v>5.4868480599920465E-2</v>
      </c>
      <c r="AD85" s="336">
        <f t="shared" si="127"/>
        <v>5.4346784257249328E-2</v>
      </c>
      <c r="AE85" s="336">
        <f t="shared" ref="AE85:AL85" si="128">AE38/AE$49</f>
        <v>5.3814875413375284E-2</v>
      </c>
      <c r="AF85" s="336">
        <f t="shared" si="128"/>
        <v>5.3288512045851694E-2</v>
      </c>
      <c r="AG85" s="336">
        <f t="shared" si="128"/>
        <v>5.2809124117179723E-2</v>
      </c>
      <c r="AH85" s="336">
        <f t="shared" si="128"/>
        <v>5.2274323170840478E-2</v>
      </c>
      <c r="AI85" s="336">
        <f t="shared" si="128"/>
        <v>5.1806670644895435E-2</v>
      </c>
      <c r="AJ85" s="336">
        <f t="shared" si="128"/>
        <v>5.1300979534191486E-2</v>
      </c>
      <c r="AK85" s="336">
        <f t="shared" si="128"/>
        <v>5.0776197734361164E-2</v>
      </c>
      <c r="AL85" s="336">
        <f t="shared" si="128"/>
        <v>5.0271289408386856E-2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1.4863129232276681E-2</v>
      </c>
      <c r="N86" s="336">
        <f t="shared" si="129"/>
        <v>1.4336521739852733E-2</v>
      </c>
      <c r="O86" s="336">
        <f t="shared" si="129"/>
        <v>1.4513756423125156E-2</v>
      </c>
      <c r="P86" s="336">
        <f t="shared" si="129"/>
        <v>1.4321141645066983E-2</v>
      </c>
      <c r="Q86" s="336">
        <f t="shared" si="129"/>
        <v>1.3246979205450834E-2</v>
      </c>
      <c r="R86" s="336">
        <f t="shared" si="129"/>
        <v>1.4537867460670546E-2</v>
      </c>
      <c r="S86" s="336">
        <f t="shared" si="129"/>
        <v>1.4162157663661017E-2</v>
      </c>
      <c r="T86" s="336">
        <f t="shared" si="129"/>
        <v>1.5254061000260138E-2</v>
      </c>
      <c r="U86" s="336">
        <f t="shared" si="129"/>
        <v>1.5852328792422921E-2</v>
      </c>
      <c r="V86" s="336">
        <f t="shared" si="129"/>
        <v>1.5186039865083663E-2</v>
      </c>
      <c r="W86" s="336">
        <f t="shared" si="129"/>
        <v>1.5563627607161394E-2</v>
      </c>
      <c r="X86" s="336">
        <f t="shared" si="129"/>
        <v>1.8563762761597866E-2</v>
      </c>
      <c r="Y86" s="336">
        <f t="shared" si="129"/>
        <v>1.8745463419381353E-2</v>
      </c>
      <c r="Z86" s="336">
        <f t="shared" si="129"/>
        <v>1.8927258497762119E-2</v>
      </c>
      <c r="AA86" s="336">
        <f t="shared" si="129"/>
        <v>1.9104361983126674E-2</v>
      </c>
      <c r="AB86" s="336">
        <f t="shared" si="129"/>
        <v>1.9287039726543047E-2</v>
      </c>
      <c r="AC86" s="336">
        <f t="shared" si="129"/>
        <v>1.947077747350406E-2</v>
      </c>
      <c r="AD86" s="336">
        <f t="shared" si="129"/>
        <v>1.9653365566696172E-2</v>
      </c>
      <c r="AE86" s="336">
        <f t="shared" ref="AE86:AL86" si="130">AE39/AE$49</f>
        <v>1.9836370799192878E-2</v>
      </c>
      <c r="AF86" s="336">
        <f t="shared" si="130"/>
        <v>2.0026437708721263E-2</v>
      </c>
      <c r="AG86" s="336">
        <f t="shared" si="130"/>
        <v>2.0209295033361774E-2</v>
      </c>
      <c r="AH86" s="336">
        <f t="shared" si="130"/>
        <v>2.0397506280264942E-2</v>
      </c>
      <c r="AI86" s="336">
        <f t="shared" si="130"/>
        <v>2.0584071992576568E-2</v>
      </c>
      <c r="AJ86" s="336">
        <f t="shared" si="130"/>
        <v>2.0773759611563102E-2</v>
      </c>
      <c r="AK86" s="336">
        <f t="shared" si="130"/>
        <v>2.0969642966607645E-2</v>
      </c>
      <c r="AL86" s="336">
        <f t="shared" si="130"/>
        <v>2.1162159318645225E-2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6.8742362067103477E-2</v>
      </c>
      <c r="N88" s="337">
        <f t="shared" si="131"/>
        <v>7.0202170659574445E-2</v>
      </c>
      <c r="O88" s="337">
        <f t="shared" si="131"/>
        <v>6.6370671374325146E-2</v>
      </c>
      <c r="P88" s="337">
        <f t="shared" si="131"/>
        <v>6.7012011979617064E-2</v>
      </c>
      <c r="Q88" s="337">
        <f t="shared" si="131"/>
        <v>6.6599657456083025E-2</v>
      </c>
      <c r="R88" s="337">
        <f t="shared" si="131"/>
        <v>6.6699655105585676E-2</v>
      </c>
      <c r="S88" s="337">
        <f t="shared" si="131"/>
        <v>6.7667290545537176E-2</v>
      </c>
      <c r="T88" s="337">
        <f t="shared" si="131"/>
        <v>6.6637444878571234E-2</v>
      </c>
      <c r="U88" s="337">
        <f t="shared" si="131"/>
        <v>6.882684248731627E-2</v>
      </c>
      <c r="V88" s="337">
        <f t="shared" si="131"/>
        <v>6.6536288898279297E-2</v>
      </c>
      <c r="W88" s="337">
        <f t="shared" si="131"/>
        <v>5.9869094004116954E-2</v>
      </c>
      <c r="X88" s="337">
        <f t="shared" si="131"/>
        <v>6.7249011583394649E-2</v>
      </c>
      <c r="Y88" s="337">
        <f t="shared" si="131"/>
        <v>6.7261742998849419E-2</v>
      </c>
      <c r="Z88" s="337">
        <f t="shared" si="131"/>
        <v>6.7167170302870643E-2</v>
      </c>
      <c r="AA88" s="337">
        <f t="shared" si="131"/>
        <v>6.697982925715007E-2</v>
      </c>
      <c r="AB88" s="337">
        <f t="shared" si="131"/>
        <v>6.6794040794261336E-2</v>
      </c>
      <c r="AC88" s="337">
        <f t="shared" si="131"/>
        <v>6.6565926095066189E-2</v>
      </c>
      <c r="AD88" s="337">
        <f t="shared" si="131"/>
        <v>6.6346805938130901E-2</v>
      </c>
      <c r="AE88" s="337">
        <f t="shared" ref="AE88:AL88" si="132">AE41/AE$49</f>
        <v>6.6147011096780478E-2</v>
      </c>
      <c r="AF88" s="337">
        <f t="shared" si="132"/>
        <v>6.5937506549581568E-2</v>
      </c>
      <c r="AG88" s="337">
        <f t="shared" si="132"/>
        <v>6.5706989799766677E-2</v>
      </c>
      <c r="AH88" s="337">
        <f t="shared" si="132"/>
        <v>6.5488933012054537E-2</v>
      </c>
      <c r="AI88" s="337">
        <f t="shared" si="132"/>
        <v>6.5240495786767161E-2</v>
      </c>
      <c r="AJ88" s="337">
        <f t="shared" si="132"/>
        <v>6.5021374034551549E-2</v>
      </c>
      <c r="AK88" s="337">
        <f t="shared" si="132"/>
        <v>6.4772624465144035E-2</v>
      </c>
      <c r="AL88" s="337">
        <f t="shared" si="132"/>
        <v>6.4512776455982801E-2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2.9019545446764515E-2</v>
      </c>
      <c r="N89" s="336">
        <f t="shared" si="133"/>
        <v>2.8859144209273119E-2</v>
      </c>
      <c r="O89" s="336">
        <f t="shared" si="133"/>
        <v>2.8005770971041139E-2</v>
      </c>
      <c r="P89" s="336">
        <f t="shared" si="133"/>
        <v>2.7978902644636438E-2</v>
      </c>
      <c r="Q89" s="336">
        <f t="shared" si="133"/>
        <v>2.8746682098672344E-2</v>
      </c>
      <c r="R89" s="336">
        <f t="shared" si="133"/>
        <v>2.838648435196877E-2</v>
      </c>
      <c r="S89" s="336">
        <f t="shared" si="133"/>
        <v>2.6761764674310285E-2</v>
      </c>
      <c r="T89" s="336">
        <f t="shared" si="133"/>
        <v>2.8869776363690342E-2</v>
      </c>
      <c r="U89" s="336">
        <f t="shared" si="133"/>
        <v>2.8592927120220046E-2</v>
      </c>
      <c r="V89" s="336">
        <f t="shared" si="133"/>
        <v>2.6758212778832096E-2</v>
      </c>
      <c r="W89" s="336">
        <f t="shared" si="133"/>
        <v>2.3895029373020203E-2</v>
      </c>
      <c r="X89" s="336">
        <f t="shared" si="133"/>
        <v>2.8659906565860552E-2</v>
      </c>
      <c r="Y89" s="336">
        <f t="shared" si="133"/>
        <v>2.8698074775821335E-2</v>
      </c>
      <c r="Z89" s="336">
        <f t="shared" si="133"/>
        <v>2.8666580505500989E-2</v>
      </c>
      <c r="AA89" s="336">
        <f t="shared" si="133"/>
        <v>2.8572473920298096E-2</v>
      </c>
      <c r="AB89" s="336">
        <f t="shared" si="133"/>
        <v>2.8471545690982973E-2</v>
      </c>
      <c r="AC89" s="336">
        <f t="shared" si="133"/>
        <v>2.8332058017625641E-2</v>
      </c>
      <c r="AD89" s="336">
        <f t="shared" si="133"/>
        <v>2.8191581485038301E-2</v>
      </c>
      <c r="AE89" s="336">
        <f t="shared" ref="AE89:AL89" si="134">AE42/AE$49</f>
        <v>2.804871577625357E-2</v>
      </c>
      <c r="AF89" s="336">
        <f t="shared" si="134"/>
        <v>2.7907180794855515E-2</v>
      </c>
      <c r="AG89" s="336">
        <f t="shared" si="134"/>
        <v>2.7748448535456442E-2</v>
      </c>
      <c r="AH89" s="336">
        <f t="shared" si="134"/>
        <v>2.7583864714632946E-2</v>
      </c>
      <c r="AI89" s="336">
        <f t="shared" si="134"/>
        <v>2.7394125369381371E-2</v>
      </c>
      <c r="AJ89" s="336">
        <f t="shared" si="134"/>
        <v>2.7231944133838681E-2</v>
      </c>
      <c r="AK89" s="336">
        <f t="shared" si="134"/>
        <v>2.7035481243831306E-2</v>
      </c>
      <c r="AL89" s="336">
        <f t="shared" si="134"/>
        <v>2.6838274070478924E-2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3.9722816620338962E-2</v>
      </c>
      <c r="N90" s="336">
        <f t="shared" si="135"/>
        <v>4.1343026450301322E-2</v>
      </c>
      <c r="O90" s="336">
        <f t="shared" si="135"/>
        <v>3.8364900403284011E-2</v>
      </c>
      <c r="P90" s="336">
        <f t="shared" si="135"/>
        <v>3.903310933498063E-2</v>
      </c>
      <c r="Q90" s="336">
        <f t="shared" si="135"/>
        <v>3.7852975357410681E-2</v>
      </c>
      <c r="R90" s="336">
        <f t="shared" si="135"/>
        <v>3.8313170753616899E-2</v>
      </c>
      <c r="S90" s="336">
        <f t="shared" si="135"/>
        <v>4.0905525871226887E-2</v>
      </c>
      <c r="T90" s="336">
        <f t="shared" si="135"/>
        <v>3.7767668514880885E-2</v>
      </c>
      <c r="U90" s="336">
        <f t="shared" si="135"/>
        <v>4.023391536709623E-2</v>
      </c>
      <c r="V90" s="336">
        <f t="shared" si="135"/>
        <v>3.9778076119447205E-2</v>
      </c>
      <c r="W90" s="336">
        <f t="shared" si="135"/>
        <v>3.5974064631096744E-2</v>
      </c>
      <c r="X90" s="336">
        <f t="shared" si="135"/>
        <v>3.8589105017534105E-2</v>
      </c>
      <c r="Y90" s="336">
        <f t="shared" si="135"/>
        <v>3.8563668223028084E-2</v>
      </c>
      <c r="Z90" s="336">
        <f t="shared" si="135"/>
        <v>3.8500589797369651E-2</v>
      </c>
      <c r="AA90" s="336">
        <f t="shared" si="135"/>
        <v>3.8407355336851974E-2</v>
      </c>
      <c r="AB90" s="336">
        <f t="shared" si="135"/>
        <v>3.832249510327837E-2</v>
      </c>
      <c r="AC90" s="336">
        <f t="shared" si="135"/>
        <v>3.8233868077440544E-2</v>
      </c>
      <c r="AD90" s="336">
        <f t="shared" si="135"/>
        <v>3.81552244530926E-2</v>
      </c>
      <c r="AE90" s="336">
        <f t="shared" ref="AE90:AL90" si="136">AE43/AE$49</f>
        <v>3.8098295320526908E-2</v>
      </c>
      <c r="AF90" s="336">
        <f t="shared" si="136"/>
        <v>3.8030325754726056E-2</v>
      </c>
      <c r="AG90" s="336">
        <f t="shared" si="136"/>
        <v>3.7958541264310232E-2</v>
      </c>
      <c r="AH90" s="336">
        <f t="shared" si="136"/>
        <v>3.7905068297421594E-2</v>
      </c>
      <c r="AI90" s="336">
        <f t="shared" si="136"/>
        <v>3.7846370417385783E-2</v>
      </c>
      <c r="AJ90" s="336">
        <f t="shared" si="136"/>
        <v>3.7789429900712865E-2</v>
      </c>
      <c r="AK90" s="336">
        <f t="shared" si="136"/>
        <v>3.7737143221312726E-2</v>
      </c>
      <c r="AL90" s="336">
        <f t="shared" si="136"/>
        <v>3.7674502385503877E-2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0.12964927302593526</v>
      </c>
      <c r="N92" s="337">
        <f t="shared" si="137"/>
        <v>0.12306120311270735</v>
      </c>
      <c r="O92" s="337">
        <f t="shared" si="137"/>
        <v>0.12415922574457651</v>
      </c>
      <c r="P92" s="337">
        <f t="shared" si="137"/>
        <v>0.12431407456839139</v>
      </c>
      <c r="Q92" s="337">
        <f t="shared" si="137"/>
        <v>0.1305775848555602</v>
      </c>
      <c r="R92" s="337">
        <f t="shared" si="137"/>
        <v>0.12926584599903126</v>
      </c>
      <c r="S92" s="337">
        <f t="shared" si="137"/>
        <v>0.12422876444603302</v>
      </c>
      <c r="T92" s="337">
        <f t="shared" si="137"/>
        <v>0.12104283140107487</v>
      </c>
      <c r="U92" s="337">
        <f t="shared" si="137"/>
        <v>0.12324522509371408</v>
      </c>
      <c r="V92" s="337">
        <f t="shared" si="137"/>
        <v>0.12094981806917079</v>
      </c>
      <c r="W92" s="337">
        <f t="shared" si="137"/>
        <v>0.11316711364279376</v>
      </c>
      <c r="X92" s="337">
        <f t="shared" si="137"/>
        <v>0.11324619360381284</v>
      </c>
      <c r="Y92" s="337">
        <f t="shared" si="137"/>
        <v>0.11283047765970895</v>
      </c>
      <c r="Z92" s="337">
        <f t="shared" si="137"/>
        <v>0.11209645393631699</v>
      </c>
      <c r="AA92" s="337">
        <f t="shared" si="137"/>
        <v>0.11129331062589073</v>
      </c>
      <c r="AB92" s="337">
        <f t="shared" si="137"/>
        <v>0.11042266934214101</v>
      </c>
      <c r="AC92" s="337">
        <f t="shared" si="137"/>
        <v>0.10957689107144165</v>
      </c>
      <c r="AD92" s="337">
        <f t="shared" si="137"/>
        <v>0.10870479970831444</v>
      </c>
      <c r="AE92" s="337">
        <f t="shared" ref="AE92:AL92" si="138">AE45/AE$49</f>
        <v>0.10778590452493671</v>
      </c>
      <c r="AF92" s="337">
        <f t="shared" si="138"/>
        <v>0.10688040657014401</v>
      </c>
      <c r="AG92" s="337">
        <f t="shared" si="138"/>
        <v>0.10594447608337289</v>
      </c>
      <c r="AH92" s="337">
        <f t="shared" si="138"/>
        <v>0.10500726360795518</v>
      </c>
      <c r="AI92" s="337">
        <f t="shared" si="138"/>
        <v>0.10404622077351532</v>
      </c>
      <c r="AJ92" s="337">
        <f t="shared" si="138"/>
        <v>0.10308392104166623</v>
      </c>
      <c r="AK92" s="337">
        <f t="shared" si="138"/>
        <v>0.10212469022827186</v>
      </c>
      <c r="AL92" s="337">
        <f t="shared" si="138"/>
        <v>0.10113258172670046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1.9725595680271289E-2</v>
      </c>
      <c r="N93" s="336">
        <f t="shared" si="139"/>
        <v>1.9641509787695376E-2</v>
      </c>
      <c r="O93" s="336">
        <f t="shared" si="139"/>
        <v>1.8632180090391262E-2</v>
      </c>
      <c r="P93" s="336">
        <f t="shared" si="139"/>
        <v>1.7843055443557718E-2</v>
      </c>
      <c r="Q93" s="336">
        <f t="shared" si="139"/>
        <v>1.9407433620421646E-2</v>
      </c>
      <c r="R93" s="336">
        <f t="shared" si="139"/>
        <v>1.9664348193603732E-2</v>
      </c>
      <c r="S93" s="336">
        <f t="shared" si="139"/>
        <v>1.8368327089253855E-2</v>
      </c>
      <c r="T93" s="336">
        <f t="shared" si="139"/>
        <v>1.8197088273103543E-2</v>
      </c>
      <c r="U93" s="336">
        <f t="shared" si="139"/>
        <v>1.7848107706973992E-2</v>
      </c>
      <c r="V93" s="336">
        <f t="shared" si="139"/>
        <v>1.5998880612202174E-2</v>
      </c>
      <c r="W93" s="336">
        <f t="shared" si="139"/>
        <v>1.4603689364883573E-2</v>
      </c>
      <c r="X93" s="336">
        <f t="shared" si="139"/>
        <v>1.2427268698135438E-2</v>
      </c>
      <c r="Y93" s="336">
        <f t="shared" si="139"/>
        <v>1.2349908479759503E-2</v>
      </c>
      <c r="Z93" s="336">
        <f t="shared" si="139"/>
        <v>1.2279207342438592E-2</v>
      </c>
      <c r="AA93" s="336">
        <f t="shared" si="139"/>
        <v>1.2195025291661466E-2</v>
      </c>
      <c r="AB93" s="336">
        <f t="shared" si="139"/>
        <v>1.2090184739550541E-2</v>
      </c>
      <c r="AC93" s="336">
        <f t="shared" si="139"/>
        <v>1.1999082890212218E-2</v>
      </c>
      <c r="AD93" s="336">
        <f t="shared" si="139"/>
        <v>1.1910357713615987E-2</v>
      </c>
      <c r="AE93" s="336">
        <f t="shared" ref="AE93:AL93" si="140">AE46/AE$49</f>
        <v>1.1838431149489563E-2</v>
      </c>
      <c r="AF93" s="336">
        <f t="shared" si="140"/>
        <v>1.1768635968610285E-2</v>
      </c>
      <c r="AG93" s="336">
        <f t="shared" si="140"/>
        <v>1.1697629041272865E-2</v>
      </c>
      <c r="AH93" s="336">
        <f t="shared" si="140"/>
        <v>1.1631010445725452E-2</v>
      </c>
      <c r="AI93" s="336">
        <f t="shared" si="140"/>
        <v>1.156615219647119E-2</v>
      </c>
      <c r="AJ93" s="336">
        <f t="shared" si="140"/>
        <v>1.1493084839392402E-2</v>
      </c>
      <c r="AK93" s="336">
        <f t="shared" si="140"/>
        <v>1.141754241734869E-2</v>
      </c>
      <c r="AL93" s="336">
        <f t="shared" si="140"/>
        <v>1.1342849950861477E-2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0.10992367734566398</v>
      </c>
      <c r="N94" s="336">
        <f t="shared" si="141"/>
        <v>0.10341969332501197</v>
      </c>
      <c r="O94" s="336">
        <f t="shared" si="141"/>
        <v>0.10552704565418525</v>
      </c>
      <c r="P94" s="336">
        <f t="shared" si="141"/>
        <v>0.10647101912483367</v>
      </c>
      <c r="Q94" s="336">
        <f t="shared" si="141"/>
        <v>0.11117015123513854</v>
      </c>
      <c r="R94" s="336">
        <f t="shared" si="141"/>
        <v>0.10960149780542754</v>
      </c>
      <c r="S94" s="336">
        <f t="shared" si="141"/>
        <v>0.10586043735677915</v>
      </c>
      <c r="T94" s="336">
        <f t="shared" si="141"/>
        <v>0.10284574312797133</v>
      </c>
      <c r="U94" s="336">
        <f t="shared" si="141"/>
        <v>0.10539711738674008</v>
      </c>
      <c r="V94" s="336">
        <f t="shared" si="141"/>
        <v>0.10495093745696864</v>
      </c>
      <c r="W94" s="336">
        <f t="shared" si="141"/>
        <v>9.8563424277910192E-2</v>
      </c>
      <c r="X94" s="336">
        <f t="shared" si="141"/>
        <v>0.1008189249056774</v>
      </c>
      <c r="Y94" s="336">
        <f t="shared" si="141"/>
        <v>0.10048056917994945</v>
      </c>
      <c r="Z94" s="336">
        <f t="shared" si="141"/>
        <v>9.9817246593878403E-2</v>
      </c>
      <c r="AA94" s="336">
        <f t="shared" si="141"/>
        <v>9.9098285334229264E-2</v>
      </c>
      <c r="AB94" s="336">
        <f t="shared" si="141"/>
        <v>9.8332484602590475E-2</v>
      </c>
      <c r="AC94" s="336">
        <f t="shared" si="141"/>
        <v>9.7577808181229436E-2</v>
      </c>
      <c r="AD94" s="336">
        <f t="shared" si="141"/>
        <v>9.6794441994698444E-2</v>
      </c>
      <c r="AE94" s="336">
        <f t="shared" ref="AE94:AL94" si="142">AE47/AE$49</f>
        <v>9.5947473375447137E-2</v>
      </c>
      <c r="AF94" s="336">
        <f t="shared" si="142"/>
        <v>9.5111770601533724E-2</v>
      </c>
      <c r="AG94" s="336">
        <f t="shared" si="142"/>
        <v>9.4246847042100027E-2</v>
      </c>
      <c r="AH94" s="336">
        <f t="shared" si="142"/>
        <v>9.3376253162229722E-2</v>
      </c>
      <c r="AI94" s="336">
        <f t="shared" si="142"/>
        <v>9.2480068577044119E-2</v>
      </c>
      <c r="AJ94" s="336">
        <f t="shared" si="142"/>
        <v>9.1590836202273818E-2</v>
      </c>
      <c r="AK94" s="336">
        <f t="shared" si="142"/>
        <v>9.0707147810923164E-2</v>
      </c>
      <c r="AL94" s="336">
        <f t="shared" si="142"/>
        <v>8.9789731775838974E-2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 xml:space="preserve">Occupation Figure 2.2  Employment by Occupation, 2010-2035, Norfolk and Suffolk 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 xml:space="preserve">Occupation Figure 2.3  Change in Employment in Managers, directors and senior officials, 2010-2035, Norfolk and Suffolk 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 xml:space="preserve">Occupation Figure 2.4  Change in Employment in Professional occupations, 2010-2035, Norfolk and Suffolk 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 xml:space="preserve">Occupation Figure 2.5  Change in Employment in Associate professional occupations, 2010-2035, Norfolk and Suffolk 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 xml:space="preserve">Occupation Figure 2.6  Change in Employment in Administrative and secretarial occupations, 2010-2035, Norfolk and Suffolk 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 xml:space="preserve">Occupation Figure 2.7  Change in Employment in Skilled trades occupations, 2010- 2035, Norfolk and Suffolk 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 xml:space="preserve">Occupation Figure 2.8  Change in Employment in Caring, leisure and other service occupations, 2010-2035, Norfolk and Suffolk 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 xml:space="preserve">Occupation Figure 2.9  Change in Employment in Sales and customer service occupations, 2010-2035, Norfolk and Suffolk 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 xml:space="preserve">Occupation Figure 2.10  Change in Employment in Process, plant and machine operatives, 2010-2035, Norfolk and Suffolk </v>
      </c>
    </row>
    <row r="442" spans="1:1" ht="15.75" x14ac:dyDescent="0.25">
      <c r="A442" s="80" t="str">
        <f>CONCATENATE("Occupation Figure 2.11  Change in Employment in ",$L$45,", ",$M$2,"-",$O$2,", ",Info!B5)</f>
        <v xml:space="preserve">Occupation Figure 2.11  Change in Employment in Elementary occupations, 2010-2035, Norfolk and Suffolk 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 xml:space="preserve">Occupation Figure 2.12  Employment Level by Occupation (SOC 2020), 2020 and 2035 (000s), Norfolk and Suffolk 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 xml:space="preserve">Occupation Figure 2.13  Employment Share by Occupation (SOC 2020), 2015, 2020 and 2035 (%), Norfolk and Suffolk 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 xml:space="preserve">Occupation Figure 3  Changes in Occupational Employment Structure (000s) (SOC 2020), 2015-2035, Norfolk and Suffolk 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7.0626404986554121</v>
      </c>
      <c r="Y4" s="11">
        <f>'Occ T1'!D8-'Occ T1'!C8</f>
        <v>1.1419673983413929</v>
      </c>
      <c r="Z4" s="11">
        <f>'Occ T1'!E8-'Occ T1'!D8</f>
        <v>2.9787368640565433</v>
      </c>
      <c r="AA4" s="11">
        <f>'Occ T1'!F8-'Occ T1'!E8</f>
        <v>11.239786978345549</v>
      </c>
      <c r="AB4" s="11">
        <f>'Occ T1'!D8-'Occ T1'!B8</f>
        <v>8.204607896996805</v>
      </c>
      <c r="AC4" s="11">
        <f>'Occ T1'!F8-'Occ T1'!D8</f>
        <v>14.218523842402092</v>
      </c>
    </row>
    <row r="5" spans="1:29" x14ac:dyDescent="0.2">
      <c r="W5" s="10" t="str">
        <f>name!E5</f>
        <v>Professional occupations</v>
      </c>
      <c r="X5" s="11">
        <f>'Occ T1'!C9-'Occ T1'!B9</f>
        <v>18.06323620611704</v>
      </c>
      <c r="Y5" s="11">
        <f>'Occ T1'!D9-'Occ T1'!C9</f>
        <v>6.0411951569644202</v>
      </c>
      <c r="Z5" s="11">
        <f>'Occ T1'!E9-'Occ T1'!D9</f>
        <v>12.743312394252428</v>
      </c>
      <c r="AA5" s="11">
        <f>'Occ T1'!F9-'Occ T1'!E9</f>
        <v>20.836509371264299</v>
      </c>
      <c r="AB5" s="11">
        <f>'Occ T1'!D9-'Occ T1'!B9</f>
        <v>24.10443136308146</v>
      </c>
      <c r="AC5" s="11">
        <f>'Occ T1'!F9-'Occ T1'!D9</f>
        <v>33.579821765516726</v>
      </c>
    </row>
    <row r="6" spans="1:29" x14ac:dyDescent="0.2">
      <c r="W6" s="10" t="str">
        <f>name!E6</f>
        <v>Associate professional occupations</v>
      </c>
      <c r="X6" s="11">
        <f>'Occ T1'!C10-'Occ T1'!B10</f>
        <v>4.9843314074019247</v>
      </c>
      <c r="Y6" s="11">
        <f>'Occ T1'!D10-'Occ T1'!C10</f>
        <v>6.5913138891168614</v>
      </c>
      <c r="Z6" s="11">
        <f>'Occ T1'!E10-'Occ T1'!D10</f>
        <v>-1.4527100565636317</v>
      </c>
      <c r="AA6" s="11">
        <f>'Occ T1'!F10-'Occ T1'!E10</f>
        <v>9.2438822299777428</v>
      </c>
      <c r="AB6" s="11">
        <f>'Occ T1'!D10-'Occ T1'!B10</f>
        <v>11.575645296518786</v>
      </c>
      <c r="AC6" s="11">
        <f>'Occ T1'!F10-'Occ T1'!D10</f>
        <v>7.7911721734141111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-4.6791637921350855</v>
      </c>
      <c r="Y7" s="11">
        <f>'Occ T1'!D11-'Occ T1'!C11</f>
        <v>0.65838714489339623</v>
      </c>
      <c r="Z7" s="11">
        <f>'Occ T1'!E11-'Occ T1'!D11</f>
        <v>-4.5492849658794086</v>
      </c>
      <c r="AA7" s="11">
        <f>'Occ T1'!F11-'Occ T1'!E11</f>
        <v>-8.8194646622184223</v>
      </c>
      <c r="AB7" s="11">
        <f>'Occ T1'!D11-'Occ T1'!B11</f>
        <v>-4.0207766472416893</v>
      </c>
      <c r="AC7" s="11">
        <f>'Occ T1'!F11-'Occ T1'!D11</f>
        <v>-13.368749628097831</v>
      </c>
    </row>
    <row r="8" spans="1:29" x14ac:dyDescent="0.2">
      <c r="W8" s="10" t="str">
        <f>name!E8</f>
        <v>Skilled trades occupations</v>
      </c>
      <c r="X8" s="11">
        <f>'Occ T1'!C12-'Occ T1'!B12</f>
        <v>-9.3312635102116275</v>
      </c>
      <c r="Y8" s="11">
        <f>'Occ T1'!D12-'Occ T1'!C12</f>
        <v>-11.23343088808835</v>
      </c>
      <c r="Z8" s="11">
        <f>'Occ T1'!E12-'Occ T1'!D12</f>
        <v>1.9319394427017471</v>
      </c>
      <c r="AA8" s="11">
        <f>'Occ T1'!F12-'Occ T1'!E12</f>
        <v>-1.5910064276222045</v>
      </c>
      <c r="AB8" s="11">
        <f>'Occ T1'!D12-'Occ T1'!B12</f>
        <v>-20.564694398299977</v>
      </c>
      <c r="AC8" s="11">
        <f>'Occ T1'!F12-'Occ T1'!D12</f>
        <v>0.34093301507954266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4.0070717551319888</v>
      </c>
      <c r="Y9" s="11">
        <f>'Occ T1'!D13-'Occ T1'!C13</f>
        <v>-2.2640849904447862</v>
      </c>
      <c r="Z9" s="11">
        <f>'Occ T1'!E13-'Occ T1'!D13</f>
        <v>5.4347758203286674</v>
      </c>
      <c r="AA9" s="11">
        <f>'Occ T1'!F13-'Occ T1'!E13</f>
        <v>7.9816811021807581</v>
      </c>
      <c r="AB9" s="11">
        <f>'Occ T1'!D13-'Occ T1'!B13</f>
        <v>1.7429867646872026</v>
      </c>
      <c r="AC9" s="11">
        <f>'Occ T1'!F13-'Occ T1'!D13</f>
        <v>13.416456922509425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-7.3436316770173988</v>
      </c>
      <c r="Y10" s="11">
        <f>'Occ T1'!D14-'Occ T1'!C14</f>
        <v>-0.49754606925090172</v>
      </c>
      <c r="Z10" s="11">
        <f>'Occ T1'!E14-'Occ T1'!D14</f>
        <v>0.12184122184169155</v>
      </c>
      <c r="AA10" s="11">
        <f>'Occ T1'!F14-'Occ T1'!E14</f>
        <v>-8.6723738954404439E-2</v>
      </c>
      <c r="AB10" s="11">
        <f>'Occ T1'!D14-'Occ T1'!B14</f>
        <v>-7.8411777462683006</v>
      </c>
      <c r="AC10" s="11">
        <f>'Occ T1'!F14-'Occ T1'!D14</f>
        <v>3.511748288728711E-2</v>
      </c>
    </row>
    <row r="11" spans="1:29" x14ac:dyDescent="0.2">
      <c r="W11" s="10" t="str">
        <f>name!E11</f>
        <v>Process, plant and machine operatives</v>
      </c>
      <c r="X11" s="11">
        <f>'Occ T1'!C15-'Occ T1'!B15</f>
        <v>0.36354223445985667</v>
      </c>
      <c r="Y11" s="11">
        <f>'Occ T1'!D15-'Occ T1'!C15</f>
        <v>-6.1551382919573712</v>
      </c>
      <c r="Z11" s="11">
        <f>'Occ T1'!E15-'Occ T1'!D15</f>
        <v>7.1257372227439717</v>
      </c>
      <c r="AA11" s="11">
        <f>'Occ T1'!F15-'Occ T1'!E15</f>
        <v>0.41664096126132932</v>
      </c>
      <c r="AB11" s="11">
        <f>'Occ T1'!D15-'Occ T1'!B15</f>
        <v>-5.7915960574975145</v>
      </c>
      <c r="AC11" s="11">
        <f>'Occ T1'!F15-'Occ T1'!D15</f>
        <v>7.542378184005301</v>
      </c>
    </row>
    <row r="12" spans="1:29" x14ac:dyDescent="0.2">
      <c r="W12" s="10" t="str">
        <f>name!E12</f>
        <v>Elementary occupations</v>
      </c>
      <c r="X12" s="11">
        <f>'Occ T1'!C16-'Occ T1'!B16</f>
        <v>-5.7117631224024734</v>
      </c>
      <c r="Y12" s="11">
        <f>'Occ T1'!D16-'Occ T1'!C16</f>
        <v>-7.768663349574922</v>
      </c>
      <c r="Z12" s="11">
        <f>'Occ T1'!E16-'Occ T1'!D16</f>
        <v>0.58765205651855013</v>
      </c>
      <c r="AA12" s="11">
        <f>'Occ T1'!F16-'Occ T1'!E16</f>
        <v>-3.9953058142351097</v>
      </c>
      <c r="AB12" s="11">
        <f>'Occ T1'!D16-'Occ T1'!B16</f>
        <v>-13.480426471977395</v>
      </c>
      <c r="AC12" s="11">
        <f>'Occ T1'!F16-'Occ T1'!D16</f>
        <v>-3.4076537577165595</v>
      </c>
    </row>
    <row r="14" spans="1:29" x14ac:dyDescent="0.2">
      <c r="W14" s="10" t="str">
        <f>name!E3</f>
        <v>All occupations</v>
      </c>
      <c r="X14" s="11">
        <f>'Occ T1'!C18-'Occ T1'!B18</f>
        <v>7.4149999999995089</v>
      </c>
      <c r="Y14" s="11">
        <f>'Occ T1'!D18-'Occ T1'!C18</f>
        <v>-13.486000000000331</v>
      </c>
      <c r="Z14" s="11">
        <f>'Occ T1'!E18-'Occ T1'!D18</f>
        <v>24.922000000000708</v>
      </c>
      <c r="AA14" s="11">
        <f>'Occ T1'!F18-'Occ T1'!E18</f>
        <v>35.225999999999544</v>
      </c>
      <c r="AB14" s="11">
        <f>'Occ T1'!D18-'Occ T1'!B18</f>
        <v>-6.0710000000008222</v>
      </c>
      <c r="AC14" s="11">
        <f>'Occ T1'!F18-'Occ T1'!D18</f>
        <v>60.148000000000252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-20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 xml:space="preserve">Occupation Figure 4  Occupational Change by Gender (000s) (SOC 2020), 2020-2035, Norfolk and Suffolk 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14.218523842402092</v>
      </c>
      <c r="O3" s="11">
        <f>'Occ T1'!AB64</f>
        <v>8.7736192831579842</v>
      </c>
      <c r="P3" s="11">
        <f>'Occ T1'!Q64</f>
        <v>5.4449045592441152</v>
      </c>
    </row>
    <row r="4" spans="1:16" x14ac:dyDescent="0.2">
      <c r="M4" s="10" t="str">
        <f>name!E5</f>
        <v>Professional occupations</v>
      </c>
      <c r="N4" s="11">
        <f>'Occ T1'!F65</f>
        <v>33.579821765516726</v>
      </c>
      <c r="O4" s="11">
        <f>'Occ T1'!AB65</f>
        <v>19.281723021786291</v>
      </c>
      <c r="P4" s="11">
        <f>'Occ T1'!Q65</f>
        <v>14.298098743730222</v>
      </c>
    </row>
    <row r="5" spans="1:16" x14ac:dyDescent="0.2">
      <c r="M5" s="10" t="str">
        <f>name!E6</f>
        <v>Associate professional occupations</v>
      </c>
      <c r="N5" s="11">
        <f>'Occ T1'!F66</f>
        <v>7.7911721734141111</v>
      </c>
      <c r="O5" s="11">
        <f>'Occ T1'!AB66</f>
        <v>8.5674763405674099</v>
      </c>
      <c r="P5" s="11">
        <f>'Occ T1'!Q66</f>
        <v>-0.77630416715340544</v>
      </c>
    </row>
    <row r="6" spans="1:16" x14ac:dyDescent="0.2">
      <c r="M6" s="10" t="str">
        <f>name!E7</f>
        <v>Administrative and secretarial occupations</v>
      </c>
      <c r="N6" s="11">
        <f>'Occ T1'!F67</f>
        <v>-13.368749628097831</v>
      </c>
      <c r="O6" s="11">
        <f>'Occ T1'!AB67</f>
        <v>-14.180233189945632</v>
      </c>
      <c r="P6" s="11">
        <f>'Occ T1'!Q67</f>
        <v>0.81148356184775494</v>
      </c>
    </row>
    <row r="7" spans="1:16" x14ac:dyDescent="0.2">
      <c r="M7" s="10" t="str">
        <f>name!E8</f>
        <v>Skilled trades occupations</v>
      </c>
      <c r="N7" s="11">
        <f>'Occ T1'!F68</f>
        <v>0.34093301507954266</v>
      </c>
      <c r="O7" s="11">
        <f>'Occ T1'!AB68</f>
        <v>2.4448834525317658</v>
      </c>
      <c r="P7" s="11">
        <f>'Occ T1'!Q68</f>
        <v>-2.1039504374522124</v>
      </c>
    </row>
    <row r="8" spans="1:16" x14ac:dyDescent="0.2">
      <c r="M8" s="10" t="str">
        <f>name!E9</f>
        <v>Caring, leisure and other service occupations</v>
      </c>
      <c r="N8" s="11">
        <f>'Occ T1'!F69</f>
        <v>13.416456922509425</v>
      </c>
      <c r="O8" s="11">
        <f>'Occ T1'!AB69</f>
        <v>8.9842140303860702</v>
      </c>
      <c r="P8" s="11">
        <f>'Occ T1'!Q69</f>
        <v>4.4322428921233143</v>
      </c>
    </row>
    <row r="9" spans="1:16" x14ac:dyDescent="0.2">
      <c r="M9" s="10" t="str">
        <f>name!E10</f>
        <v>Sales and customer service occupations</v>
      </c>
      <c r="N9" s="11">
        <f>'Occ T1'!F70</f>
        <v>3.511748288728711E-2</v>
      </c>
      <c r="O9" s="11">
        <f>'Occ T1'!AB70</f>
        <v>-1.1755723023193099</v>
      </c>
      <c r="P9" s="11">
        <f>'Occ T1'!Q70</f>
        <v>1.2106897852064833</v>
      </c>
    </row>
    <row r="10" spans="1:16" x14ac:dyDescent="0.2">
      <c r="M10" s="10" t="str">
        <f>name!E11</f>
        <v>Process, plant and machine operatives</v>
      </c>
      <c r="N10" s="11">
        <f>'Occ T1'!F71</f>
        <v>7.542378184005301</v>
      </c>
      <c r="O10" s="11">
        <f>'Occ T1'!AB71</f>
        <v>2.4849695072185174</v>
      </c>
      <c r="P10" s="11">
        <f>'Occ T1'!Q71</f>
        <v>5.0574086767868422</v>
      </c>
    </row>
    <row r="11" spans="1:16" x14ac:dyDescent="0.2">
      <c r="M11" s="10" t="str">
        <f>name!E12</f>
        <v>Elementary occupations</v>
      </c>
      <c r="N11" s="11">
        <f>'Occ T1'!F72</f>
        <v>-3.4076537577165595</v>
      </c>
      <c r="O11" s="11">
        <f>'Occ T1'!AB72</f>
        <v>-2.6498078574255146</v>
      </c>
      <c r="P11" s="11">
        <f>'Occ T1'!Q72</f>
        <v>-0.75784590029117993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60.148000000000252</v>
      </c>
      <c r="O13" s="11">
        <f>'Occ T1'!AB74</f>
        <v>32.531272285957527</v>
      </c>
      <c r="P13" s="11">
        <f>'Occ T1'!Q74</f>
        <v>27.616727714041929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 xml:space="preserve">Occupation Figure 5  Occupational Change by Status (000s) (SOC 2020), 2020-2035, Norfolk and Suffolk 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2.0857553565996003</v>
      </c>
      <c r="O3" s="11">
        <f>'Occ T5'!H44</f>
        <v>3.867529763222791</v>
      </c>
      <c r="P3" s="11">
        <f>'Occ T5'!G44</f>
        <v>8.2652387225797099</v>
      </c>
    </row>
    <row r="4" spans="1:16" x14ac:dyDescent="0.2">
      <c r="M4" s="10" t="str">
        <f>name!E5</f>
        <v>Professional occupations</v>
      </c>
      <c r="N4" s="11">
        <f>'Occ T5'!I45</f>
        <v>0.37770260358342256</v>
      </c>
      <c r="O4" s="11">
        <f>'Occ T5'!H45</f>
        <v>8.8636055888894703</v>
      </c>
      <c r="P4" s="11">
        <f>'Occ T5'!G45</f>
        <v>24.338513573043656</v>
      </c>
    </row>
    <row r="5" spans="1:16" x14ac:dyDescent="0.2">
      <c r="M5" s="10" t="str">
        <f>name!E6</f>
        <v>Associate professional occupations</v>
      </c>
      <c r="N5" s="11">
        <f>'Occ T5'!I46</f>
        <v>0.50045067611038618</v>
      </c>
      <c r="O5" s="11">
        <f>'Occ T5'!H46</f>
        <v>1.7088698998641831</v>
      </c>
      <c r="P5" s="11">
        <f>'Occ T5'!G46</f>
        <v>5.5818515974394955</v>
      </c>
    </row>
    <row r="6" spans="1:16" x14ac:dyDescent="0.2">
      <c r="M6" s="10" t="str">
        <f>name!E7</f>
        <v>Administrative and secretarial occupations</v>
      </c>
      <c r="N6" s="11">
        <f>'Occ T5'!I47</f>
        <v>-0.24230815271966533</v>
      </c>
      <c r="O6" s="11">
        <f>'Occ T5'!H47</f>
        <v>-5.9552502927711011</v>
      </c>
      <c r="P6" s="11">
        <f>'Occ T5'!G47</f>
        <v>-7.1711911826071386</v>
      </c>
    </row>
    <row r="7" spans="1:16" x14ac:dyDescent="0.2">
      <c r="M7" s="10" t="str">
        <f>name!E8</f>
        <v>Skilled trades occupations</v>
      </c>
      <c r="N7" s="11">
        <f>'Occ T5'!I48</f>
        <v>3.1313050133428177</v>
      </c>
      <c r="O7" s="11">
        <f>'Occ T5'!H48</f>
        <v>1.4137753467486158</v>
      </c>
      <c r="P7" s="11">
        <f>'Occ T5'!G48</f>
        <v>-4.2041473450118332</v>
      </c>
    </row>
    <row r="8" spans="1:16" x14ac:dyDescent="0.2">
      <c r="M8" s="10" t="str">
        <f>name!E9</f>
        <v>Caring, leisure and other service occupations</v>
      </c>
      <c r="N8" s="11">
        <f>'Occ T5'!I49</f>
        <v>2.1380520207056755</v>
      </c>
      <c r="O8" s="11">
        <f>'Occ T5'!H49</f>
        <v>3.2671589846109299</v>
      </c>
      <c r="P8" s="11">
        <f>'Occ T5'!G49</f>
        <v>8.0112459171927455</v>
      </c>
    </row>
    <row r="9" spans="1:16" x14ac:dyDescent="0.2">
      <c r="M9" s="10" t="str">
        <f>name!E10</f>
        <v>Sales and customer service occupations</v>
      </c>
      <c r="N9" s="11">
        <f>'Occ T5'!I50</f>
        <v>-0.45148839848688604</v>
      </c>
      <c r="O9" s="11">
        <f>'Occ T5'!H50</f>
        <v>0.41436657365201768</v>
      </c>
      <c r="P9" s="11">
        <f>'Occ T5'!G50</f>
        <v>7.223930772209286E-2</v>
      </c>
    </row>
    <row r="10" spans="1:16" x14ac:dyDescent="0.2">
      <c r="M10" s="10" t="str">
        <f>name!E11</f>
        <v>Process, plant and machine operatives</v>
      </c>
      <c r="N10" s="11">
        <f>'Occ T5'!I51</f>
        <v>2.6137067731660739</v>
      </c>
      <c r="O10" s="11">
        <f>'Occ T5'!H51</f>
        <v>2.4391028271186679</v>
      </c>
      <c r="P10" s="11">
        <f>'Occ T5'!G51</f>
        <v>2.4895685837206223</v>
      </c>
    </row>
    <row r="11" spans="1:16" x14ac:dyDescent="0.2">
      <c r="M11" s="10" t="str">
        <f>name!E12</f>
        <v>Elementary occupations</v>
      </c>
      <c r="N11" s="11">
        <f>'Occ T5'!I52</f>
        <v>1.5066948497219013</v>
      </c>
      <c r="O11" s="11">
        <f>'Occ T5'!H52</f>
        <v>-3.7225266125225147</v>
      </c>
      <c r="P11" s="11">
        <f>'Occ T5'!G52</f>
        <v>-1.1918219949160473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11.659870742023344</v>
      </c>
      <c r="O13" s="11">
        <f>'Occ T5'!H54</f>
        <v>12.296632078813047</v>
      </c>
      <c r="P13" s="11">
        <f>'Occ T5'!G54</f>
        <v>36.191497179163264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0.47479910816235105</v>
      </c>
      <c r="O18" s="11">
        <f>'Occ T5'!AN44</f>
        <v>2.5358574977586592</v>
      </c>
      <c r="P18" s="11">
        <f>'Occ T5'!AM44</f>
        <v>5.7629626772369811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0.91273626879173975</v>
      </c>
      <c r="O19" s="11">
        <f>'Occ T5'!AN45</f>
        <v>5.6265434717916776</v>
      </c>
      <c r="P19" s="11">
        <f>'Occ T5'!AM45</f>
        <v>12.742443281202881</v>
      </c>
    </row>
    <row r="20" spans="13:16" x14ac:dyDescent="0.2">
      <c r="M20" s="10" t="str">
        <f t="shared" si="0"/>
        <v>Associate professional occupations</v>
      </c>
      <c r="N20" s="11">
        <f>'Occ T5'!AO46</f>
        <v>0.64398346970670062</v>
      </c>
      <c r="O20" s="11">
        <f>'Occ T5'!AN46</f>
        <v>2.1906217901496348</v>
      </c>
      <c r="P20" s="11">
        <f>'Occ T5'!AM46</f>
        <v>5.7328710807110497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-0.63807343845209585</v>
      </c>
      <c r="O21" s="11">
        <f>'Occ T5'!AN47</f>
        <v>-5.7297664244662911</v>
      </c>
      <c r="P21" s="11">
        <f>'Occ T5'!AM47</f>
        <v>-7.8123933270272659</v>
      </c>
    </row>
    <row r="22" spans="13:16" x14ac:dyDescent="0.2">
      <c r="M22" s="10" t="str">
        <f t="shared" si="0"/>
        <v>Skilled trades occupations</v>
      </c>
      <c r="N22" s="11">
        <f>'Occ T5'!AO48</f>
        <v>1.0203916015013692</v>
      </c>
      <c r="O22" s="11">
        <f>'Occ T5'!AN48</f>
        <v>0.67840280190769509</v>
      </c>
      <c r="P22" s="11">
        <f>'Occ T5'!AM48</f>
        <v>0.74608904912269924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1.6883044900072495</v>
      </c>
      <c r="O23" s="11">
        <f>'Occ T5'!AN49</f>
        <v>2.2560247091102568</v>
      </c>
      <c r="P23" s="11">
        <f>'Occ T5'!AM49</f>
        <v>5.039884831268548</v>
      </c>
    </row>
    <row r="24" spans="13:16" x14ac:dyDescent="0.2">
      <c r="M24" s="10" t="str">
        <f t="shared" si="0"/>
        <v>Sales and customer service occupations</v>
      </c>
      <c r="N24" s="11">
        <f>'Occ T5'!AO50</f>
        <v>-0.25080178414753185</v>
      </c>
      <c r="O24" s="11">
        <f>'Occ T5'!AN50</f>
        <v>-0.1908961247194334</v>
      </c>
      <c r="P24" s="11">
        <f>'Occ T5'!AM50</f>
        <v>-0.73387439345231797</v>
      </c>
    </row>
    <row r="25" spans="13:16" x14ac:dyDescent="0.2">
      <c r="M25" s="10" t="str">
        <f t="shared" si="0"/>
        <v>Process, plant and machine operatives</v>
      </c>
      <c r="N25" s="11">
        <f>'Occ T5'!AO51</f>
        <v>0.53581030693776754</v>
      </c>
      <c r="O25" s="11">
        <f>'Occ T5'!AN51</f>
        <v>1.4072378660326135</v>
      </c>
      <c r="P25" s="11">
        <f>'Occ T5'!AM51</f>
        <v>0.54192133424813527</v>
      </c>
    </row>
    <row r="26" spans="13:16" x14ac:dyDescent="0.2">
      <c r="M26" s="10" t="str">
        <f t="shared" si="0"/>
        <v>Elementary occupations</v>
      </c>
      <c r="N26" s="11">
        <f>'Occ T5'!AO52</f>
        <v>5.9467617853549259E-2</v>
      </c>
      <c r="O26" s="11">
        <f>'Occ T5'!AN52</f>
        <v>-3.5768185243660753</v>
      </c>
      <c r="P26" s="11">
        <f>'Occ T5'!AM52</f>
        <v>0.86754304908700419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4.4466176403610902</v>
      </c>
      <c r="O28" s="11">
        <f>'Occ T5'!AN54</f>
        <v>5.1972070631987606</v>
      </c>
      <c r="P28" s="11">
        <f>'Occ T5'!AM54</f>
        <v>22.887447582397726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1.6109562484372439</v>
      </c>
      <c r="O33" s="11">
        <f>'Occ T5'!X44</f>
        <v>1.3316722654641344</v>
      </c>
      <c r="P33" s="11">
        <f>'Occ T5'!W44</f>
        <v>2.5022760453427182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-0.53503366520831008</v>
      </c>
      <c r="O34" s="11">
        <f>'Occ T5'!X45</f>
        <v>3.2370621170978051</v>
      </c>
      <c r="P34" s="11">
        <f>'Occ T5'!W45</f>
        <v>11.596070291840675</v>
      </c>
    </row>
    <row r="35" spans="1:16" x14ac:dyDescent="0.2">
      <c r="M35" s="10" t="str">
        <f t="shared" si="1"/>
        <v>Associate professional occupations</v>
      </c>
      <c r="N35" s="11">
        <f>'Occ T5'!Y46</f>
        <v>-0.14353279359630999</v>
      </c>
      <c r="O35" s="11">
        <f>'Occ T5'!X46</f>
        <v>-0.48175189028547027</v>
      </c>
      <c r="P35" s="11">
        <f>'Occ T5'!W46</f>
        <v>-0.15101948327163939</v>
      </c>
    </row>
    <row r="36" spans="1:16" x14ac:dyDescent="0.2">
      <c r="M36" s="10" t="str">
        <f t="shared" si="1"/>
        <v>Administrative and secretarial occupations</v>
      </c>
      <c r="N36" s="11">
        <f>'Occ T5'!Y47</f>
        <v>0.39576528573243286</v>
      </c>
      <c r="O36" s="11">
        <f>'Occ T5'!X47</f>
        <v>-0.22548386830482547</v>
      </c>
      <c r="P36" s="11">
        <f>'Occ T5'!W47</f>
        <v>0.64120214442013079</v>
      </c>
    </row>
    <row r="37" spans="1:16" x14ac:dyDescent="0.2">
      <c r="M37" s="10" t="str">
        <f t="shared" si="1"/>
        <v>Skilled trades occupations</v>
      </c>
      <c r="N37" s="11">
        <f>'Occ T5'!Y48</f>
        <v>2.1109134118414445</v>
      </c>
      <c r="O37" s="11">
        <f>'Occ T5'!X48</f>
        <v>0.73537254484092252</v>
      </c>
      <c r="P37" s="11">
        <f>'Occ T5'!W48</f>
        <v>-4.9502363941345422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0.44974753069842588</v>
      </c>
      <c r="O38" s="11">
        <f>'Occ T5'!X49</f>
        <v>1.0111342755006723</v>
      </c>
      <c r="P38" s="11">
        <f>'Occ T5'!W49</f>
        <v>2.9713610859241957</v>
      </c>
    </row>
    <row r="39" spans="1:16" x14ac:dyDescent="0.2">
      <c r="M39" s="10" t="str">
        <f t="shared" si="1"/>
        <v>Sales and customer service occupations</v>
      </c>
      <c r="N39" s="11">
        <f>'Occ T5'!Y50</f>
        <v>-0.20068661433935309</v>
      </c>
      <c r="O39" s="11">
        <f>'Occ T5'!X50</f>
        <v>0.60526269837145463</v>
      </c>
      <c r="P39" s="11">
        <f>'Occ T5'!W50</f>
        <v>0.8061137011744286</v>
      </c>
    </row>
    <row r="40" spans="1:16" ht="15.75" x14ac:dyDescent="0.25">
      <c r="A40" s="80" t="str">
        <f>CONCATENATE("Occupation Figure 5.1 Females:  Occupational Change by Status (000s) (SOC 2020), ",N1,", ",Info!B5)</f>
        <v xml:space="preserve">Occupation Figure 5.1 Females:  Occupational Change by Status (000s) (SOC 2020), 2020-2035, Norfolk and Suffolk </v>
      </c>
      <c r="M40" s="10" t="str">
        <f t="shared" si="1"/>
        <v>Process, plant and machine operatives</v>
      </c>
      <c r="N40" s="11">
        <f>'Occ T5'!Y51</f>
        <v>2.0778964662283013</v>
      </c>
      <c r="O40" s="11">
        <f>'Occ T5'!X51</f>
        <v>1.0318649610860495</v>
      </c>
      <c r="P40" s="11">
        <f>'Occ T5'!W51</f>
        <v>1.9476472494724817</v>
      </c>
    </row>
    <row r="41" spans="1:16" x14ac:dyDescent="0.2">
      <c r="M41" s="10" t="str">
        <f t="shared" si="1"/>
        <v>Elementary occupations</v>
      </c>
      <c r="N41" s="11">
        <f>'Occ T5'!Y52</f>
        <v>1.4472272318683497</v>
      </c>
      <c r="O41" s="11">
        <f>'Occ T5'!X52</f>
        <v>-0.14570808815644654</v>
      </c>
      <c r="P41" s="11">
        <f>'Occ T5'!W52</f>
        <v>-2.0593650440030693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7.2132531016622252</v>
      </c>
      <c r="O43" s="11">
        <f>'Occ T5'!X54</f>
        <v>7.0994250156142868</v>
      </c>
      <c r="P43" s="11">
        <f>'Occ T5'!W54</f>
        <v>13.304049596765367</v>
      </c>
    </row>
    <row r="79" spans="1:1" ht="15.75" x14ac:dyDescent="0.25">
      <c r="A79" s="80" t="str">
        <f>CONCATENATE("Occupation Figure 5.2 Males:  Occupational Change by Status (000s) (SOC 2020), ",N1,", ",Info!B5)</f>
        <v xml:space="preserve">Occupation Figure 5.2 Males:  Occupational Change by Status (000s) (SOC 2020), 2020-2035, Norfolk and Suffolk 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 xml:space="preserve">Qualification Table 1  Employment by Qualification, 2015-2035, Norfolk and Suffolk , Norfolk and Suffolk 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8.8997767990114571</v>
      </c>
      <c r="C5" s="11">
        <f>HLOOKUP(C$3,'Qual F1'!$M$4:$BW$14,11,FALSE)</f>
        <v>10.915052439311669</v>
      </c>
      <c r="D5" s="11">
        <f>HLOOKUP(D$3,'Qual F1'!$M$4:$BW$14,11,FALSE)</f>
        <v>10.697145200193757</v>
      </c>
      <c r="E5" s="11">
        <f>HLOOKUP(E$3,'Qual F1'!$M$4:$BW$14,11,FALSE)</f>
        <v>13.638061356738639</v>
      </c>
      <c r="F5" s="11">
        <f>HLOOKUP(F$3,'Qual F1'!$M$4:$BW$14,11,FALSE)</f>
        <v>17.715765744213805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58.338959156889892</v>
      </c>
      <c r="C6" s="11">
        <f>HLOOKUP(C$3,'Qual F1'!$M$4:$BW$14,10,FALSE)</f>
        <v>74.114782180645264</v>
      </c>
      <c r="D6" s="11">
        <f>HLOOKUP(D$3,'Qual F1'!$M$4:$BW$14,10,FALSE)</f>
        <v>73.822487080392605</v>
      </c>
      <c r="E6" s="11">
        <f>HLOOKUP(E$3,'Qual F1'!$M$4:$BW$14,10,FALSE)</f>
        <v>94.416298192428371</v>
      </c>
      <c r="F6" s="11">
        <f>HLOOKUP(F$3,'Qual F1'!$M$4:$BW$14,10,FALSE)</f>
        <v>123.56406286772668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131.40206287403439</v>
      </c>
      <c r="C7" s="11">
        <f>HLOOKUP(C$3,'Qual F1'!$M$4:$BW$14,9,FALSE)</f>
        <v>143.06753565594036</v>
      </c>
      <c r="D7" s="11">
        <f>HLOOKUP(D$3,'Qual F1'!$M$4:$BW$14,9,FALSE)</f>
        <v>160.80116928006834</v>
      </c>
      <c r="E7" s="11">
        <f>HLOOKUP(E$3,'Qual F1'!$M$4:$BW$14,9,FALSE)</f>
        <v>168.3236999518401</v>
      </c>
      <c r="F7" s="11">
        <f>HLOOKUP(F$3,'Qual F1'!$M$4:$BW$14,9,FALSE)</f>
        <v>202.60592311108206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40.970331552424391</v>
      </c>
      <c r="C8" s="11">
        <f>HLOOKUP(C$3,'Qual F1'!$M$4:$BW$14,8,FALSE)</f>
        <v>41.153412449916978</v>
      </c>
      <c r="D8" s="11">
        <f>HLOOKUP(D$3,'Qual F1'!$M$4:$BW$14,8,FALSE)</f>
        <v>46.250989315892433</v>
      </c>
      <c r="E8" s="11">
        <f>HLOOKUP(E$3,'Qual F1'!$M$4:$BW$14,8,FALSE)</f>
        <v>45.02449374116344</v>
      </c>
      <c r="F8" s="11">
        <f>HLOOKUP(F$3,'Qual F1'!$M$4:$BW$14,8,FALSE)</f>
        <v>52.151004911920012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38.908437973701908</v>
      </c>
      <c r="C9" s="11">
        <f>HLOOKUP(C$3,'Qual F1'!$M$4:$BW$14,7,FALSE)</f>
        <v>40.373134876445519</v>
      </c>
      <c r="D9" s="11">
        <f>HLOOKUP(D$3,'Qual F1'!$M$4:$BW$14,7,FALSE)</f>
        <v>45.322103340512307</v>
      </c>
      <c r="E9" s="11">
        <f>HLOOKUP(E$3,'Qual F1'!$M$4:$BW$14,7,FALSE)</f>
        <v>46.350958871389125</v>
      </c>
      <c r="F9" s="11">
        <f>HLOOKUP(F$3,'Qual F1'!$M$4:$BW$14,7,FALSE)</f>
        <v>55.12821446453767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164.86929048288107</v>
      </c>
      <c r="C10" s="11">
        <f>HLOOKUP(C$3,'Qual F1'!$M$4:$BW$14,6,FALSE)</f>
        <v>161.02056378356235</v>
      </c>
      <c r="D10" s="11">
        <f>HLOOKUP(D$3,'Qual F1'!$M$4:$BW$14,6,FALSE)</f>
        <v>153.71063677147308</v>
      </c>
      <c r="E10" s="11">
        <f>HLOOKUP(E$3,'Qual F1'!$M$4:$BW$14,6,FALSE)</f>
        <v>165.92562993590016</v>
      </c>
      <c r="F10" s="11">
        <f>HLOOKUP(F$3,'Qual F1'!$M$4:$BW$14,6,FALSE)</f>
        <v>173.89519004196325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179.58135354863356</v>
      </c>
      <c r="C11" s="11">
        <f>HLOOKUP(C$3,'Qual F1'!$M$4:$BW$14,5,FALSE)</f>
        <v>171.79028220229887</v>
      </c>
      <c r="D11" s="11">
        <f>HLOOKUP(D$3,'Qual F1'!$M$4:$BW$14,5,FALSE)</f>
        <v>165.2164754399264</v>
      </c>
      <c r="E11" s="11">
        <f>HLOOKUP(E$3,'Qual F1'!$M$4:$BW$14,5,FALSE)</f>
        <v>160.6616920536224</v>
      </c>
      <c r="F11" s="11">
        <f>HLOOKUP(F$3,'Qual F1'!$M$4:$BW$14,5,FALSE)</f>
        <v>140.00060748284034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128.33255274032993</v>
      </c>
      <c r="C12" s="11">
        <f>HLOOKUP(C$3,'Qual F1'!$M$4:$BW$14,4,FALSE)</f>
        <v>119.9234513972045</v>
      </c>
      <c r="D12" s="11">
        <f>HLOOKUP(D$3,'Qual F1'!$M$4:$BW$14,4,FALSE)</f>
        <v>104.58104292193653</v>
      </c>
      <c r="E12" s="11">
        <f>HLOOKUP(E$3,'Qual F1'!$M$4:$BW$14,4,FALSE)</f>
        <v>95.927099045458249</v>
      </c>
      <c r="F12" s="11">
        <f>HLOOKUP(F$3,'Qual F1'!$M$4:$BW$14,4,FALSE)</f>
        <v>67.336712897723999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43.380234872093027</v>
      </c>
      <c r="C13" s="11">
        <f>HLOOKUP(C$3,'Qual F1'!$M$4:$BW$14,3,FALSE)</f>
        <v>39.739785014674233</v>
      </c>
      <c r="D13" s="11">
        <f>HLOOKUP(D$3,'Qual F1'!$M$4:$BW$14,3,FALSE)</f>
        <v>28.209950649605215</v>
      </c>
      <c r="E13" s="11">
        <f>HLOOKUP(E$3,'Qual F1'!$M$4:$BW$14,3,FALSE)</f>
        <v>23.266066851459449</v>
      </c>
      <c r="F13" s="11">
        <f>HLOOKUP(F$3,'Qual F1'!$M$4:$BW$14,3,FALSE)</f>
        <v>16.362518477990854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794.68299999999965</v>
      </c>
      <c r="C15" s="11">
        <f t="shared" ref="C15:F15" si="0">SUM(C5:C13)</f>
        <v>802.09799999999973</v>
      </c>
      <c r="D15" s="11">
        <f t="shared" si="0"/>
        <v>788.61200000000053</v>
      </c>
      <c r="E15" s="11">
        <f t="shared" si="0"/>
        <v>813.53399999999988</v>
      </c>
      <c r="F15" s="11">
        <f t="shared" si="0"/>
        <v>848.75999999999874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1.1199153371862065</v>
      </c>
      <c r="C19" s="18">
        <f t="shared" si="1"/>
        <v>1.3608128232848944</v>
      </c>
      <c r="D19" s="18">
        <f t="shared" si="1"/>
        <v>1.3564522477712424</v>
      </c>
      <c r="E19" s="18">
        <f t="shared" si="1"/>
        <v>1.6763972196292523</v>
      </c>
      <c r="F19" s="18">
        <f t="shared" si="1"/>
        <v>2.087252667917177</v>
      </c>
      <c r="G19" s="11"/>
    </row>
    <row r="20" spans="1:7" x14ac:dyDescent="0.2">
      <c r="A20" t="str">
        <f>$A6</f>
        <v>RQF7 Other higher degree</v>
      </c>
      <c r="B20" s="18">
        <f t="shared" si="1"/>
        <v>7.3411610864822734</v>
      </c>
      <c r="C20" s="18">
        <f t="shared" si="1"/>
        <v>9.2401155694996486</v>
      </c>
      <c r="D20" s="18">
        <f t="shared" si="1"/>
        <v>9.3610656546429105</v>
      </c>
      <c r="E20" s="18">
        <f t="shared" si="1"/>
        <v>11.605697880165842</v>
      </c>
      <c r="F20" s="18">
        <f t="shared" si="1"/>
        <v>14.558186397536035</v>
      </c>
      <c r="G20" s="11"/>
    </row>
    <row r="21" spans="1:7" x14ac:dyDescent="0.2">
      <c r="A21" t="str">
        <f>$A7</f>
        <v>RQF6 First degree</v>
      </c>
      <c r="B21" s="18">
        <f t="shared" si="1"/>
        <v>16.535154630718722</v>
      </c>
      <c r="C21" s="18">
        <f t="shared" si="1"/>
        <v>17.836665302237435</v>
      </c>
      <c r="D21" s="18">
        <f t="shared" si="1"/>
        <v>20.39040355460838</v>
      </c>
      <c r="E21" s="18">
        <f t="shared" si="1"/>
        <v>20.690432108779735</v>
      </c>
      <c r="F21" s="18">
        <f t="shared" si="1"/>
        <v>23.870814259753331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5.1555565618522623</v>
      </c>
      <c r="C22" s="18">
        <f t="shared" si="3"/>
        <v>5.1307212397882793</v>
      </c>
      <c r="D22" s="18">
        <f t="shared" si="3"/>
        <v>5.8648599458152297</v>
      </c>
      <c r="E22" s="18">
        <f t="shared" si="3"/>
        <v>5.5344329482435208</v>
      </c>
      <c r="F22" s="18">
        <f t="shared" si="3"/>
        <v>6.144375902719271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4.8960954209039231</v>
      </c>
      <c r="C23" s="18">
        <f t="shared" si="4"/>
        <v>5.033441658805474</v>
      </c>
      <c r="D23" s="18">
        <f t="shared" si="4"/>
        <v>5.7470724945235778</v>
      </c>
      <c r="E23" s="18">
        <f t="shared" si="4"/>
        <v>5.6974826954238091</v>
      </c>
      <c r="F23" s="18">
        <f t="shared" si="4"/>
        <v>6.4951475640390406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20.746548055373168</v>
      </c>
      <c r="C24" s="18">
        <f t="shared" si="5"/>
        <v>20.074923984795177</v>
      </c>
      <c r="D24" s="18">
        <f t="shared" si="5"/>
        <v>19.491288082285454</v>
      </c>
      <c r="E24" s="18">
        <f t="shared" si="5"/>
        <v>20.395660161210248</v>
      </c>
      <c r="F24" s="18">
        <f t="shared" si="5"/>
        <v>20.488146241807286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22.597860222080204</v>
      </c>
      <c r="C25" s="18">
        <f t="shared" si="6"/>
        <v>21.417617573201646</v>
      </c>
      <c r="D25" s="18">
        <f t="shared" si="6"/>
        <v>20.950286762048549</v>
      </c>
      <c r="E25" s="18">
        <f t="shared" si="6"/>
        <v>19.748614323878588</v>
      </c>
      <c r="F25" s="18">
        <f t="shared" si="6"/>
        <v>16.494722593293808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16.148898710596551</v>
      </c>
      <c r="C26" s="18">
        <f>C12/C$15*100</f>
        <v>14.951221845361109</v>
      </c>
      <c r="D26" s="18">
        <f t="shared" si="7"/>
        <v>13.261406486578503</v>
      </c>
      <c r="E26" s="18">
        <f t="shared" si="7"/>
        <v>11.791406265190915</v>
      </c>
      <c r="F26" s="18">
        <f t="shared" si="7"/>
        <v>7.9335398578778564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5.4588099748066892</v>
      </c>
      <c r="C27" s="18">
        <f>C13/C$15*100</f>
        <v>4.9544800030263447</v>
      </c>
      <c r="D27" s="18">
        <f t="shared" si="8"/>
        <v>3.5771647717261712</v>
      </c>
      <c r="E27" s="18">
        <f t="shared" si="8"/>
        <v>2.8598763974780961</v>
      </c>
      <c r="F27" s="18">
        <f t="shared" si="8"/>
        <v>1.9278145150561852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5.2353568064992251</v>
      </c>
      <c r="C33" s="18">
        <f t="shared" si="9"/>
        <v>-1.9963920496899878</v>
      </c>
      <c r="D33" s="18">
        <f t="shared" si="9"/>
        <v>4.9776749646756935</v>
      </c>
      <c r="E33" s="18">
        <f t="shared" si="9"/>
        <v>2.6504195860691748</v>
      </c>
      <c r="F33" s="18">
        <f>IF(F$3-D$3 &lt;&gt; 0,(EXP(LN(F5/D5)/(F$3-D$3))-1)*100,0)</f>
        <v>3.4203815949056748</v>
      </c>
    </row>
    <row r="34" spans="1:6" x14ac:dyDescent="0.2">
      <c r="A34" t="str">
        <f>$A20</f>
        <v>RQF7 Other higher degree</v>
      </c>
      <c r="B34" s="18">
        <f t="shared" si="9"/>
        <v>6.1662652859025835</v>
      </c>
      <c r="C34" s="18">
        <f t="shared" si="9"/>
        <v>-0.39438164918332852</v>
      </c>
      <c r="D34" s="18">
        <f t="shared" si="9"/>
        <v>5.0440987487518685</v>
      </c>
      <c r="E34" s="18">
        <f t="shared" si="9"/>
        <v>2.7269800726608118</v>
      </c>
      <c r="F34" s="18">
        <f t="shared" ref="F34:F43" si="10">IF(F$3-D$3 &lt;&gt; 0,(EXP(LN(F6/D6)/(F$3-D$3))-1)*100,0)</f>
        <v>3.4936174229387218</v>
      </c>
    </row>
    <row r="35" spans="1:6" x14ac:dyDescent="0.2">
      <c r="A35" t="str">
        <f>$A21</f>
        <v>RQF6 First degree</v>
      </c>
      <c r="B35" s="18">
        <f t="shared" si="9"/>
        <v>2.1491432169782776</v>
      </c>
      <c r="C35" s="18">
        <f t="shared" si="9"/>
        <v>12.395288380988934</v>
      </c>
      <c r="D35" s="18">
        <f t="shared" si="9"/>
        <v>0.91859911248595161</v>
      </c>
      <c r="E35" s="18">
        <f t="shared" si="9"/>
        <v>1.8710275656475872</v>
      </c>
      <c r="F35" s="18">
        <f t="shared" si="10"/>
        <v>1.5525568441825177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0.11152881435014805</v>
      </c>
      <c r="C36" s="18">
        <f t="shared" ref="C36:E36" si="12">IF(D$3-C$3 &lt;&gt; 0,(EXP(LN(D8/C8)/(D$3-C$3))-1)*100,0)</f>
        <v>12.386765914440566</v>
      </c>
      <c r="D36" s="18">
        <f t="shared" si="12"/>
        <v>-0.53608206984498974</v>
      </c>
      <c r="E36" s="18">
        <f t="shared" si="12"/>
        <v>1.4802163193202933</v>
      </c>
      <c r="F36" s="18">
        <f t="shared" si="10"/>
        <v>0.80361577310359422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0.9281166340368463</v>
      </c>
      <c r="C37" s="18">
        <f t="shared" si="13"/>
        <v>12.258073293570559</v>
      </c>
      <c r="D37" s="18">
        <f t="shared" si="13"/>
        <v>0.44995192680490348</v>
      </c>
      <c r="E37" s="18">
        <f t="shared" si="13"/>
        <v>1.7493211423452726</v>
      </c>
      <c r="F37" s="18">
        <f t="shared" si="10"/>
        <v>1.3143411740702549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-0.5887823150106164</v>
      </c>
      <c r="C38" s="18">
        <f t="shared" si="14"/>
        <v>-4.5397474958012163</v>
      </c>
      <c r="D38" s="18">
        <f t="shared" si="14"/>
        <v>1.5411109546033419</v>
      </c>
      <c r="E38" s="18">
        <f t="shared" si="14"/>
        <v>0.47023300274469104</v>
      </c>
      <c r="F38" s="18">
        <f t="shared" si="10"/>
        <v>0.82593154103296484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-1.1027220756192335</v>
      </c>
      <c r="C39" s="18">
        <f t="shared" si="15"/>
        <v>-3.8266464657361721</v>
      </c>
      <c r="D39" s="18">
        <f t="shared" si="15"/>
        <v>-0.5575543399916949</v>
      </c>
      <c r="E39" s="18">
        <f t="shared" si="15"/>
        <v>-1.3671100059124197</v>
      </c>
      <c r="F39" s="18">
        <f t="shared" si="10"/>
        <v>-1.0979930627649792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-1.6800109608671288</v>
      </c>
      <c r="C40" s="18">
        <f t="shared" si="16"/>
        <v>-12.793501434887499</v>
      </c>
      <c r="D40" s="18">
        <f t="shared" si="16"/>
        <v>-1.7126403503585186</v>
      </c>
      <c r="E40" s="18">
        <f t="shared" si="16"/>
        <v>-3.4769447723252411</v>
      </c>
      <c r="F40" s="18">
        <f t="shared" si="10"/>
        <v>-2.8923905691293328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-2.1674432355794915</v>
      </c>
      <c r="C41" s="18">
        <f t="shared" si="17"/>
        <v>-29.013328483814227</v>
      </c>
      <c r="D41" s="18">
        <f t="shared" si="17"/>
        <v>-3.7802710761855152</v>
      </c>
      <c r="E41" s="18">
        <f t="shared" si="17"/>
        <v>-3.4587944266599502</v>
      </c>
      <c r="F41" s="18">
        <f t="shared" si="10"/>
        <v>-3.5660724746692685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0.23245731198056063</v>
      </c>
      <c r="C43" s="18">
        <f t="shared" ref="C43" si="18">IF(D$3-C$3 &lt;&gt; 0,(EXP(LN(D15/C15)/(D$3-C$3))-1)*100,0)</f>
        <v>-1.6813406840559653</v>
      </c>
      <c r="D43" s="18">
        <f>IF(E$3-D$3 &lt;&gt; 0,(EXP(LN(E15/D15)/(E$3-D$3))-1)*100,0)</f>
        <v>0.62420574141228702</v>
      </c>
      <c r="E43" s="18">
        <f>IF(F$3-E$3 &lt;&gt; 0,(EXP(LN(F15/E15)/(F$3-E$3))-1)*100,0)</f>
        <v>0.42478707676503191</v>
      </c>
      <c r="F43" s="18">
        <f t="shared" si="10"/>
        <v>0.49121601391242109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2.0152756403002119</v>
      </c>
      <c r="C47" s="27">
        <f>D5-C5</f>
        <v>-0.21790723911791154</v>
      </c>
      <c r="D47" s="27">
        <f>E5-D5</f>
        <v>2.9409161565448816</v>
      </c>
      <c r="E47" s="27">
        <f>F5-E5</f>
        <v>4.0777043874751655</v>
      </c>
      <c r="F47" s="27">
        <f>F5-D5</f>
        <v>7.0186205440200471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15.775823023755372</v>
      </c>
      <c r="C48" s="27">
        <f t="shared" si="20"/>
        <v>-0.29229510025265881</v>
      </c>
      <c r="D48" s="27">
        <f t="shared" si="20"/>
        <v>20.593811112035766</v>
      </c>
      <c r="E48" s="27">
        <f t="shared" si="20"/>
        <v>29.147764675298305</v>
      </c>
      <c r="F48" s="27">
        <f t="shared" ref="F48:F57" si="21">F6-D6</f>
        <v>49.741575787334071</v>
      </c>
    </row>
    <row r="49" spans="1:6" x14ac:dyDescent="0.2">
      <c r="A49" t="str">
        <f t="shared" si="19"/>
        <v>RQF6 First degree</v>
      </c>
      <c r="B49" s="27">
        <f t="shared" ref="B49:E49" si="22">C7-B7</f>
        <v>11.665472781905976</v>
      </c>
      <c r="C49" s="27">
        <f t="shared" si="22"/>
        <v>17.733633624127975</v>
      </c>
      <c r="D49" s="27">
        <f t="shared" si="22"/>
        <v>7.5225306717717615</v>
      </c>
      <c r="E49" s="27">
        <f t="shared" si="22"/>
        <v>34.282223159241966</v>
      </c>
      <c r="F49" s="27">
        <f t="shared" si="21"/>
        <v>41.804753831013727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0.18308089749258727</v>
      </c>
      <c r="C50" s="27">
        <f t="shared" si="23"/>
        <v>5.097576865975455</v>
      </c>
      <c r="D50" s="27">
        <f t="shared" si="23"/>
        <v>-1.2264955747289932</v>
      </c>
      <c r="E50" s="27">
        <f t="shared" si="23"/>
        <v>7.1265111707565723</v>
      </c>
      <c r="F50" s="27">
        <f t="shared" si="21"/>
        <v>5.9000155960275791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1.4646969027436114</v>
      </c>
      <c r="C51" s="27">
        <f t="shared" si="24"/>
        <v>4.9489684640667875</v>
      </c>
      <c r="D51" s="27">
        <f t="shared" si="24"/>
        <v>1.0288555308768181</v>
      </c>
      <c r="E51" s="27">
        <f t="shared" si="24"/>
        <v>8.7772555931485456</v>
      </c>
      <c r="F51" s="27">
        <f t="shared" si="21"/>
        <v>9.8061111240253638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-3.8487266993187177</v>
      </c>
      <c r="C52" s="27">
        <f t="shared" si="25"/>
        <v>-7.3099270120892754</v>
      </c>
      <c r="D52" s="27">
        <f t="shared" si="25"/>
        <v>12.214993164427085</v>
      </c>
      <c r="E52" s="27">
        <f t="shared" si="25"/>
        <v>7.969560106063085</v>
      </c>
      <c r="F52" s="27">
        <f t="shared" si="21"/>
        <v>20.18455327049017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-7.7910713463346895</v>
      </c>
      <c r="C53" s="27">
        <f>D11-C11</f>
        <v>-6.5738067623724703</v>
      </c>
      <c r="D53" s="27">
        <f t="shared" si="26"/>
        <v>-4.5547833863039955</v>
      </c>
      <c r="E53" s="27">
        <f t="shared" si="26"/>
        <v>-20.661084570782066</v>
      </c>
      <c r="F53" s="27">
        <f t="shared" si="21"/>
        <v>-25.215867957086061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-8.4091013431254282</v>
      </c>
      <c r="C54" s="27">
        <f t="shared" si="27"/>
        <v>-15.342408475267973</v>
      </c>
      <c r="D54" s="27">
        <f t="shared" si="27"/>
        <v>-8.6539438764782801</v>
      </c>
      <c r="E54" s="27">
        <f t="shared" si="27"/>
        <v>-28.59038614773425</v>
      </c>
      <c r="F54" s="27">
        <f t="shared" si="21"/>
        <v>-37.24433002421253</v>
      </c>
    </row>
    <row r="55" spans="1:6" x14ac:dyDescent="0.2">
      <c r="A55" t="str">
        <f t="shared" si="19"/>
        <v>No Qualification</v>
      </c>
      <c r="B55" s="27">
        <f t="shared" ref="B55:E55" si="28">C13-B13</f>
        <v>-3.640449857418794</v>
      </c>
      <c r="C55" s="27">
        <f t="shared" si="28"/>
        <v>-11.529834365069018</v>
      </c>
      <c r="D55" s="27">
        <f t="shared" si="28"/>
        <v>-4.943883798145766</v>
      </c>
      <c r="E55" s="27">
        <f t="shared" si="28"/>
        <v>-6.9035483734685954</v>
      </c>
      <c r="F55" s="27">
        <f t="shared" si="21"/>
        <v>-11.847432171614361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7.4150000000000773</v>
      </c>
      <c r="C57" s="29">
        <f t="shared" ref="C57" si="29">D15-C15</f>
        <v>-13.485999999999194</v>
      </c>
      <c r="D57" s="29">
        <f>E15-D15</f>
        <v>24.921999999999343</v>
      </c>
      <c r="E57" s="29">
        <f>F15-E15</f>
        <v>35.225999999998862</v>
      </c>
      <c r="F57" s="29">
        <f t="shared" si="21"/>
        <v>60.147999999998206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 xml:space="preserve">Qualification Figure 1  Employment by Qualification, 2010-2035, Norfolk and Suffolk 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45.785188182180342</v>
      </c>
      <c r="N6" s="11">
        <v>49.362732958160258</v>
      </c>
      <c r="O6" s="11">
        <v>45.681667554208502</v>
      </c>
      <c r="P6" s="11">
        <v>40.485408796196722</v>
      </c>
      <c r="Q6" s="11">
        <v>44.700902557358795</v>
      </c>
      <c r="R6" s="11">
        <v>43.380234872093027</v>
      </c>
      <c r="S6" s="11">
        <v>40.120586436296847</v>
      </c>
      <c r="T6" s="11">
        <v>34.742863713486877</v>
      </c>
      <c r="U6" s="11">
        <v>39.263544481291554</v>
      </c>
      <c r="V6" s="11">
        <v>39.739785014674233</v>
      </c>
      <c r="W6" s="11">
        <v>28.209950649605215</v>
      </c>
      <c r="X6" s="11">
        <v>25.766104099896651</v>
      </c>
      <c r="Y6" s="11">
        <v>27.389106863365242</v>
      </c>
      <c r="Z6" s="11">
        <v>25.759601313853313</v>
      </c>
      <c r="AA6" s="11">
        <v>24.185448088313724</v>
      </c>
      <c r="AB6" s="11">
        <v>23.266066851459449</v>
      </c>
      <c r="AC6" s="11">
        <v>22.482785439033481</v>
      </c>
      <c r="AD6" s="11">
        <v>21.698538323234448</v>
      </c>
      <c r="AE6" s="11">
        <v>20.90439679637274</v>
      </c>
      <c r="AF6" s="11">
        <v>20.121355674154906</v>
      </c>
      <c r="AG6" s="11">
        <v>19.34809010805019</v>
      </c>
      <c r="AH6" s="11">
        <v>18.592582117715349</v>
      </c>
      <c r="AI6" s="11">
        <v>17.853032641740565</v>
      </c>
      <c r="AJ6" s="11">
        <v>17.12952232992755</v>
      </c>
      <c r="AK6" s="11">
        <v>16.456884197896649</v>
      </c>
      <c r="AL6" s="11">
        <v>16.362518477990854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137.02737259153022</v>
      </c>
      <c r="N7" s="11">
        <v>129.55573405798495</v>
      </c>
      <c r="O7" s="11">
        <v>126.36316102400517</v>
      </c>
      <c r="P7" s="11">
        <v>116.98447920894348</v>
      </c>
      <c r="Q7" s="11">
        <v>121.26621073847312</v>
      </c>
      <c r="R7" s="11">
        <v>128.33255274032993</v>
      </c>
      <c r="S7" s="11">
        <v>120.6932536948693</v>
      </c>
      <c r="T7" s="11">
        <v>120.21824620247646</v>
      </c>
      <c r="U7" s="11">
        <v>119.94830628326197</v>
      </c>
      <c r="V7" s="11">
        <v>119.9234513972045</v>
      </c>
      <c r="W7" s="11">
        <v>104.58104292193653</v>
      </c>
      <c r="X7" s="11">
        <v>97.371064681920814</v>
      </c>
      <c r="Y7" s="11">
        <v>102.73183884631966</v>
      </c>
      <c r="Z7" s="11">
        <v>100.5761038493165</v>
      </c>
      <c r="AA7" s="11">
        <v>98.448579703313925</v>
      </c>
      <c r="AB7" s="11">
        <v>95.927099045458249</v>
      </c>
      <c r="AC7" s="11">
        <v>93.260549297210758</v>
      </c>
      <c r="AD7" s="11">
        <v>90.512784799273589</v>
      </c>
      <c r="AE7" s="11">
        <v>87.74432965882724</v>
      </c>
      <c r="AF7" s="11">
        <v>84.927985528570446</v>
      </c>
      <c r="AG7" s="11">
        <v>82.095603852814975</v>
      </c>
      <c r="AH7" s="11">
        <v>79.241816483837482</v>
      </c>
      <c r="AI7" s="11">
        <v>76.355108749199587</v>
      </c>
      <c r="AJ7" s="11">
        <v>73.434817640823496</v>
      </c>
      <c r="AK7" s="11">
        <v>70.449610381595789</v>
      </c>
      <c r="AL7" s="11">
        <v>67.336712897723999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170.57764040630954</v>
      </c>
      <c r="N8" s="11">
        <v>185.79477277626896</v>
      </c>
      <c r="O8" s="11">
        <v>174.24099210521379</v>
      </c>
      <c r="P8" s="11">
        <v>181.48109624999293</v>
      </c>
      <c r="Q8" s="11">
        <v>179.50411869208503</v>
      </c>
      <c r="R8" s="11">
        <v>179.58135354863356</v>
      </c>
      <c r="S8" s="11">
        <v>169.4871126252863</v>
      </c>
      <c r="T8" s="11">
        <v>179.1073674805379</v>
      </c>
      <c r="U8" s="11">
        <v>181.03107638902679</v>
      </c>
      <c r="V8" s="11">
        <v>171.79028220229887</v>
      </c>
      <c r="W8" s="11">
        <v>165.2164754399264</v>
      </c>
      <c r="X8" s="11">
        <v>164.83729126243603</v>
      </c>
      <c r="Y8" s="11">
        <v>164.40178679497322</v>
      </c>
      <c r="Z8" s="11">
        <v>163.29596222503065</v>
      </c>
      <c r="AA8" s="11">
        <v>162.30265881037116</v>
      </c>
      <c r="AB8" s="11">
        <v>160.6616920536224</v>
      </c>
      <c r="AC8" s="11">
        <v>158.81088114541038</v>
      </c>
      <c r="AD8" s="11">
        <v>156.86752046751184</v>
      </c>
      <c r="AE8" s="11">
        <v>154.88852774136623</v>
      </c>
      <c r="AF8" s="11">
        <v>152.86908445832054</v>
      </c>
      <c r="AG8" s="11">
        <v>150.86657982089463</v>
      </c>
      <c r="AH8" s="11">
        <v>148.80473253433493</v>
      </c>
      <c r="AI8" s="11">
        <v>146.69653130392928</v>
      </c>
      <c r="AJ8" s="11">
        <v>144.54549702613699</v>
      </c>
      <c r="AK8" s="11">
        <v>142.34595827127973</v>
      </c>
      <c r="AL8" s="11">
        <v>140.00060748284034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150.39159770999268</v>
      </c>
      <c r="N9" s="11">
        <v>151.61479916898281</v>
      </c>
      <c r="O9" s="11">
        <v>152.09414888721315</v>
      </c>
      <c r="P9" s="11">
        <v>152.43528596003071</v>
      </c>
      <c r="Q9" s="11">
        <v>162.59818078940538</v>
      </c>
      <c r="R9" s="11">
        <v>164.86929048288107</v>
      </c>
      <c r="S9" s="11">
        <v>160.91670423937194</v>
      </c>
      <c r="T9" s="11">
        <v>161.78932847430255</v>
      </c>
      <c r="U9" s="11">
        <v>162.91680027941652</v>
      </c>
      <c r="V9" s="11">
        <v>161.02056378356235</v>
      </c>
      <c r="W9" s="11">
        <v>153.71063677147308</v>
      </c>
      <c r="X9" s="11">
        <v>166.36276241895405</v>
      </c>
      <c r="Y9" s="11">
        <v>162.14917800873837</v>
      </c>
      <c r="Z9" s="11">
        <v>163.46103818575159</v>
      </c>
      <c r="AA9" s="11">
        <v>164.97735491517909</v>
      </c>
      <c r="AB9" s="11">
        <v>165.92562993590016</v>
      </c>
      <c r="AC9" s="11">
        <v>166.72485646912048</v>
      </c>
      <c r="AD9" s="11">
        <v>167.45466676772079</v>
      </c>
      <c r="AE9" s="11">
        <v>168.202543390416</v>
      </c>
      <c r="AF9" s="11">
        <v>168.9605452946935</v>
      </c>
      <c r="AG9" s="11">
        <v>169.77145295590574</v>
      </c>
      <c r="AH9" s="11">
        <v>170.58452495396298</v>
      </c>
      <c r="AI9" s="11">
        <v>171.41617070972288</v>
      </c>
      <c r="AJ9" s="11">
        <v>172.27161012306186</v>
      </c>
      <c r="AK9" s="11">
        <v>173.12752442997905</v>
      </c>
      <c r="AL9" s="11">
        <v>173.89519004196325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36.120316182531035</v>
      </c>
      <c r="N10" s="11">
        <v>33.308005852548341</v>
      </c>
      <c r="O10" s="11">
        <v>40.166171283207092</v>
      </c>
      <c r="P10" s="11">
        <v>38.949604122327841</v>
      </c>
      <c r="Q10" s="11">
        <v>39.590728657669203</v>
      </c>
      <c r="R10" s="11">
        <v>38.908437973701908</v>
      </c>
      <c r="S10" s="11">
        <v>39.481844671531306</v>
      </c>
      <c r="T10" s="11">
        <v>40.05045067537241</v>
      </c>
      <c r="U10" s="11">
        <v>39.864576202439707</v>
      </c>
      <c r="V10" s="11">
        <v>40.373134876445519</v>
      </c>
      <c r="W10" s="11">
        <v>45.322103340512307</v>
      </c>
      <c r="X10" s="11">
        <v>44.839958856934985</v>
      </c>
      <c r="Y10" s="11">
        <v>43.641526565242494</v>
      </c>
      <c r="Z10" s="11">
        <v>44.57854494785974</v>
      </c>
      <c r="AA10" s="11">
        <v>45.562642586867881</v>
      </c>
      <c r="AB10" s="11">
        <v>46.350958871389125</v>
      </c>
      <c r="AC10" s="11">
        <v>47.131995023554445</v>
      </c>
      <c r="AD10" s="11">
        <v>47.93813066520066</v>
      </c>
      <c r="AE10">
        <v>48.740485609426621</v>
      </c>
      <c r="AF10">
        <v>49.564887529659046</v>
      </c>
      <c r="AG10">
        <v>50.438747883758623</v>
      </c>
      <c r="AH10">
        <v>51.325061721101129</v>
      </c>
      <c r="AI10" s="11">
        <v>52.240599655479016</v>
      </c>
      <c r="AJ10" s="11">
        <v>53.178366961530294</v>
      </c>
      <c r="AK10" s="11">
        <v>54.161069078002996</v>
      </c>
      <c r="AL10" s="11">
        <v>55.12821446453767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42.055231846579929</v>
      </c>
      <c r="N11" s="11">
        <v>38.28792124162657</v>
      </c>
      <c r="O11" s="11">
        <v>43.188150654479955</v>
      </c>
      <c r="P11" s="11">
        <v>43.320813889316561</v>
      </c>
      <c r="Q11" s="11">
        <v>43.432649114247042</v>
      </c>
      <c r="R11" s="11">
        <v>40.970331552424391</v>
      </c>
      <c r="S11" s="11">
        <v>41.517501625037085</v>
      </c>
      <c r="T11" s="11">
        <v>41.294976029274146</v>
      </c>
      <c r="U11" s="11">
        <v>41.052395264437578</v>
      </c>
      <c r="V11" s="11">
        <v>41.153412449916978</v>
      </c>
      <c r="W11" s="11">
        <v>46.250989315892433</v>
      </c>
      <c r="X11" s="11">
        <v>44.175463757598088</v>
      </c>
      <c r="Y11" s="11">
        <v>43.134006930647587</v>
      </c>
      <c r="Z11" s="11">
        <v>43.759184675656456</v>
      </c>
      <c r="AA11" s="11">
        <v>44.471249634177553</v>
      </c>
      <c r="AB11" s="11">
        <v>45.02449374116344</v>
      </c>
      <c r="AC11" s="11">
        <v>45.562228928981376</v>
      </c>
      <c r="AD11" s="11">
        <v>46.142265587437066</v>
      </c>
      <c r="AE11">
        <v>46.787147834307206</v>
      </c>
      <c r="AF11">
        <v>47.44928118633451</v>
      </c>
      <c r="AG11">
        <v>48.154736895716375</v>
      </c>
      <c r="AH11">
        <v>48.917766212645532</v>
      </c>
      <c r="AI11" s="11">
        <v>49.700279721534514</v>
      </c>
      <c r="AJ11" s="11">
        <v>50.511058313380829</v>
      </c>
      <c r="AK11" s="11">
        <v>51.344370900101396</v>
      </c>
      <c r="AL11" s="11">
        <v>52.151004911920012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109.19216114131203</v>
      </c>
      <c r="N12" s="11">
        <v>105.99456902195332</v>
      </c>
      <c r="O12" s="11">
        <v>126.58897087215308</v>
      </c>
      <c r="P12" s="11">
        <v>129.13561643259749</v>
      </c>
      <c r="Q12" s="11">
        <v>134.32097449982194</v>
      </c>
      <c r="R12" s="11">
        <v>131.40206287403439</v>
      </c>
      <c r="S12" s="11">
        <v>133.6750928407389</v>
      </c>
      <c r="T12" s="11">
        <v>138.58001011628102</v>
      </c>
      <c r="U12" s="11">
        <v>138.37417236140982</v>
      </c>
      <c r="V12" s="11">
        <v>143.06753565594036</v>
      </c>
      <c r="W12" s="11">
        <v>160.80116928006834</v>
      </c>
      <c r="X12" s="11">
        <v>159.34963431778667</v>
      </c>
      <c r="Y12" s="11">
        <v>157.07287465931631</v>
      </c>
      <c r="Z12" s="11">
        <v>160.82436115808247</v>
      </c>
      <c r="AA12" s="11">
        <v>164.84033192986595</v>
      </c>
      <c r="AB12" s="11">
        <v>168.3236999518401</v>
      </c>
      <c r="AC12" s="11">
        <v>171.65893672999641</v>
      </c>
      <c r="AD12" s="11">
        <v>174.92949310295396</v>
      </c>
      <c r="AE12">
        <v>178.2343581542797</v>
      </c>
      <c r="AF12">
        <v>181.57559939974001</v>
      </c>
      <c r="AG12">
        <v>184.98939034864051</v>
      </c>
      <c r="AH12">
        <v>188.40612895861847</v>
      </c>
      <c r="AI12">
        <v>191.88005507190664</v>
      </c>
      <c r="AJ12">
        <v>195.43410909969469</v>
      </c>
      <c r="AK12">
        <v>199.03013731261578</v>
      </c>
      <c r="AL12">
        <v>202.60592311108206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52.785475049953831</v>
      </c>
      <c r="N13" s="11">
        <v>43.800588391437053</v>
      </c>
      <c r="O13" s="11">
        <v>50.295412901903724</v>
      </c>
      <c r="P13" s="11">
        <v>46.883252233883475</v>
      </c>
      <c r="Q13" s="11">
        <v>56.615771660443244</v>
      </c>
      <c r="R13" s="11">
        <v>58.338959156889892</v>
      </c>
      <c r="S13" s="11">
        <v>69.170077139952284</v>
      </c>
      <c r="T13" s="11">
        <v>72.145768315069532</v>
      </c>
      <c r="U13" s="11">
        <v>74.980117496418941</v>
      </c>
      <c r="V13" s="11">
        <v>74.114782180645264</v>
      </c>
      <c r="W13" s="11">
        <v>73.822487080392605</v>
      </c>
      <c r="X13" s="11">
        <v>78.281186182577571</v>
      </c>
      <c r="Y13" s="11">
        <v>83.927770064713187</v>
      </c>
      <c r="Z13" s="11">
        <v>87.485879176467378</v>
      </c>
      <c r="AA13" s="11">
        <v>91.146336642836928</v>
      </c>
      <c r="AB13" s="11">
        <v>94.416298192428371</v>
      </c>
      <c r="AC13" s="11">
        <v>97.550762272185594</v>
      </c>
      <c r="AD13" s="11">
        <v>100.61614683108805</v>
      </c>
      <c r="AE13">
        <v>103.63516328633688</v>
      </c>
      <c r="AF13">
        <v>106.60664320756574</v>
      </c>
      <c r="AG13">
        <v>109.55999845057731</v>
      </c>
      <c r="AH13">
        <v>112.45840011715623</v>
      </c>
      <c r="AI13">
        <v>115.31168866767939</v>
      </c>
      <c r="AJ13">
        <v>118.13158702186445</v>
      </c>
      <c r="AK13">
        <v>120.90205881615105</v>
      </c>
      <c r="AL13">
        <v>123.56406286772668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7.6180168896106277</v>
      </c>
      <c r="N14" s="11">
        <v>6.5118765310381796</v>
      </c>
      <c r="O14" s="11">
        <v>7.3423247176162869</v>
      </c>
      <c r="P14" s="11">
        <v>6.9334431067111444</v>
      </c>
      <c r="Q14" s="11">
        <v>8.5684632904970588</v>
      </c>
      <c r="R14" s="11">
        <v>8.8997767990114571</v>
      </c>
      <c r="S14" s="11">
        <v>10.206826726915601</v>
      </c>
      <c r="T14" s="11">
        <v>10.57898899319887</v>
      </c>
      <c r="U14" s="11">
        <v>10.99701124229669</v>
      </c>
      <c r="V14" s="11">
        <v>10.915052439311669</v>
      </c>
      <c r="W14" s="11">
        <v>10.697145200193757</v>
      </c>
      <c r="X14" s="11">
        <v>11.23253442189554</v>
      </c>
      <c r="Y14" s="11">
        <v>12.14991126668343</v>
      </c>
      <c r="Z14" s="11">
        <v>12.65532446798148</v>
      </c>
      <c r="AA14" s="11">
        <v>13.171397689074647</v>
      </c>
      <c r="AB14" s="11">
        <v>13.638061356738639</v>
      </c>
      <c r="AC14" s="11">
        <v>14.087004694506359</v>
      </c>
      <c r="AD14" s="11">
        <v>14.522453455579219</v>
      </c>
      <c r="AE14">
        <v>14.95004752866727</v>
      </c>
      <c r="AF14">
        <v>15.365617720961287</v>
      </c>
      <c r="AG14">
        <v>15.77739968364164</v>
      </c>
      <c r="AH14">
        <v>16.179986900627924</v>
      </c>
      <c r="AI14">
        <v>16.576533478807768</v>
      </c>
      <c r="AJ14">
        <v>16.962431483579469</v>
      </c>
      <c r="AK14">
        <v>17.347386612377523</v>
      </c>
      <c r="AL14">
        <v>17.715765744213805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 xml:space="preserve">Qualification Figure 1.1  Employment by Qualification, 2010-2035, Norfolk and Suffolk 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 xml:space="preserve">ShiftShare Table 1  Shift-share by occupation, 2015-2020, Norfolk and Suffolk </v>
      </c>
      <c r="W1" s="203" t="str">
        <f>CONCATENATE("Shift-share Figure 1: Levels of Employment, ",C4," - ",F40,", ",Info!B5)</f>
        <v xml:space="preserve">Shift-share Figure 1: Levels of Employment, 2015 - 2035, Norfolk and Suffolk </v>
      </c>
      <c r="AK1" s="203" t="str">
        <f>CONCATENATE("Shift-share Figure 1.1: Net Changes, ",C4,"-",F40,", ",Info!B5)</f>
        <v xml:space="preserve">Shift-share Figure 1.1: Net Changes, 2015-2035, Norfolk and Suffolk 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53.750611159059225</v>
      </c>
      <c r="C8" s="141">
        <f t="shared" ref="C8:C33" si="0">B8/B$35*100</f>
        <v>6.7637801688294852</v>
      </c>
      <c r="E8" s="151">
        <v>61.576710914817461</v>
      </c>
      <c r="F8" s="141">
        <f t="shared" ref="F8:F33" si="1">E8/E$35*100</f>
        <v>7.8082391486329765</v>
      </c>
      <c r="H8" s="151">
        <f>E8-B8</f>
        <v>7.8260997557582357</v>
      </c>
      <c r="I8" s="141">
        <f>IF(B8&lt;&gt;0,((E8/B8)-1)*100,0)</f>
        <v>14.560020038840449</v>
      </c>
      <c r="K8" s="207">
        <f t="shared" ref="K8:K33" si="2">(($E$35/$B$35)-1)*B8</f>
        <v>-0.41062909404967285</v>
      </c>
      <c r="L8" s="141">
        <f>IF(B8&lt;&gt;0,K8/B8*100,0)</f>
        <v>-0.76395241876326958</v>
      </c>
      <c r="N8" s="151">
        <f>H8-(K8+Q8)</f>
        <v>8.4295403977302286</v>
      </c>
      <c r="O8" s="141">
        <f>IF(B8&lt;&gt;0,N8/B8*100,0)</f>
        <v>15.682687537794626</v>
      </c>
      <c r="Q8" s="151">
        <v>-0.19281154792232091</v>
      </c>
      <c r="R8" s="141">
        <f>IF(B8&lt;&gt;0,Q8/B8*100,0)</f>
        <v>-0.35871508019090514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26.392696401836986</v>
      </c>
      <c r="C9" s="141">
        <f t="shared" si="0"/>
        <v>3.3211603119529398</v>
      </c>
      <c r="E9" s="151">
        <v>26.771204543075548</v>
      </c>
      <c r="F9" s="141">
        <f t="shared" si="1"/>
        <v>3.3947244707252189</v>
      </c>
      <c r="H9" s="151">
        <f t="shared" ref="H9:H32" si="3">E9-B9</f>
        <v>0.37850814123856225</v>
      </c>
      <c r="I9" s="141">
        <f t="shared" ref="I9:I32" si="4">IF(B9&lt;&gt;0,((E9/B9)-1)*100,0)</f>
        <v>1.4341397160625657</v>
      </c>
      <c r="K9" s="207">
        <f t="shared" si="2"/>
        <v>-0.20162764253868007</v>
      </c>
      <c r="L9" s="141">
        <f t="shared" ref="L9:L32" si="5">IF(B9&lt;&gt;0,K9/B9*100,0)</f>
        <v>-0.76395241876326958</v>
      </c>
      <c r="N9" s="151">
        <f t="shared" ref="N9:N31" si="6">H9-(K9+Q9)</f>
        <v>0.60844558312911312</v>
      </c>
      <c r="O9" s="141">
        <f>IF(B9&lt;&gt;0,N9/B9*100,0)</f>
        <v>2.3053558979550268</v>
      </c>
      <c r="Q9" s="151">
        <v>-2.8309799351870859E-2</v>
      </c>
      <c r="R9" s="141">
        <f>IF(B9&lt;&gt;0,Q9/B9*100,0)</f>
        <v>-0.10726376312918311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42.66356562283508</v>
      </c>
      <c r="C10" s="141">
        <f t="shared" si="0"/>
        <v>5.3686269396520467</v>
      </c>
      <c r="E10" s="151">
        <v>48.60213013991185</v>
      </c>
      <c r="F10" s="141">
        <f t="shared" si="1"/>
        <v>6.1629965229938009</v>
      </c>
      <c r="H10" s="151">
        <f t="shared" si="3"/>
        <v>5.9385645170767702</v>
      </c>
      <c r="I10" s="141">
        <f t="shared" si="4"/>
        <v>13.919522267726814</v>
      </c>
      <c r="K10" s="207">
        <f t="shared" si="2"/>
        <v>-0.32592934150630337</v>
      </c>
      <c r="L10" s="141">
        <f t="shared" si="5"/>
        <v>-0.76395241876326958</v>
      </c>
      <c r="N10" s="151">
        <f t="shared" si="6"/>
        <v>5.8900994956445825</v>
      </c>
      <c r="O10" s="141">
        <f t="shared" ref="O10:O32" si="7">IF(B10&lt;&gt;0,N10/B10*100,0)</f>
        <v>13.805924117350351</v>
      </c>
      <c r="Q10" s="151">
        <v>0.37439436293849154</v>
      </c>
      <c r="R10" s="141">
        <f t="shared" ref="R10:R32" si="8">IF(B10&lt;&gt;0,Q10/B10*100,0)</f>
        <v>0.87755056913973017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28.347986203383599</v>
      </c>
      <c r="C11" s="141">
        <f t="shared" si="0"/>
        <v>3.5672068237754671</v>
      </c>
      <c r="E11" s="151">
        <v>32.210759136498666</v>
      </c>
      <c r="F11" s="141">
        <f t="shared" si="1"/>
        <v>4.0844875726591381</v>
      </c>
      <c r="H11" s="151">
        <f>E11-B11</f>
        <v>3.8627729331150675</v>
      </c>
      <c r="I11" s="141">
        <f>IF(B11&lt;&gt;0,((E11/B11)-1)*100,0)</f>
        <v>13.626269271480073</v>
      </c>
      <c r="K11" s="207">
        <f t="shared" si="2"/>
        <v>-0.21656512627142696</v>
      </c>
      <c r="L11" s="141">
        <f t="shared" si="5"/>
        <v>-0.76395241876326958</v>
      </c>
      <c r="N11" s="151">
        <f t="shared" si="6"/>
        <v>3.1902279665953195</v>
      </c>
      <c r="O11" s="141">
        <f t="shared" si="7"/>
        <v>11.253808096656035</v>
      </c>
      <c r="Q11" s="151">
        <v>0.88911009279117503</v>
      </c>
      <c r="R11" s="141">
        <f>IF(B11&lt;&gt;0,Q11/B11*100,0)</f>
        <v>3.1364135935872985</v>
      </c>
      <c r="T11" s="136"/>
    </row>
    <row r="12" spans="1:97" x14ac:dyDescent="0.2">
      <c r="A12" s="10" t="str">
        <f>name!$D8</f>
        <v>23 Teaching and other educational professionals</v>
      </c>
      <c r="B12" s="151">
        <v>30.918373527944688</v>
      </c>
      <c r="C12" s="141">
        <f t="shared" si="0"/>
        <v>3.8906549564977086</v>
      </c>
      <c r="E12" s="151">
        <v>35.619698474991445</v>
      </c>
      <c r="F12" s="141">
        <f t="shared" si="1"/>
        <v>4.5167583646953711</v>
      </c>
      <c r="H12" s="151">
        <f t="shared" si="3"/>
        <v>4.7013249470467571</v>
      </c>
      <c r="I12" s="141">
        <f t="shared" si="4"/>
        <v>15.205602399484563</v>
      </c>
      <c r="K12" s="207">
        <f t="shared" si="2"/>
        <v>-0.2362016624089959</v>
      </c>
      <c r="L12" s="141">
        <f t="shared" si="5"/>
        <v>-0.76395241876326958</v>
      </c>
      <c r="N12" s="151">
        <f t="shared" si="6"/>
        <v>3.0725562741289236</v>
      </c>
      <c r="O12" s="141">
        <f t="shared" si="7"/>
        <v>9.93763876793804</v>
      </c>
      <c r="Q12" s="151">
        <v>1.8649703353268297</v>
      </c>
      <c r="R12" s="141">
        <f t="shared" si="8"/>
        <v>6.0319160503097926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40.713473035388091</v>
      </c>
      <c r="C13" s="141">
        <f t="shared" si="0"/>
        <v>5.1232344262288345</v>
      </c>
      <c r="E13" s="151">
        <v>50.31524200123097</v>
      </c>
      <c r="F13" s="141">
        <f t="shared" si="1"/>
        <v>6.3802277927841571</v>
      </c>
      <c r="H13" s="151">
        <f t="shared" si="3"/>
        <v>9.6017689658428793</v>
      </c>
      <c r="I13" s="141">
        <f t="shared" si="4"/>
        <v>23.583762941316834</v>
      </c>
      <c r="K13" s="207">
        <f t="shared" si="2"/>
        <v>-0.31103156201637888</v>
      </c>
      <c r="L13" s="141">
        <f t="shared" si="5"/>
        <v>-0.76395241876326958</v>
      </c>
      <c r="N13" s="151">
        <f>H13-(K13+Q13)</f>
        <v>9.0527058402491605</v>
      </c>
      <c r="O13" s="141">
        <f>IF(B13&lt;&gt;0,N13/B13*100,0)</f>
        <v>22.235159924530539</v>
      </c>
      <c r="Q13" s="151">
        <v>0.86009468761009711</v>
      </c>
      <c r="R13" s="141">
        <f t="shared" si="8"/>
        <v>2.1125554355495639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12.406178691914709</v>
      </c>
      <c r="C14" s="141">
        <f t="shared" si="0"/>
        <v>1.5611481171630333</v>
      </c>
      <c r="E14" s="151">
        <v>15.506013151204757</v>
      </c>
      <c r="F14" s="141">
        <f t="shared" si="1"/>
        <v>1.9662410857563368</v>
      </c>
      <c r="H14" s="151">
        <f t="shared" si="3"/>
        <v>3.0998344592900473</v>
      </c>
      <c r="I14" s="141">
        <f t="shared" si="4"/>
        <v>24.986214823024078</v>
      </c>
      <c r="K14" s="207">
        <f t="shared" si="2"/>
        <v>-9.4777302192975782E-2</v>
      </c>
      <c r="L14" s="141">
        <f>IF(B14&lt;&gt;0,K14/B14*100,0)</f>
        <v>-0.76395241876326958</v>
      </c>
      <c r="N14" s="151">
        <f t="shared" si="6"/>
        <v>2.9780441778272064</v>
      </c>
      <c r="O14" s="141">
        <f t="shared" si="7"/>
        <v>24.004524292141962</v>
      </c>
      <c r="Q14" s="151">
        <v>0.21656758365581669</v>
      </c>
      <c r="R14" s="141">
        <f t="shared" si="8"/>
        <v>1.7456429496453811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12.117417201787887</v>
      </c>
      <c r="C15" s="141">
        <f t="shared" si="0"/>
        <v>1.5248114281780139</v>
      </c>
      <c r="E15" s="151">
        <v>14.059426990458828</v>
      </c>
      <c r="F15" s="141">
        <f t="shared" si="1"/>
        <v>1.7828066261303195</v>
      </c>
      <c r="H15" s="151">
        <f t="shared" si="3"/>
        <v>1.9420097886709407</v>
      </c>
      <c r="I15" s="141">
        <f t="shared" si="4"/>
        <v>16.026598377617994</v>
      </c>
      <c r="K15" s="207">
        <f t="shared" si="2"/>
        <v>-9.2571301804695069E-2</v>
      </c>
      <c r="L15" s="141">
        <f t="shared" si="5"/>
        <v>-0.76395241876326958</v>
      </c>
      <c r="N15" s="151">
        <f t="shared" si="6"/>
        <v>1.5977353164631021</v>
      </c>
      <c r="O15" s="141">
        <f t="shared" si="7"/>
        <v>13.185444471016162</v>
      </c>
      <c r="Q15" s="151">
        <v>0.43684577401253355</v>
      </c>
      <c r="R15" s="141">
        <f t="shared" si="8"/>
        <v>3.6051063253650977</v>
      </c>
      <c r="T15" s="11"/>
    </row>
    <row r="16" spans="1:97" x14ac:dyDescent="0.2">
      <c r="A16" s="10" t="str">
        <f>name!$D12</f>
        <v>33 Protective service occupations</v>
      </c>
      <c r="B16" s="151">
        <v>9.2499823374967125</v>
      </c>
      <c r="C16" s="141">
        <f t="shared" si="0"/>
        <v>1.1639839203174991</v>
      </c>
      <c r="E16" s="151">
        <v>10.119256580617815</v>
      </c>
      <c r="F16" s="141">
        <f t="shared" si="1"/>
        <v>1.2831730408132034</v>
      </c>
      <c r="H16" s="151">
        <f t="shared" si="3"/>
        <v>0.86927424312110269</v>
      </c>
      <c r="I16" s="141">
        <f t="shared" si="4"/>
        <v>9.3975773293892608</v>
      </c>
      <c r="K16" s="207">
        <f t="shared" si="2"/>
        <v>-7.0665463802481357E-2</v>
      </c>
      <c r="L16" s="141">
        <f t="shared" si="5"/>
        <v>-0.76395241876326958</v>
      </c>
      <c r="N16" s="151">
        <f t="shared" si="6"/>
        <v>0.74857134852498641</v>
      </c>
      <c r="O16" s="141">
        <f t="shared" si="7"/>
        <v>8.0926786799418835</v>
      </c>
      <c r="Q16" s="151">
        <v>0.19136835839859762</v>
      </c>
      <c r="R16" s="141">
        <f t="shared" si="8"/>
        <v>2.0688510682106545</v>
      </c>
      <c r="T16" s="11"/>
    </row>
    <row r="17" spans="1:20" x14ac:dyDescent="0.2">
      <c r="A17" s="10" t="str">
        <f>name!$D13</f>
        <v>34 Culture, media and sports occupations</v>
      </c>
      <c r="B17" s="151">
        <v>14.819369640176966</v>
      </c>
      <c r="C17" s="141">
        <f t="shared" si="0"/>
        <v>1.864815233266216</v>
      </c>
      <c r="E17" s="151">
        <v>17.23738286525975</v>
      </c>
      <c r="F17" s="141">
        <f t="shared" si="1"/>
        <v>2.1857875438440906</v>
      </c>
      <c r="H17" s="151">
        <f t="shared" si="3"/>
        <v>2.4180132250827846</v>
      </c>
      <c r="I17" s="141">
        <f t="shared" si="4"/>
        <v>16.316572727407252</v>
      </c>
      <c r="K17" s="207">
        <f t="shared" si="2"/>
        <v>-0.11321293281160157</v>
      </c>
      <c r="L17" s="141">
        <f t="shared" si="5"/>
        <v>-0.76395241876326958</v>
      </c>
      <c r="N17" s="151">
        <f t="shared" si="6"/>
        <v>1.9446141718588892</v>
      </c>
      <c r="O17" s="141">
        <f t="shared" si="7"/>
        <v>13.122111257599128</v>
      </c>
      <c r="Q17" s="151">
        <v>0.58661198603549702</v>
      </c>
      <c r="R17" s="141">
        <f t="shared" si="8"/>
        <v>3.9584138885713895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46.18191751252057</v>
      </c>
      <c r="C18" s="141">
        <f t="shared" si="0"/>
        <v>5.8113634634842528</v>
      </c>
      <c r="E18" s="151">
        <v>49.428431092874483</v>
      </c>
      <c r="F18" s="141">
        <f t="shared" si="1"/>
        <v>6.2677756733190098</v>
      </c>
      <c r="H18" s="151">
        <f t="shared" si="3"/>
        <v>3.2465135803539127</v>
      </c>
      <c r="I18" s="141">
        <f t="shared" si="4"/>
        <v>7.0298371207166532</v>
      </c>
      <c r="K18" s="207">
        <f t="shared" si="2"/>
        <v>-0.35280787586815887</v>
      </c>
      <c r="L18" s="141">
        <f t="shared" si="5"/>
        <v>-0.76395241876326958</v>
      </c>
      <c r="N18" s="151">
        <f t="shared" si="6"/>
        <v>3.5099807298615233</v>
      </c>
      <c r="O18" s="141">
        <f t="shared" si="7"/>
        <v>7.6003356268390494</v>
      </c>
      <c r="Q18" s="151">
        <v>8.9340726360548059E-2</v>
      </c>
      <c r="R18" s="141">
        <f t="shared" si="8"/>
        <v>0.19345391264086539</v>
      </c>
      <c r="T18" s="11"/>
    </row>
    <row r="19" spans="1:20" x14ac:dyDescent="0.2">
      <c r="A19" s="10" t="str">
        <f>name!$D15</f>
        <v>41 Administrative occupations</v>
      </c>
      <c r="B19" s="151">
        <v>68.589257602043844</v>
      </c>
      <c r="C19" s="141">
        <f t="shared" si="0"/>
        <v>8.6310211244035475</v>
      </c>
      <c r="E19" s="151">
        <v>66.846707327456201</v>
      </c>
      <c r="F19" s="141">
        <f t="shared" si="1"/>
        <v>8.4765014135539705</v>
      </c>
      <c r="H19" s="151">
        <f t="shared" si="3"/>
        <v>-1.7425502745876429</v>
      </c>
      <c r="I19" s="141">
        <f t="shared" si="4"/>
        <v>-2.5405585881945969</v>
      </c>
      <c r="K19" s="207">
        <f t="shared" si="2"/>
        <v>-0.52398929246258374</v>
      </c>
      <c r="L19" s="141">
        <f t="shared" si="5"/>
        <v>-0.76395241876326969</v>
      </c>
      <c r="N19" s="151">
        <f t="shared" si="6"/>
        <v>-1.9504678708108139</v>
      </c>
      <c r="O19" s="141">
        <f t="shared" si="7"/>
        <v>-2.843692932393969</v>
      </c>
      <c r="Q19" s="151">
        <v>0.7319068886857546</v>
      </c>
      <c r="R19" s="141">
        <f t="shared" si="8"/>
        <v>1.0670867629626377</v>
      </c>
      <c r="T19" s="11"/>
    </row>
    <row r="20" spans="1:20" x14ac:dyDescent="0.2">
      <c r="A20" s="10" t="str">
        <f>name!$D16</f>
        <v>42 Secretarial and related occupations</v>
      </c>
      <c r="B20" s="151">
        <v>19.401922393201922</v>
      </c>
      <c r="C20" s="141">
        <f t="shared" si="0"/>
        <v>2.4414668985245589</v>
      </c>
      <c r="E20" s="151">
        <v>17.123696020547886</v>
      </c>
      <c r="F20" s="141">
        <f t="shared" si="1"/>
        <v>2.1713714755225504</v>
      </c>
      <c r="H20" s="151">
        <f t="shared" si="3"/>
        <v>-2.2782263726540357</v>
      </c>
      <c r="I20" s="141">
        <f t="shared" si="4"/>
        <v>-11.742271340350708</v>
      </c>
      <c r="K20" s="207">
        <f t="shared" si="2"/>
        <v>-0.14822145540943851</v>
      </c>
      <c r="L20" s="141">
        <f t="shared" si="5"/>
        <v>-0.76395241876326958</v>
      </c>
      <c r="N20" s="151">
        <f t="shared" si="6"/>
        <v>-2.6185125863009806</v>
      </c>
      <c r="O20" s="141">
        <f t="shared" si="7"/>
        <v>-13.496150191892632</v>
      </c>
      <c r="Q20" s="151">
        <v>0.48850766905638338</v>
      </c>
      <c r="R20" s="141">
        <f t="shared" si="8"/>
        <v>2.5178312703051917</v>
      </c>
      <c r="T20" s="11"/>
    </row>
    <row r="21" spans="1:20" x14ac:dyDescent="0.2">
      <c r="A21" s="10" t="str">
        <f>name!$D17</f>
        <v>51 Skilled agricultural and related trades</v>
      </c>
      <c r="B21" s="151">
        <v>14.462349259875166</v>
      </c>
      <c r="C21" s="141">
        <f t="shared" si="0"/>
        <v>1.8198890953845956</v>
      </c>
      <c r="E21" s="151">
        <v>8.3980069781053786</v>
      </c>
      <c r="F21" s="141">
        <f t="shared" si="1"/>
        <v>1.0649098641797718</v>
      </c>
      <c r="H21" s="151">
        <f t="shared" si="3"/>
        <v>-6.0643422817697878</v>
      </c>
      <c r="I21" s="141">
        <f t="shared" si="4"/>
        <v>-41.931930786617812</v>
      </c>
      <c r="K21" s="207">
        <f t="shared" si="2"/>
        <v>-0.11048546698080815</v>
      </c>
      <c r="L21" s="141">
        <f t="shared" si="5"/>
        <v>-0.76395241876326958</v>
      </c>
      <c r="N21" s="151">
        <f t="shared" si="6"/>
        <v>-2.0401336045631302</v>
      </c>
      <c r="O21" s="141">
        <f t="shared" si="7"/>
        <v>-14.10651594636389</v>
      </c>
      <c r="Q21" s="151">
        <v>-3.9137232102258497</v>
      </c>
      <c r="R21" s="141">
        <f t="shared" si="8"/>
        <v>-27.061462421490649</v>
      </c>
      <c r="T21" s="11"/>
    </row>
    <row r="22" spans="1:20" x14ac:dyDescent="0.2">
      <c r="A22" s="10" t="str">
        <f>name!$D18</f>
        <v>52 Skilled metal, electrical and electronic trades</v>
      </c>
      <c r="B22" s="151">
        <v>30.3499569999728</v>
      </c>
      <c r="C22" s="141">
        <f t="shared" si="0"/>
        <v>3.8191275011511254</v>
      </c>
      <c r="E22" s="151">
        <v>24.732824990825215</v>
      </c>
      <c r="F22" s="141">
        <f t="shared" si="1"/>
        <v>3.1362476085610194</v>
      </c>
      <c r="H22" s="151">
        <f t="shared" si="3"/>
        <v>-5.6171320091475856</v>
      </c>
      <c r="I22" s="141">
        <f t="shared" si="4"/>
        <v>-18.507874687112803</v>
      </c>
      <c r="K22" s="207">
        <f t="shared" si="2"/>
        <v>-0.23185923059490446</v>
      </c>
      <c r="L22" s="141">
        <f t="shared" si="5"/>
        <v>-0.76395241876326958</v>
      </c>
      <c r="N22" s="151">
        <f t="shared" si="6"/>
        <v>-4.7650293076506465</v>
      </c>
      <c r="O22" s="141">
        <f t="shared" si="7"/>
        <v>-15.700283554454186</v>
      </c>
      <c r="Q22" s="151">
        <v>-0.62024347090203436</v>
      </c>
      <c r="R22" s="141">
        <f t="shared" si="8"/>
        <v>-2.0436387138953451</v>
      </c>
      <c r="T22" s="11"/>
    </row>
    <row r="23" spans="1:20" x14ac:dyDescent="0.2">
      <c r="A23" s="10" t="str">
        <f>name!$D19</f>
        <v>53 Skilled construction and building trades</v>
      </c>
      <c r="B23" s="151">
        <v>24.584987880672056</v>
      </c>
      <c r="C23" s="141">
        <f t="shared" si="0"/>
        <v>3.0936848882726893</v>
      </c>
      <c r="E23" s="151">
        <v>19.38274723840652</v>
      </c>
      <c r="F23" s="141">
        <f t="shared" si="1"/>
        <v>2.457830623729607</v>
      </c>
      <c r="H23" s="151">
        <f t="shared" si="3"/>
        <v>-5.2022406422655365</v>
      </c>
      <c r="I23" s="141">
        <f t="shared" si="4"/>
        <v>-21.160232689621839</v>
      </c>
      <c r="K23" s="207">
        <f t="shared" si="2"/>
        <v>-0.18781760956705085</v>
      </c>
      <c r="L23" s="141">
        <f t="shared" si="5"/>
        <v>-0.76395241876326947</v>
      </c>
      <c r="N23" s="151">
        <f t="shared" si="6"/>
        <v>-5.2697976806196953</v>
      </c>
      <c r="O23" s="141">
        <f t="shared" si="7"/>
        <v>-21.435022486883732</v>
      </c>
      <c r="Q23" s="151">
        <v>0.25537464792120979</v>
      </c>
      <c r="R23" s="141">
        <f t="shared" si="8"/>
        <v>1.0387422160251594</v>
      </c>
      <c r="T23" s="11"/>
    </row>
    <row r="24" spans="1:20" x14ac:dyDescent="0.2">
      <c r="A24" s="10" t="str">
        <f>name!$D20</f>
        <v>54 Textiles, printing and other skilled trades</v>
      </c>
      <c r="B24" s="151">
        <v>20.305947675281526</v>
      </c>
      <c r="C24" s="141">
        <f t="shared" si="0"/>
        <v>2.5552261310839071</v>
      </c>
      <c r="E24" s="151">
        <v>16.624968210164454</v>
      </c>
      <c r="F24" s="141">
        <f t="shared" si="1"/>
        <v>2.1081302605291907</v>
      </c>
      <c r="H24" s="151">
        <f t="shared" si="3"/>
        <v>-3.6809794651170726</v>
      </c>
      <c r="I24" s="141">
        <f t="shared" si="4"/>
        <v>-18.12759258509238</v>
      </c>
      <c r="K24" s="207">
        <f t="shared" si="2"/>
        <v>-0.15512777841811712</v>
      </c>
      <c r="L24" s="141">
        <f t="shared" si="5"/>
        <v>-0.76395241876326947</v>
      </c>
      <c r="N24" s="151">
        <f t="shared" si="6"/>
        <v>-3.9194276768986565</v>
      </c>
      <c r="O24" s="141">
        <f t="shared" si="7"/>
        <v>-19.301870267644709</v>
      </c>
      <c r="Q24" s="151">
        <v>0.39357599019970074</v>
      </c>
      <c r="R24" s="141">
        <f t="shared" si="8"/>
        <v>1.9382301013155947</v>
      </c>
      <c r="T24" s="11"/>
    </row>
    <row r="25" spans="1:20" x14ac:dyDescent="0.2">
      <c r="A25" s="10" t="str">
        <f>name!$D21</f>
        <v>61 Caring personal service occupations</v>
      </c>
      <c r="B25" s="151">
        <v>57.585262299123002</v>
      </c>
      <c r="C25" s="141">
        <f t="shared" si="0"/>
        <v>7.246318632602307</v>
      </c>
      <c r="E25" s="151">
        <v>58.795845679419543</v>
      </c>
      <c r="F25" s="141">
        <f t="shared" si="1"/>
        <v>7.455611337314112</v>
      </c>
      <c r="H25" s="151">
        <f t="shared" si="3"/>
        <v>1.2105833802965407</v>
      </c>
      <c r="I25" s="141">
        <f t="shared" si="4"/>
        <v>2.1022451439193679</v>
      </c>
      <c r="K25" s="207">
        <f t="shared" si="2"/>
        <v>-0.43992400418532335</v>
      </c>
      <c r="L25" s="141">
        <f t="shared" si="5"/>
        <v>-0.76395241876326958</v>
      </c>
      <c r="N25" s="151">
        <f t="shared" si="6"/>
        <v>-0.57391113449295728</v>
      </c>
      <c r="O25" s="141">
        <f t="shared" si="7"/>
        <v>-0.99662849760380046</v>
      </c>
      <c r="Q25" s="151">
        <v>2.2244185189748213</v>
      </c>
      <c r="R25" s="141">
        <f t="shared" si="8"/>
        <v>3.8628260602864324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16.772692803964336</v>
      </c>
      <c r="C26" s="141">
        <f t="shared" si="0"/>
        <v>2.1106142705914603</v>
      </c>
      <c r="E26" s="151">
        <v>17.253063780967214</v>
      </c>
      <c r="F26" s="141">
        <f t="shared" si="1"/>
        <v>2.187775963460767</v>
      </c>
      <c r="H26" s="151">
        <f t="shared" si="3"/>
        <v>0.48037097700287745</v>
      </c>
      <c r="I26" s="141">
        <f t="shared" si="4"/>
        <v>2.8640062905661567</v>
      </c>
      <c r="K26" s="207">
        <f t="shared" si="2"/>
        <v>-0.12813539236761839</v>
      </c>
      <c r="L26" s="141">
        <f t="shared" si="5"/>
        <v>-0.76395241876326947</v>
      </c>
      <c r="N26" s="151">
        <f t="shared" si="6"/>
        <v>0.52683786828911749</v>
      </c>
      <c r="O26" s="141">
        <f t="shared" si="7"/>
        <v>3.1410452361268786</v>
      </c>
      <c r="Q26" s="151">
        <v>8.1668501081378367E-2</v>
      </c>
      <c r="R26" s="141">
        <f t="shared" si="8"/>
        <v>0.48691347320255868</v>
      </c>
      <c r="T26" s="11"/>
    </row>
    <row r="27" spans="1:20" x14ac:dyDescent="0.2">
      <c r="A27" s="10" t="str">
        <f>name!$D23</f>
        <v>63 Community and civil enforcement occupations</v>
      </c>
      <c r="B27" s="151">
        <v>0.90268523226398667</v>
      </c>
      <c r="C27" s="141">
        <f t="shared" si="0"/>
        <v>0.11359060559543699</v>
      </c>
      <c r="E27" s="151">
        <v>0.95471763965177647</v>
      </c>
      <c r="F27" s="141">
        <f t="shared" si="1"/>
        <v>0.12106303729232841</v>
      </c>
      <c r="H27" s="151">
        <f t="shared" si="3"/>
        <v>5.2032407387789803E-2</v>
      </c>
      <c r="I27" s="141">
        <f t="shared" si="4"/>
        <v>5.7641806388357031</v>
      </c>
      <c r="K27" s="207">
        <f t="shared" si="2"/>
        <v>-6.8960856656995638E-3</v>
      </c>
      <c r="L27" s="141">
        <f t="shared" si="5"/>
        <v>-0.76395241876326958</v>
      </c>
      <c r="N27" s="151">
        <f t="shared" si="6"/>
        <v>5.6241552950512051E-2</v>
      </c>
      <c r="O27" s="141">
        <f t="shared" si="7"/>
        <v>6.2304722554787997</v>
      </c>
      <c r="Q27" s="151">
        <v>2.6869401029773164E-3</v>
      </c>
      <c r="R27" s="141">
        <f t="shared" si="8"/>
        <v>0.29766080212017154</v>
      </c>
      <c r="T27" s="172"/>
    </row>
    <row r="28" spans="1:20" x14ac:dyDescent="0.2">
      <c r="A28" s="10" t="str">
        <f>name!$D24</f>
        <v>71 Sales occupations</v>
      </c>
      <c r="B28" s="151">
        <v>56.8829180776887</v>
      </c>
      <c r="C28" s="141">
        <f t="shared" si="0"/>
        <v>7.1579382065161443</v>
      </c>
      <c r="E28" s="151">
        <v>48.321072964129698</v>
      </c>
      <c r="F28" s="141">
        <f t="shared" si="1"/>
        <v>6.1273570480958597</v>
      </c>
      <c r="H28" s="151">
        <f t="shared" si="3"/>
        <v>-8.5618451135590021</v>
      </c>
      <c r="I28" s="141">
        <f t="shared" si="4"/>
        <v>-15.05169812467344</v>
      </c>
      <c r="K28" s="207">
        <f t="shared" si="2"/>
        <v>-0.43455842851763193</v>
      </c>
      <c r="L28" s="141">
        <f t="shared" si="5"/>
        <v>-0.76395241876326958</v>
      </c>
      <c r="N28" s="151">
        <f>H28-(K28+Q28)</f>
        <v>-5.1798822852920035</v>
      </c>
      <c r="O28" s="141">
        <f t="shared" si="7"/>
        <v>-9.106217578742184</v>
      </c>
      <c r="Q28" s="151">
        <v>-2.9474043997493666</v>
      </c>
      <c r="R28" s="141">
        <f t="shared" si="8"/>
        <v>-5.1815281271679927</v>
      </c>
      <c r="T28" s="11"/>
    </row>
    <row r="29" spans="1:20" x14ac:dyDescent="0.2">
      <c r="A29" s="10" t="str">
        <f>name!$D25</f>
        <v>72 Customer service occupations</v>
      </c>
      <c r="B29" s="151">
        <v>11.552996127248056</v>
      </c>
      <c r="C29" s="141">
        <f t="shared" si="0"/>
        <v>1.453786746067055</v>
      </c>
      <c r="E29" s="151">
        <v>12.273663494538754</v>
      </c>
      <c r="F29" s="141">
        <f t="shared" si="1"/>
        <v>1.5563627607161392</v>
      </c>
      <c r="H29" s="151">
        <f t="shared" si="3"/>
        <v>0.72066736729069802</v>
      </c>
      <c r="I29" s="141">
        <f t="shared" si="4"/>
        <v>6.2379261565836064</v>
      </c>
      <c r="K29" s="207">
        <f t="shared" si="2"/>
        <v>-8.8259393353738391E-2</v>
      </c>
      <c r="L29" s="141">
        <f t="shared" si="5"/>
        <v>-0.76395241876326969</v>
      </c>
      <c r="N29" s="151">
        <f t="shared" si="6"/>
        <v>0.99158307470927043</v>
      </c>
      <c r="O29" s="141">
        <f t="shared" si="7"/>
        <v>8.5829083969879871</v>
      </c>
      <c r="Q29" s="151">
        <v>-0.18265631406483399</v>
      </c>
      <c r="R29" s="141">
        <f t="shared" si="8"/>
        <v>-1.5810298216411074</v>
      </c>
      <c r="T29" s="11"/>
    </row>
    <row r="30" spans="1:20" x14ac:dyDescent="0.2">
      <c r="A30" s="10" t="str">
        <f>name!$D26</f>
        <v>81 Process, plant and machine operatives</v>
      </c>
      <c r="B30" s="151">
        <v>22.558256544275608</v>
      </c>
      <c r="C30" s="141">
        <f t="shared" si="0"/>
        <v>2.8386484351968777</v>
      </c>
      <c r="E30" s="151">
        <v>18.843906903916196</v>
      </c>
      <c r="F30" s="141">
        <f t="shared" si="1"/>
        <v>2.3895029373020198</v>
      </c>
      <c r="H30" s="151">
        <f t="shared" si="3"/>
        <v>-3.7143496403594121</v>
      </c>
      <c r="I30" s="141">
        <f t="shared" si="4"/>
        <v>-16.465588256207532</v>
      </c>
      <c r="K30" s="207">
        <f t="shared" si="2"/>
        <v>-0.17233434650081705</v>
      </c>
      <c r="L30" s="141">
        <f t="shared" si="5"/>
        <v>-0.76395241876326958</v>
      </c>
      <c r="N30" s="151">
        <f t="shared" si="6"/>
        <v>-3.4404498387862712</v>
      </c>
      <c r="O30" s="141">
        <f t="shared" si="7"/>
        <v>-15.251399557557214</v>
      </c>
      <c r="Q30" s="151">
        <v>-0.10156545507232391</v>
      </c>
      <c r="R30" s="141">
        <f t="shared" si="8"/>
        <v>-0.45023627988705184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30.446825473996551</v>
      </c>
      <c r="C31" s="141">
        <f t="shared" si="0"/>
        <v>3.8313170753616914</v>
      </c>
      <c r="E31" s="151">
        <v>28.369579056858448</v>
      </c>
      <c r="F31" s="141">
        <f t="shared" si="1"/>
        <v>3.5974064631096736</v>
      </c>
      <c r="H31" s="151">
        <f t="shared" si="3"/>
        <v>-2.0772464171381024</v>
      </c>
      <c r="I31" s="141">
        <f t="shared" si="4"/>
        <v>-6.8225385891616082</v>
      </c>
      <c r="K31" s="207">
        <f t="shared" si="2"/>
        <v>-0.23259925964522796</v>
      </c>
      <c r="L31" s="141">
        <f t="shared" si="5"/>
        <v>-0.76395241876326958</v>
      </c>
      <c r="N31" s="151">
        <f t="shared" si="6"/>
        <v>-1.738375530260766</v>
      </c>
      <c r="O31" s="141">
        <f t="shared" si="7"/>
        <v>-5.709546079756147</v>
      </c>
      <c r="Q31" s="151">
        <v>-0.10627162723210856</v>
      </c>
      <c r="R31" s="141">
        <f t="shared" si="8"/>
        <v>-0.34904009064219527</v>
      </c>
      <c r="T31" s="11"/>
    </row>
    <row r="32" spans="1:20" x14ac:dyDescent="0.2">
      <c r="A32" s="10" t="str">
        <f>name!$D28</f>
        <v>91 Elementary trades and related occupations</v>
      </c>
      <c r="B32" s="151">
        <v>15.6269232155376</v>
      </c>
      <c r="C32" s="141">
        <f t="shared" si="0"/>
        <v>1.9664348193603736</v>
      </c>
      <c r="E32" s="151">
        <v>11.516644677419556</v>
      </c>
      <c r="F32" s="141">
        <f t="shared" si="1"/>
        <v>1.460368936488357</v>
      </c>
      <c r="H32" s="151">
        <f t="shared" si="3"/>
        <v>-4.1102785381180436</v>
      </c>
      <c r="I32" s="141">
        <f t="shared" si="4"/>
        <v>-26.302545174287793</v>
      </c>
      <c r="K32" s="207">
        <f t="shared" si="2"/>
        <v>-0.1193822578833784</v>
      </c>
      <c r="L32" s="141">
        <f t="shared" si="5"/>
        <v>-0.76395241876326958</v>
      </c>
      <c r="N32" s="151">
        <f>H32-(K32+Q32)</f>
        <v>-2.969494037626816</v>
      </c>
      <c r="O32" s="141">
        <f t="shared" si="7"/>
        <v>-19.002422912491792</v>
      </c>
      <c r="Q32" s="151">
        <v>-1.0214022426078493</v>
      </c>
      <c r="R32" s="141">
        <f t="shared" si="8"/>
        <v>-6.5361698430327309</v>
      </c>
      <c r="T32" s="11"/>
    </row>
    <row r="33" spans="1:20" x14ac:dyDescent="0.2">
      <c r="A33" s="10" t="str">
        <f>name!$D29</f>
        <v>92 Elementary administration and service occupations</v>
      </c>
      <c r="B33" s="151">
        <v>87.09844708051061</v>
      </c>
      <c r="C33" s="141">
        <f t="shared" si="0"/>
        <v>10.960149780542757</v>
      </c>
      <c r="E33" s="151">
        <v>77.728299146651267</v>
      </c>
      <c r="F33" s="141">
        <f t="shared" si="1"/>
        <v>9.8563424277910183</v>
      </c>
      <c r="H33" s="151">
        <f t="shared" ref="H33" si="9">E33-B33</f>
        <v>-9.370147933859343</v>
      </c>
      <c r="I33" s="141">
        <f>IF(B33&lt;&gt;0,((E33/B33)-1)*100,0)</f>
        <v>-10.75811136471575</v>
      </c>
      <c r="K33" s="207">
        <f t="shared" si="2"/>
        <v>-0.66539069317680721</v>
      </c>
      <c r="L33" s="141">
        <f t="shared" ref="L33" si="10">IF(B33&lt;&gt;0,K33/B33*100,0)</f>
        <v>-0.76395241876326969</v>
      </c>
      <c r="N33" s="151">
        <f>H33-(K33+Q33)</f>
        <v>-8.1317022446555463</v>
      </c>
      <c r="O33" s="141">
        <f t="shared" ref="O33" si="11">IF(B33&lt;&gt;0,N33/B33*100,0)</f>
        <v>-9.3362195506642021</v>
      </c>
      <c r="Q33" s="151">
        <v>-0.57305499602698851</v>
      </c>
      <c r="R33" s="141">
        <f t="shared" ref="R33" si="12">IF(B33&lt;&gt;0,Q33/B33*100,0)</f>
        <v>-0.65793939528827361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794.68300000000011</v>
      </c>
      <c r="C35" s="147">
        <f>B35/B$35*100</f>
        <v>100</v>
      </c>
      <c r="D35" s="145"/>
      <c r="E35" s="152">
        <f>SUM(E8:E33)</f>
        <v>788.61199999999963</v>
      </c>
      <c r="F35" s="147">
        <f t="shared" ref="F35" si="13">E35/E$35*100</f>
        <v>100</v>
      </c>
      <c r="G35" s="145"/>
      <c r="H35" s="152">
        <f>E35-B35</f>
        <v>-6.0710000000004811</v>
      </c>
      <c r="I35" s="147">
        <f>IF(B35&lt;&gt;0,((E35/B35)-1)*100,0)</f>
        <v>-0.76395241876326958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 xml:space="preserve">ShiftShare Table 1.1  Shift-share by occupation, 2020-2035, Norfolk and Suffolk 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61.576710914817461</v>
      </c>
      <c r="C44" s="141">
        <f t="shared" ref="C44:C68" si="15">B44/B$71*100</f>
        <v>7.8082391486329765</v>
      </c>
      <c r="E44" s="151">
        <v>63.887172924545759</v>
      </c>
      <c r="F44" s="141">
        <f t="shared" ref="F44:F68" si="16">E44/E$71*100</f>
        <v>7.5271187290336234</v>
      </c>
      <c r="H44" s="151">
        <f>E44-B44</f>
        <v>2.3104620097282975</v>
      </c>
      <c r="I44" s="141">
        <f>IF(B44&gt;0,((E44/B44)-1)*100,0)</f>
        <v>3.7521685965404838</v>
      </c>
      <c r="K44" s="151">
        <f>(($E$71/$B$71)-1)*B44</f>
        <v>4.6964996831197681</v>
      </c>
      <c r="L44" s="141">
        <f>IF(B44&gt;0,K44/B44*100,0)</f>
        <v>7.6270713608213025</v>
      </c>
      <c r="N44" s="151">
        <f>H44-(K44+Q44)</f>
        <v>-1.4959762583223308</v>
      </c>
      <c r="O44" s="141">
        <f>IF(B44&gt;0,N44/B44*100,0)</f>
        <v>-2.429451388515699</v>
      </c>
      <c r="Q44" s="151">
        <v>-0.89006141506913983</v>
      </c>
      <c r="R44" s="141">
        <f>IF(B44&gt;0,Q44/B44*100,0)</f>
        <v>-1.4454513757651202</v>
      </c>
      <c r="T44" s="151"/>
    </row>
    <row r="45" spans="1:20" x14ac:dyDescent="0.2">
      <c r="A45" s="135" t="str">
        <f t="shared" si="14"/>
        <v>12 Other managers and proprietors</v>
      </c>
      <c r="B45" s="151">
        <v>26.771204543075548</v>
      </c>
      <c r="C45" s="141">
        <f t="shared" si="15"/>
        <v>3.3947244707252189</v>
      </c>
      <c r="E45" s="151">
        <v>38.679266375749343</v>
      </c>
      <c r="F45" s="141">
        <f t="shared" si="16"/>
        <v>4.5571500042119508</v>
      </c>
      <c r="H45" s="151">
        <f t="shared" ref="H45:H71" si="17">E45-B45</f>
        <v>11.908061832673795</v>
      </c>
      <c r="I45" s="141">
        <f t="shared" ref="I45:I71" si="18">IF(B45&gt;0,((E45/B45)-1)*100,0)</f>
        <v>44.480859325972503</v>
      </c>
      <c r="K45" s="151">
        <f t="shared" ref="K45:K68" si="19">(($E$71/$B$71)-1)*B45</f>
        <v>2.0418588746518065</v>
      </c>
      <c r="L45" s="141">
        <f t="shared" ref="L45:L68" si="20">IF(B45&gt;0,K45/B45*100,0)</f>
        <v>7.6270713608213025</v>
      </c>
      <c r="N45" s="151">
        <f t="shared" ref="N45:N68" si="21">H45-(K45+Q45)</f>
        <v>9.9082337895498132</v>
      </c>
      <c r="O45" s="141">
        <f t="shared" ref="O45:O68" si="22">IF(B45&gt;0,N45/B45*100,0)</f>
        <v>37.010788116041674</v>
      </c>
      <c r="Q45" s="151">
        <v>-4.2030831527824636E-2</v>
      </c>
      <c r="R45" s="141">
        <f>IF(B45&gt;0,Q45/B45*100,0)</f>
        <v>-0.15700015089046876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48.60213013991185</v>
      </c>
      <c r="C46" s="141">
        <f t="shared" si="15"/>
        <v>6.1629965229938009</v>
      </c>
      <c r="E46" s="151">
        <v>56.998514067011818</v>
      </c>
      <c r="F46" s="141">
        <f t="shared" si="16"/>
        <v>6.7155042729407404</v>
      </c>
      <c r="H46" s="151">
        <f t="shared" si="17"/>
        <v>8.3963839270999685</v>
      </c>
      <c r="I46" s="141">
        <f t="shared" si="18"/>
        <v>17.275752941134769</v>
      </c>
      <c r="K46" s="151">
        <f t="shared" si="19"/>
        <v>3.7069191486503152</v>
      </c>
      <c r="L46" s="141">
        <f t="shared" si="20"/>
        <v>7.6270713608213025</v>
      </c>
      <c r="N46" s="151">
        <f t="shared" si="21"/>
        <v>5.7650097930709201</v>
      </c>
      <c r="O46" s="141">
        <f t="shared" si="22"/>
        <v>11.861640171891807</v>
      </c>
      <c r="Q46" s="151">
        <v>-1.0755450146212668</v>
      </c>
      <c r="R46" s="141">
        <f t="shared" ref="R46:R68" si="23">IF(B46&gt;0,Q46/B46*100,0)</f>
        <v>-2.2129585915783436</v>
      </c>
      <c r="T46" s="151"/>
    </row>
    <row r="47" spans="1:20" x14ac:dyDescent="0.2">
      <c r="A47" s="135" t="str">
        <f t="shared" si="14"/>
        <v>22 Health professionals</v>
      </c>
      <c r="B47" s="151">
        <v>32.210759136498666</v>
      </c>
      <c r="C47" s="141">
        <f t="shared" si="15"/>
        <v>4.0844875726591381</v>
      </c>
      <c r="E47" s="151">
        <v>38.762420282995834</v>
      </c>
      <c r="F47" s="141">
        <f t="shared" si="16"/>
        <v>4.5669471090762812</v>
      </c>
      <c r="H47" s="151">
        <f t="shared" si="17"/>
        <v>6.5516611464971675</v>
      </c>
      <c r="I47" s="141">
        <f t="shared" si="18"/>
        <v>20.339977455152081</v>
      </c>
      <c r="K47" s="151">
        <f t="shared" si="19"/>
        <v>2.4567375852030207</v>
      </c>
      <c r="L47" s="141">
        <f t="shared" si="20"/>
        <v>7.6270713608213025</v>
      </c>
      <c r="N47" s="151">
        <f t="shared" si="21"/>
        <v>2.1883612565519375</v>
      </c>
      <c r="O47" s="141">
        <f t="shared" si="22"/>
        <v>6.793882898811475</v>
      </c>
      <c r="Q47" s="151">
        <v>1.9065623047422089</v>
      </c>
      <c r="R47" s="141">
        <f t="shared" si="23"/>
        <v>5.9190231955193013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35.619698474991445</v>
      </c>
      <c r="C48" s="141">
        <f t="shared" si="15"/>
        <v>4.5167583646953711</v>
      </c>
      <c r="E48" s="151">
        <v>39.956388481856351</v>
      </c>
      <c r="F48" s="141">
        <f t="shared" si="16"/>
        <v>4.7076191717159581</v>
      </c>
      <c r="H48" s="151">
        <f t="shared" si="17"/>
        <v>4.3366900068649059</v>
      </c>
      <c r="I48" s="141">
        <f t="shared" si="18"/>
        <v>12.174976747514288</v>
      </c>
      <c r="K48" s="151">
        <f t="shared" si="19"/>
        <v>2.7167398211969749</v>
      </c>
      <c r="L48" s="141">
        <f t="shared" si="20"/>
        <v>7.6270713608213025</v>
      </c>
      <c r="N48" s="151">
        <f t="shared" si="21"/>
        <v>3.5796467435955002</v>
      </c>
      <c r="O48" s="141">
        <f t="shared" si="22"/>
        <v>10.049626742654114</v>
      </c>
      <c r="Q48" s="151">
        <v>-1.9596965579275691</v>
      </c>
      <c r="R48" s="141">
        <f t="shared" si="23"/>
        <v>-5.5017213559611404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50.31524200123097</v>
      </c>
      <c r="C49" s="141">
        <f t="shared" si="15"/>
        <v>6.3802277927841571</v>
      </c>
      <c r="E49" s="151">
        <v>64.610328686285627</v>
      </c>
      <c r="F49" s="141">
        <f t="shared" si="16"/>
        <v>7.6123201713423878</v>
      </c>
      <c r="H49" s="151">
        <f t="shared" si="17"/>
        <v>14.295086685054656</v>
      </c>
      <c r="I49" s="141">
        <f t="shared" si="18"/>
        <v>28.411046268454655</v>
      </c>
      <c r="K49" s="151">
        <f t="shared" si="19"/>
        <v>3.8375794128038185</v>
      </c>
      <c r="L49" s="141">
        <f t="shared" si="20"/>
        <v>7.6270713608213025</v>
      </c>
      <c r="N49" s="151">
        <f t="shared" si="21"/>
        <v>10.441022827933853</v>
      </c>
      <c r="O49" s="141">
        <f t="shared" si="22"/>
        <v>20.751212580232469</v>
      </c>
      <c r="Q49" s="151">
        <v>1.648444431698445E-2</v>
      </c>
      <c r="R49" s="141">
        <f t="shared" si="23"/>
        <v>3.276232740087219E-2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15.506013151204757</v>
      </c>
      <c r="C50" s="141">
        <f t="shared" si="15"/>
        <v>1.9662410857563368</v>
      </c>
      <c r="E50" s="151">
        <v>14.764043088450739</v>
      </c>
      <c r="F50" s="141">
        <f t="shared" si="16"/>
        <v>1.7394838456631725</v>
      </c>
      <c r="H50" s="151">
        <f t="shared" si="17"/>
        <v>-0.74197006275401733</v>
      </c>
      <c r="I50" s="141">
        <f t="shared" si="18"/>
        <v>-4.7850472943547606</v>
      </c>
      <c r="K50" s="151">
        <f t="shared" si="19"/>
        <v>1.1826546882607227</v>
      </c>
      <c r="L50" s="141">
        <f t="shared" si="20"/>
        <v>7.6270713608213025</v>
      </c>
      <c r="N50" s="151">
        <f t="shared" si="21"/>
        <v>-1.6985410811111681</v>
      </c>
      <c r="O50" s="141">
        <f t="shared" si="22"/>
        <v>-10.95407997238283</v>
      </c>
      <c r="Q50" s="151">
        <v>-0.22608366990357195</v>
      </c>
      <c r="R50" s="141">
        <f t="shared" si="23"/>
        <v>-1.458038682793237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14.059426990458828</v>
      </c>
      <c r="C51" s="141">
        <f t="shared" si="15"/>
        <v>1.7828066261303195</v>
      </c>
      <c r="E51" s="151">
        <v>15.999485943658733</v>
      </c>
      <c r="F51" s="141">
        <f t="shared" si="16"/>
        <v>1.8850424081788417</v>
      </c>
      <c r="H51" s="151">
        <f t="shared" si="17"/>
        <v>1.9400589531999053</v>
      </c>
      <c r="I51" s="141">
        <f t="shared" si="18"/>
        <v>13.798990204341122</v>
      </c>
      <c r="K51" s="151">
        <f t="shared" si="19"/>
        <v>1.0723225294848657</v>
      </c>
      <c r="L51" s="141">
        <f t="shared" si="20"/>
        <v>7.6270713608213025</v>
      </c>
      <c r="N51" s="151">
        <f t="shared" si="21"/>
        <v>7.5581812511307245E-2</v>
      </c>
      <c r="O51" s="141">
        <f t="shared" si="22"/>
        <v>0.53758814326216453</v>
      </c>
      <c r="Q51" s="151">
        <v>0.79215461120373232</v>
      </c>
      <c r="R51" s="141">
        <f t="shared" si="23"/>
        <v>5.6343307002576521</v>
      </c>
      <c r="T51" s="151"/>
    </row>
    <row r="52" spans="1:20" x14ac:dyDescent="0.2">
      <c r="A52" s="135" t="str">
        <f t="shared" si="14"/>
        <v>33 Protective service occupations</v>
      </c>
      <c r="B52" s="151">
        <v>10.119256580617815</v>
      </c>
      <c r="C52" s="141">
        <f t="shared" si="15"/>
        <v>1.2831730408132034</v>
      </c>
      <c r="E52" s="151">
        <v>14.786887393793366</v>
      </c>
      <c r="F52" s="141">
        <f t="shared" si="16"/>
        <v>1.7421753374090874</v>
      </c>
      <c r="H52" s="151">
        <f t="shared" si="17"/>
        <v>4.6676308131755508</v>
      </c>
      <c r="I52" s="141">
        <f t="shared" si="18"/>
        <v>46.126222573660414</v>
      </c>
      <c r="K52" s="151">
        <f t="shared" si="19"/>
        <v>0.77180292058832645</v>
      </c>
      <c r="L52" s="141">
        <f t="shared" si="20"/>
        <v>7.6270713608213025</v>
      </c>
      <c r="N52" s="151">
        <f t="shared" si="21"/>
        <v>3.6281154238741093</v>
      </c>
      <c r="O52" s="141">
        <f t="shared" si="22"/>
        <v>35.853576742221513</v>
      </c>
      <c r="Q52" s="151">
        <v>0.26771246871311488</v>
      </c>
      <c r="R52" s="141">
        <f t="shared" si="23"/>
        <v>2.6455744706175848</v>
      </c>
      <c r="T52" s="151"/>
    </row>
    <row r="53" spans="1:20" x14ac:dyDescent="0.2">
      <c r="A53" s="135" t="str">
        <f t="shared" si="14"/>
        <v>34 Culture, media and sports occupations</v>
      </c>
      <c r="B53" s="151">
        <v>17.23738286525975</v>
      </c>
      <c r="C53" s="141">
        <f t="shared" si="15"/>
        <v>2.1857875438440906</v>
      </c>
      <c r="E53" s="151">
        <v>18.000587941553839</v>
      </c>
      <c r="F53" s="141">
        <f t="shared" si="16"/>
        <v>2.1208101161169051</v>
      </c>
      <c r="H53" s="151">
        <f t="shared" si="17"/>
        <v>0.76320507629408851</v>
      </c>
      <c r="I53" s="141">
        <f t="shared" si="18"/>
        <v>4.4276157364483204</v>
      </c>
      <c r="K53" s="151">
        <f t="shared" si="19"/>
        <v>1.3147074918713448</v>
      </c>
      <c r="L53" s="141">
        <f t="shared" si="20"/>
        <v>7.6270713608213025</v>
      </c>
      <c r="N53" s="151">
        <f t="shared" si="21"/>
        <v>0.14066187284881826</v>
      </c>
      <c r="O53" s="141">
        <f t="shared" si="22"/>
        <v>0.81602801276931913</v>
      </c>
      <c r="Q53" s="151">
        <v>-0.69216428842607458</v>
      </c>
      <c r="R53" s="141">
        <f t="shared" si="23"/>
        <v>-4.0154836371422924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49.428431092874483</v>
      </c>
      <c r="C54" s="141">
        <f t="shared" si="15"/>
        <v>6.2677756733190098</v>
      </c>
      <c r="E54" s="151">
        <v>50.590678486373051</v>
      </c>
      <c r="F54" s="141">
        <f t="shared" si="16"/>
        <v>5.9605399036680646</v>
      </c>
      <c r="H54" s="151">
        <f t="shared" si="17"/>
        <v>1.1622473934985678</v>
      </c>
      <c r="I54" s="141">
        <f t="shared" si="18"/>
        <v>2.3513742350323552</v>
      </c>
      <c r="K54" s="151">
        <f t="shared" si="19"/>
        <v>3.7699417119879217</v>
      </c>
      <c r="L54" s="141">
        <f t="shared" si="20"/>
        <v>7.6270713608213025</v>
      </c>
      <c r="N54" s="151">
        <f t="shared" si="21"/>
        <v>-1.9193091117316925</v>
      </c>
      <c r="O54" s="141">
        <f t="shared" si="22"/>
        <v>-3.8830063372340717</v>
      </c>
      <c r="Q54" s="151">
        <v>-0.68838520675766124</v>
      </c>
      <c r="R54" s="141">
        <f t="shared" si="23"/>
        <v>-1.3926907885548843</v>
      </c>
      <c r="T54" s="151"/>
    </row>
    <row r="55" spans="1:20" x14ac:dyDescent="0.2">
      <c r="A55" s="135" t="str">
        <f t="shared" si="14"/>
        <v>41 Administrative occupations</v>
      </c>
      <c r="B55" s="151">
        <v>66.846707327456201</v>
      </c>
      <c r="C55" s="141">
        <f t="shared" si="15"/>
        <v>8.4765014135539705</v>
      </c>
      <c r="E55" s="151">
        <v>57.331927778278697</v>
      </c>
      <c r="F55" s="141">
        <f t="shared" si="16"/>
        <v>6.7547867216031285</v>
      </c>
      <c r="H55" s="151">
        <f t="shared" si="17"/>
        <v>-9.5147795491775042</v>
      </c>
      <c r="I55" s="141">
        <f t="shared" si="18"/>
        <v>-14.233729572599996</v>
      </c>
      <c r="K55" s="151">
        <f t="shared" si="19"/>
        <v>5.0984460702244467</v>
      </c>
      <c r="L55" s="141">
        <f t="shared" si="20"/>
        <v>7.6270713608213025</v>
      </c>
      <c r="N55" s="151">
        <f t="shared" si="21"/>
        <v>-14.731957703290462</v>
      </c>
      <c r="O55" s="141">
        <f t="shared" si="22"/>
        <v>-22.038419381113702</v>
      </c>
      <c r="Q55" s="151">
        <v>0.11873208388851095</v>
      </c>
      <c r="R55" s="141">
        <f t="shared" si="23"/>
        <v>0.17761844769240215</v>
      </c>
      <c r="T55" s="151"/>
    </row>
    <row r="56" spans="1:20" x14ac:dyDescent="0.2">
      <c r="A56" s="135" t="str">
        <f t="shared" si="14"/>
        <v>42 Secretarial and related occupations</v>
      </c>
      <c r="B56" s="151">
        <v>17.123696020547886</v>
      </c>
      <c r="C56" s="141">
        <f t="shared" si="15"/>
        <v>2.1713714755225504</v>
      </c>
      <c r="E56" s="151">
        <v>13.269725941627554</v>
      </c>
      <c r="F56" s="141">
        <f t="shared" si="16"/>
        <v>1.563424989588053</v>
      </c>
      <c r="H56" s="151">
        <f t="shared" si="17"/>
        <v>-3.8539700789203319</v>
      </c>
      <c r="I56" s="141">
        <f t="shared" si="18"/>
        <v>-22.506648531343298</v>
      </c>
      <c r="K56" s="151">
        <f t="shared" si="19"/>
        <v>1.3060365150973048</v>
      </c>
      <c r="L56" s="141">
        <f t="shared" si="20"/>
        <v>7.6270713608213025</v>
      </c>
      <c r="N56" s="151">
        <f t="shared" si="21"/>
        <v>-5.5664639575751256</v>
      </c>
      <c r="O56" s="141">
        <f t="shared" si="22"/>
        <v>-32.50737428937974</v>
      </c>
      <c r="Q56" s="151">
        <v>0.40645736355748896</v>
      </c>
      <c r="R56" s="141">
        <f t="shared" si="23"/>
        <v>2.3736543972151405</v>
      </c>
      <c r="T56" s="151"/>
    </row>
    <row r="57" spans="1:20" x14ac:dyDescent="0.2">
      <c r="A57" s="135" t="str">
        <f t="shared" si="14"/>
        <v>51 Skilled agricultural and related trades</v>
      </c>
      <c r="B57" s="151">
        <v>8.3980069781053786</v>
      </c>
      <c r="C57" s="141">
        <f t="shared" si="15"/>
        <v>1.0649098641797718</v>
      </c>
      <c r="E57" s="151">
        <v>10.032458352130853</v>
      </c>
      <c r="F57" s="141">
        <f t="shared" si="16"/>
        <v>1.1820135671015193</v>
      </c>
      <c r="H57" s="151">
        <f t="shared" si="17"/>
        <v>1.634451374025474</v>
      </c>
      <c r="I57" s="141">
        <f t="shared" si="18"/>
        <v>19.462372182908251</v>
      </c>
      <c r="K57" s="151">
        <f t="shared" si="19"/>
        <v>0.64052198510684988</v>
      </c>
      <c r="L57" s="141">
        <f t="shared" si="20"/>
        <v>7.6270713608213025</v>
      </c>
      <c r="N57" s="151">
        <f t="shared" si="21"/>
        <v>1.3377297852155776</v>
      </c>
      <c r="O57" s="141">
        <f t="shared" si="22"/>
        <v>15.929134004094081</v>
      </c>
      <c r="Q57" s="151">
        <v>-0.34380039629695353</v>
      </c>
      <c r="R57" s="141">
        <f t="shared" si="23"/>
        <v>-4.0938331820071454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24.732824990825215</v>
      </c>
      <c r="C58" s="141">
        <f t="shared" si="15"/>
        <v>3.1362476085610194</v>
      </c>
      <c r="E58" s="151">
        <v>24.124974419526588</v>
      </c>
      <c r="F58" s="141">
        <f t="shared" si="16"/>
        <v>2.8423788137431778</v>
      </c>
      <c r="H58" s="151">
        <f t="shared" si="17"/>
        <v>-0.60785057129862707</v>
      </c>
      <c r="I58" s="141">
        <f t="shared" si="18"/>
        <v>-2.4576673773582747</v>
      </c>
      <c r="K58" s="151">
        <f t="shared" si="19"/>
        <v>1.8863902115972839</v>
      </c>
      <c r="L58" s="141">
        <f t="shared" si="20"/>
        <v>7.6270713608213025</v>
      </c>
      <c r="N58" s="151">
        <f t="shared" si="21"/>
        <v>-1.4320797660685172</v>
      </c>
      <c r="O58" s="141">
        <f t="shared" si="22"/>
        <v>-5.7901989222814434</v>
      </c>
      <c r="Q58" s="151">
        <v>-1.0621610168273938</v>
      </c>
      <c r="R58" s="141">
        <f t="shared" si="23"/>
        <v>-4.2945398158981378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19.38274723840652</v>
      </c>
      <c r="C59" s="141">
        <f t="shared" si="15"/>
        <v>2.457830623729607</v>
      </c>
      <c r="E59" s="151">
        <v>18.305650918591898</v>
      </c>
      <c r="F59" s="141">
        <f t="shared" si="16"/>
        <v>2.1567523114416209</v>
      </c>
      <c r="H59" s="151">
        <f t="shared" si="17"/>
        <v>-1.0770963198146219</v>
      </c>
      <c r="I59" s="141">
        <f t="shared" si="18"/>
        <v>-5.5569848100808787</v>
      </c>
      <c r="K59" s="151">
        <f t="shared" si="19"/>
        <v>1.4783359635608855</v>
      </c>
      <c r="L59" s="141">
        <f t="shared" si="20"/>
        <v>7.6270713608213025</v>
      </c>
      <c r="N59" s="151">
        <f t="shared" si="21"/>
        <v>-3.3469502016386499</v>
      </c>
      <c r="O59" s="141">
        <f t="shared" si="22"/>
        <v>-17.26767707627501</v>
      </c>
      <c r="Q59" s="151">
        <v>0.79151791826314255</v>
      </c>
      <c r="R59" s="141">
        <f t="shared" si="23"/>
        <v>4.0836209053728245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16.624968210164454</v>
      </c>
      <c r="C60" s="141">
        <f t="shared" si="15"/>
        <v>2.1081302605291907</v>
      </c>
      <c r="E60" s="151">
        <v>17.016396742331775</v>
      </c>
      <c r="F60" s="141">
        <f t="shared" si="16"/>
        <v>2.0048537563424031</v>
      </c>
      <c r="H60" s="151">
        <f t="shared" si="17"/>
        <v>0.39142853216732121</v>
      </c>
      <c r="I60" s="141">
        <f t="shared" si="18"/>
        <v>2.3544618384774063</v>
      </c>
      <c r="K60" s="151">
        <f t="shared" si="19"/>
        <v>1.2679981891030989</v>
      </c>
      <c r="L60" s="141">
        <f t="shared" si="20"/>
        <v>7.6270713608213025</v>
      </c>
      <c r="N60" s="151">
        <f t="shared" si="21"/>
        <v>-1.0531163672524448</v>
      </c>
      <c r="O60" s="141">
        <f t="shared" si="22"/>
        <v>-6.3345466525979441</v>
      </c>
      <c r="Q60" s="151">
        <v>0.1765467103166671</v>
      </c>
      <c r="R60" s="141">
        <f t="shared" si="23"/>
        <v>1.0619371302540415</v>
      </c>
      <c r="T60" s="151"/>
    </row>
    <row r="61" spans="1:20" x14ac:dyDescent="0.2">
      <c r="A61" s="135" t="str">
        <f t="shared" si="14"/>
        <v>61 Caring personal service occupations</v>
      </c>
      <c r="B61" s="151">
        <v>58.795845679419543</v>
      </c>
      <c r="C61" s="141">
        <f t="shared" si="15"/>
        <v>7.455611337314112</v>
      </c>
      <c r="E61" s="151">
        <v>71.579678828017506</v>
      </c>
      <c r="F61" s="141">
        <f t="shared" si="16"/>
        <v>8.4334415886725971</v>
      </c>
      <c r="H61" s="151">
        <f t="shared" si="17"/>
        <v>12.783833148597964</v>
      </c>
      <c r="I61" s="141">
        <f t="shared" si="18"/>
        <v>21.7427490001606</v>
      </c>
      <c r="K61" s="151">
        <f t="shared" si="19"/>
        <v>4.484401107167697</v>
      </c>
      <c r="L61" s="141">
        <f t="shared" si="20"/>
        <v>7.6270713608213025</v>
      </c>
      <c r="N61" s="151">
        <f t="shared" si="21"/>
        <v>5.8062134019390044</v>
      </c>
      <c r="O61" s="141">
        <f t="shared" si="22"/>
        <v>9.8752102888306066</v>
      </c>
      <c r="Q61" s="151">
        <v>2.4932186394912623</v>
      </c>
      <c r="R61" s="141">
        <f t="shared" si="23"/>
        <v>4.2404673505086938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17.253063780967214</v>
      </c>
      <c r="C62" s="141">
        <f t="shared" si="15"/>
        <v>2.187775963460767</v>
      </c>
      <c r="E62" s="151">
        <v>17.971965930862893</v>
      </c>
      <c r="F62" s="141">
        <f t="shared" si="16"/>
        <v>2.1174379012751423</v>
      </c>
      <c r="H62" s="151">
        <f t="shared" si="17"/>
        <v>0.7189021498956798</v>
      </c>
      <c r="I62" s="141">
        <f t="shared" si="18"/>
        <v>4.1668086261220427</v>
      </c>
      <c r="K62" s="151">
        <f t="shared" si="19"/>
        <v>1.3159034865023833</v>
      </c>
      <c r="L62" s="141">
        <f t="shared" si="20"/>
        <v>7.6270713608213025</v>
      </c>
      <c r="N62" s="151">
        <f t="shared" si="21"/>
        <v>-0.22678886623889893</v>
      </c>
      <c r="O62" s="141">
        <f t="shared" si="22"/>
        <v>-1.3144845988982083</v>
      </c>
      <c r="Q62" s="151">
        <v>-0.37021247036780458</v>
      </c>
      <c r="R62" s="141">
        <f t="shared" si="23"/>
        <v>-2.1457781358010508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0.95471763965177647</v>
      </c>
      <c r="C63" s="141">
        <f t="shared" si="15"/>
        <v>0.12106303729232841</v>
      </c>
      <c r="E63" s="151">
        <v>0.86843926366756075</v>
      </c>
      <c r="F63" s="141">
        <f t="shared" si="16"/>
        <v>0.10231858990380803</v>
      </c>
      <c r="H63" s="151">
        <f t="shared" si="17"/>
        <v>-8.6278375984215727E-2</v>
      </c>
      <c r="I63" s="141">
        <f t="shared" si="18"/>
        <v>-9.037056863816284</v>
      </c>
      <c r="K63" s="151">
        <f t="shared" si="19"/>
        <v>7.2816995670589774E-2</v>
      </c>
      <c r="L63" s="141">
        <f t="shared" si="20"/>
        <v>7.6270713608213025</v>
      </c>
      <c r="N63" s="151">
        <f t="shared" si="21"/>
        <v>-0.18801491044007138</v>
      </c>
      <c r="O63" s="141">
        <f t="shared" si="22"/>
        <v>-19.693247786711883</v>
      </c>
      <c r="Q63" s="151">
        <v>2.8919538785265868E-2</v>
      </c>
      <c r="R63" s="141">
        <f t="shared" si="23"/>
        <v>3.0291195620742877</v>
      </c>
      <c r="T63" s="151"/>
    </row>
    <row r="64" spans="1:20" x14ac:dyDescent="0.2">
      <c r="A64" s="135" t="str">
        <f t="shared" si="14"/>
        <v>71 Sales occupations</v>
      </c>
      <c r="B64" s="151">
        <v>48.321072964129698</v>
      </c>
      <c r="C64" s="141">
        <f t="shared" si="15"/>
        <v>6.1273570480958597</v>
      </c>
      <c r="E64" s="151">
        <v>42.668259598262416</v>
      </c>
      <c r="F64" s="141">
        <f t="shared" si="16"/>
        <v>5.0271289408386854</v>
      </c>
      <c r="H64" s="151">
        <f t="shared" si="17"/>
        <v>-5.6528133658672814</v>
      </c>
      <c r="I64" s="141">
        <f t="shared" si="18"/>
        <v>-11.698443389416347</v>
      </c>
      <c r="K64" s="151">
        <f t="shared" si="19"/>
        <v>3.6854827172887012</v>
      </c>
      <c r="L64" s="141">
        <f t="shared" si="20"/>
        <v>7.6270713608213025</v>
      </c>
      <c r="N64" s="151">
        <f t="shared" si="21"/>
        <v>-8.003157200031966</v>
      </c>
      <c r="O64" s="141">
        <f t="shared" si="22"/>
        <v>-16.562457555470612</v>
      </c>
      <c r="Q64" s="151">
        <v>-1.3351388831240165</v>
      </c>
      <c r="R64" s="141">
        <f t="shared" si="23"/>
        <v>-2.7630571947670397</v>
      </c>
      <c r="T64" s="151"/>
    </row>
    <row r="65" spans="1:20" x14ac:dyDescent="0.2">
      <c r="A65" s="135" t="str">
        <f t="shared" si="14"/>
        <v>72 Customer service occupations</v>
      </c>
      <c r="B65" s="151">
        <v>12.273663494538754</v>
      </c>
      <c r="C65" s="141">
        <f t="shared" si="15"/>
        <v>1.5563627607161392</v>
      </c>
      <c r="E65" s="151">
        <v>17.961594343293317</v>
      </c>
      <c r="F65" s="141">
        <f t="shared" si="16"/>
        <v>2.1162159318645224</v>
      </c>
      <c r="H65" s="151">
        <f t="shared" si="17"/>
        <v>5.6879308487545632</v>
      </c>
      <c r="I65" s="141">
        <f t="shared" si="18"/>
        <v>46.342567981315796</v>
      </c>
      <c r="K65" s="151">
        <f t="shared" si="19"/>
        <v>0.93612107331554439</v>
      </c>
      <c r="L65" s="141">
        <f t="shared" si="20"/>
        <v>7.6270713608213025</v>
      </c>
      <c r="N65" s="151">
        <f t="shared" si="21"/>
        <v>4.8486056496681496</v>
      </c>
      <c r="O65" s="141">
        <f t="shared" si="22"/>
        <v>39.504143582114402</v>
      </c>
      <c r="Q65" s="151">
        <v>-9.6795874229131038E-2</v>
      </c>
      <c r="R65" s="141">
        <f t="shared" si="23"/>
        <v>-0.78864696161990255</v>
      </c>
      <c r="T65" s="151"/>
    </row>
    <row r="66" spans="1:20" x14ac:dyDescent="0.2">
      <c r="A66" s="135" t="str">
        <f t="shared" si="14"/>
        <v>81 Process, plant and machine operatives</v>
      </c>
      <c r="B66" s="151">
        <v>18.843906903916196</v>
      </c>
      <c r="C66" s="141">
        <f t="shared" si="15"/>
        <v>2.3895029373020198</v>
      </c>
      <c r="E66" s="151">
        <v>22.779253500059685</v>
      </c>
      <c r="F66" s="141">
        <f t="shared" si="16"/>
        <v>2.6838274070478922</v>
      </c>
      <c r="H66" s="151">
        <f t="shared" si="17"/>
        <v>3.9353465961434893</v>
      </c>
      <c r="I66" s="141">
        <f t="shared" si="18"/>
        <v>20.883920814348933</v>
      </c>
      <c r="K66" s="151">
        <f t="shared" si="19"/>
        <v>1.4372382267284203</v>
      </c>
      <c r="L66" s="141">
        <f t="shared" si="20"/>
        <v>7.6270713608213025</v>
      </c>
      <c r="N66" s="151">
        <f t="shared" si="21"/>
        <v>2.9671717993374402</v>
      </c>
      <c r="O66" s="141">
        <f t="shared" si="22"/>
        <v>15.746054225733804</v>
      </c>
      <c r="Q66" s="151">
        <v>-0.46906342992237132</v>
      </c>
      <c r="R66" s="141">
        <f t="shared" si="23"/>
        <v>-2.4892047722061776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28.369579056858448</v>
      </c>
      <c r="C67" s="141">
        <f t="shared" si="15"/>
        <v>3.5974064631096736</v>
      </c>
      <c r="E67" s="151">
        <v>31.97661064472026</v>
      </c>
      <c r="F67" s="141">
        <f t="shared" si="16"/>
        <v>3.7674502385503876</v>
      </c>
      <c r="H67" s="151">
        <f t="shared" si="17"/>
        <v>3.6070315878618118</v>
      </c>
      <c r="I67" s="141">
        <f t="shared" si="18"/>
        <v>12.714434643646211</v>
      </c>
      <c r="K67" s="151">
        <f t="shared" si="19"/>
        <v>2.1637680394312091</v>
      </c>
      <c r="L67" s="141">
        <f t="shared" si="20"/>
        <v>7.6270713608213025</v>
      </c>
      <c r="N67" s="151">
        <f t="shared" si="21"/>
        <v>1.5655815651526019</v>
      </c>
      <c r="O67" s="141">
        <f t="shared" si="22"/>
        <v>5.5185223651533768</v>
      </c>
      <c r="Q67" s="151">
        <v>-0.12231801672199916</v>
      </c>
      <c r="R67" s="141">
        <f t="shared" si="23"/>
        <v>-0.43115908232846456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11.516644677419556</v>
      </c>
      <c r="C68" s="141">
        <f t="shared" si="15"/>
        <v>1.460368936488357</v>
      </c>
      <c r="E68" s="151">
        <v>9.6273573242931842</v>
      </c>
      <c r="F68" s="141">
        <f t="shared" si="16"/>
        <v>1.1342849950861478</v>
      </c>
      <c r="H68" s="151">
        <f t="shared" si="17"/>
        <v>-1.8892873531263721</v>
      </c>
      <c r="I68" s="141">
        <f t="shared" si="18"/>
        <v>-16.404841913987834</v>
      </c>
      <c r="K68" s="151">
        <f t="shared" si="19"/>
        <v>0.87838270791901785</v>
      </c>
      <c r="L68" s="141">
        <f t="shared" si="20"/>
        <v>7.6270713608213025</v>
      </c>
      <c r="N68" s="151">
        <f t="shared" si="21"/>
        <v>-2.6646282650079298</v>
      </c>
      <c r="O68" s="141">
        <f t="shared" si="22"/>
        <v>-23.137192642857261</v>
      </c>
      <c r="Q68" s="151">
        <v>-0.10304179603746</v>
      </c>
      <c r="R68" s="141">
        <f t="shared" si="23"/>
        <v>-0.89472063195187301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77.728299146651267</v>
      </c>
      <c r="C69" s="141">
        <f t="shared" ref="C69" si="25">B69/B$71*100</f>
        <v>9.8563424277910183</v>
      </c>
      <c r="E69" s="151">
        <v>76.209932742061071</v>
      </c>
      <c r="F69" s="141">
        <f t="shared" ref="F69" si="26">E69/E$71*100</f>
        <v>8.9789731775838977</v>
      </c>
      <c r="H69" s="151">
        <f t="shared" ref="H69" si="27">E69-B69</f>
        <v>-1.5183664045901963</v>
      </c>
      <c r="I69" s="141">
        <f t="shared" ref="I69" si="28">IF(B69&gt;0,((E69/B69)-1)*100,0)</f>
        <v>-1.9534280580686181</v>
      </c>
      <c r="K69" s="151">
        <f t="shared" ref="K69" si="29">(($E$71/$B$71)-1)*B69</f>
        <v>5.9283928434677478</v>
      </c>
      <c r="L69" s="141">
        <f t="shared" ref="L69" si="30">IF(B69&gt;0,K69/B69*100,0)</f>
        <v>7.6270713608213025</v>
      </c>
      <c r="N69" s="151">
        <f t="shared" ref="N69" si="31">H69-(K69+Q69)</f>
        <v>-9.9249520325375222</v>
      </c>
      <c r="O69" s="141">
        <f t="shared" ref="O69" si="32">IF(B69&gt;0,N69/B69*100,0)</f>
        <v>-12.768775518697446</v>
      </c>
      <c r="Q69" s="151">
        <v>2.4781927844795781</v>
      </c>
      <c r="R69" s="141">
        <f t="shared" ref="R69" si="33">IF(B69&gt;0,Q69/B69*100,0)</f>
        <v>3.1882760998075241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788.61199999999963</v>
      </c>
      <c r="C71" s="147">
        <f>B71/B$71*100</f>
        <v>100</v>
      </c>
      <c r="D71" s="145"/>
      <c r="E71" s="152">
        <f>SUM(E44:E69)</f>
        <v>848.75999999999976</v>
      </c>
      <c r="F71" s="147">
        <f>E71/E$71*100</f>
        <v>100</v>
      </c>
      <c r="G71" s="145"/>
      <c r="H71" s="152">
        <f t="shared" si="17"/>
        <v>60.148000000000138</v>
      </c>
      <c r="I71" s="147">
        <f t="shared" si="18"/>
        <v>7.6270713608213025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 xml:space="preserve">Replacement Demand Table 1  Replacement Demand by Occupation and Qualification, 2020-2035, Norfolk and Suffolk 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 xml:space="preserve">Replacement Demand Table 1.1  Replacement Demand by Occupation Group and Qualification, 2020-2035, Norfolk and Suffolk 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 xml:space="preserve">Replacement Demand Table 1.2  Replacement Demand by Occupation and Gender, 2020-2035, Norfolk and Suffolk 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 xml:space="preserve">Replacement Demand Table 1.3  Replacement Demand by Industry, 2020-2035, Norfolk and Suffolk 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61.576710914817454</v>
      </c>
      <c r="C7" s="11">
        <f t="shared" si="2"/>
        <v>63.887172924545702</v>
      </c>
      <c r="D7" s="11">
        <f t="shared" si="2"/>
        <v>2.3104620097282536</v>
      </c>
      <c r="E7" s="11">
        <f t="shared" si="2"/>
        <v>30.912449059892996</v>
      </c>
      <c r="F7" s="11">
        <f t="shared" si="2"/>
        <v>33.222911069621262</v>
      </c>
      <c r="G7" s="200">
        <f>IF(B7&gt;0,(1+(E7/B7))^(1/($C$6-$B$6))-1,0)</f>
        <v>2.7491623023672584E-2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41.247486812881839</v>
      </c>
      <c r="R7" s="11">
        <v>39.565671130429486</v>
      </c>
      <c r="S7" s="345">
        <f>R7-Q7</f>
        <v>-1.6818156824523527</v>
      </c>
      <c r="T7" s="345">
        <v>18.039976542203803</v>
      </c>
      <c r="U7" s="345">
        <f>SUM(S7:T7)</f>
        <v>16.35816085975145</v>
      </c>
      <c r="V7" s="346">
        <f>IF(Q7&gt;0,(1+(T7/Q7))^(1/($C$6-$B$6))-1,0)</f>
        <v>2.4482061673377631E-2</v>
      </c>
      <c r="X7" s="10" t="str">
        <f>name!B4</f>
        <v>Agriculture</v>
      </c>
      <c r="Y7" s="11">
        <v>10.555999999999985</v>
      </c>
      <c r="Z7" s="11">
        <v>10.811999999999957</v>
      </c>
      <c r="AA7" s="345">
        <f>Z7-Y7</f>
        <v>0.25599999999997181</v>
      </c>
      <c r="AB7" s="11">
        <v>5.5198516360440504</v>
      </c>
      <c r="AC7" s="345">
        <f>SUM(AA7:AB7)</f>
        <v>5.7758516360440222</v>
      </c>
      <c r="AD7" s="348">
        <f>IF(Y7&gt;0,(1+(AB7/Y7))^(1/($C$6-$B$6))-1,0)</f>
        <v>2.8438454847106165E-2</v>
      </c>
    </row>
    <row r="8" spans="1:30" x14ac:dyDescent="0.2">
      <c r="A8" s="10" t="str">
        <f>name!D5</f>
        <v>12 Other managers and proprietors</v>
      </c>
      <c r="B8" s="11">
        <f t="shared" si="2"/>
        <v>26.771204543075495</v>
      </c>
      <c r="C8" s="11">
        <f t="shared" si="2"/>
        <v>38.679266375749307</v>
      </c>
      <c r="D8" s="11">
        <f t="shared" si="2"/>
        <v>11.908061832673809</v>
      </c>
      <c r="E8" s="11">
        <f t="shared" si="2"/>
        <v>19.515269425085794</v>
      </c>
      <c r="F8" s="11">
        <f t="shared" si="2"/>
        <v>31.423331257759603</v>
      </c>
      <c r="G8" s="200">
        <f t="shared" ref="G8:G33" si="3">IF(B8&gt;0,(1+(E8/B8))^(1/($C$6-$B$6))-1,0)</f>
        <v>3.717588930316329E-2</v>
      </c>
      <c r="H8" s="11"/>
      <c r="I8" s="10" t="str">
        <f>name!E4</f>
        <v>Managers, directors and senior officials</v>
      </c>
      <c r="J8" s="11">
        <f t="array" ref="J8:J16">MMULT(aggregation!$B$13:$AA$21,B7:B32)</f>
        <v>88.347915457892952</v>
      </c>
      <c r="K8" s="11">
        <f t="array" ref="K8:K16">MMULT(aggregation!$B$13:$AA$21,C7:C32)</f>
        <v>102.566439300295</v>
      </c>
      <c r="L8" s="11">
        <f t="array" ref="L8:L16">MMULT(aggregation!$B$13:$AA$21,D7:D32)</f>
        <v>14.218523842402062</v>
      </c>
      <c r="M8" s="11">
        <f t="array" ref="M8:M16">MMULT(aggregation!$B$13:$AA$21,E7:E32)</f>
        <v>50.42771848497879</v>
      </c>
      <c r="N8" s="11">
        <f t="array" ref="N8:N16">MMULT(aggregation!$B$13:$AA$21,F7:F32)</f>
        <v>64.646242327380861</v>
      </c>
      <c r="O8" s="11"/>
      <c r="P8" s="10" t="str">
        <f>name!D5</f>
        <v>12 Other managers and proprietors</v>
      </c>
      <c r="Q8" s="11">
        <v>15.256501369796696</v>
      </c>
      <c r="R8" s="11">
        <v>22.383221611493166</v>
      </c>
      <c r="S8" s="345">
        <f t="shared" ref="S8:S31" si="4">R8-Q8</f>
        <v>7.1267202416964697</v>
      </c>
      <c r="T8" s="345">
        <v>10.178265289029696</v>
      </c>
      <c r="U8" s="345">
        <f t="shared" ref="U8:U31" si="5">SUM(S8:T8)</f>
        <v>17.304985530726164</v>
      </c>
      <c r="V8" s="346">
        <f t="shared" ref="V8:V33" si="6">IF(Q8&gt;0,(1+(T8/Q8))^(1/($C$6-$B$6))-1,0)</f>
        <v>3.466125660778463E-2</v>
      </c>
      <c r="X8" s="10" t="str">
        <f>name!B5</f>
        <v>Mining and quarrying</v>
      </c>
      <c r="Y8" s="11">
        <v>1.9400000000000057</v>
      </c>
      <c r="Z8" s="11">
        <v>0.95100000000000096</v>
      </c>
      <c r="AA8" s="345">
        <f t="shared" ref="AA8:AA29" si="7">Z8-Y8</f>
        <v>-0.98900000000000476</v>
      </c>
      <c r="AB8" s="11">
        <v>0.52447805846400475</v>
      </c>
      <c r="AC8" s="345">
        <f t="shared" ref="AC8:AC29" si="8">SUM(AA8:AB8)</f>
        <v>-0.46452194153600002</v>
      </c>
      <c r="AD8" s="348">
        <f t="shared" ref="AD8:AD29" si="9">IF(Y8&gt;0,(1+(AB8/Y8))^(1/($C$6-$B$6))-1,0)</f>
        <v>1.6080730074198746E-2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48.602130139912049</v>
      </c>
      <c r="C9" s="11">
        <f t="shared" si="2"/>
        <v>56.998514067011833</v>
      </c>
      <c r="D9" s="11">
        <f t="shared" si="2"/>
        <v>8.3963839270997891</v>
      </c>
      <c r="E9" s="11">
        <f t="shared" si="2"/>
        <v>19.715702572244659</v>
      </c>
      <c r="F9" s="11">
        <f t="shared" si="2"/>
        <v>28.112086499344446</v>
      </c>
      <c r="G9" s="200">
        <f t="shared" si="3"/>
        <v>2.2959842026548882E-2</v>
      </c>
      <c r="H9" s="11"/>
      <c r="I9" s="10" t="str">
        <f>name!E5</f>
        <v>Professional occupations</v>
      </c>
      <c r="J9" s="11">
        <v>166.74782975263315</v>
      </c>
      <c r="K9" s="11">
        <v>200.32765151814965</v>
      </c>
      <c r="L9" s="11">
        <v>33.579821765516478</v>
      </c>
      <c r="M9" s="11">
        <v>86.146982943157269</v>
      </c>
      <c r="N9" s="11">
        <v>119.72680470867374</v>
      </c>
      <c r="O9" s="11"/>
      <c r="P9" s="10" t="str">
        <f>name!D6</f>
        <v>21 Science, research, engineering and technology professionals</v>
      </c>
      <c r="Q9" s="11">
        <v>37.467977000264121</v>
      </c>
      <c r="R9" s="11">
        <v>41.173770550117986</v>
      </c>
      <c r="S9" s="345">
        <f t="shared" si="4"/>
        <v>3.7057935498538654</v>
      </c>
      <c r="T9" s="345">
        <v>12.719904195049963</v>
      </c>
      <c r="U9" s="345">
        <f t="shared" si="5"/>
        <v>16.425697744903829</v>
      </c>
      <c r="V9" s="346">
        <f t="shared" si="6"/>
        <v>1.9676885007934075E-2</v>
      </c>
      <c r="X9" s="10" t="str">
        <f>name!B6</f>
        <v>Food drink and tobacco</v>
      </c>
      <c r="Y9" s="11">
        <v>17.563000000000024</v>
      </c>
      <c r="Z9" s="11">
        <v>20.344999999999999</v>
      </c>
      <c r="AA9" s="345">
        <f t="shared" si="7"/>
        <v>2.7819999999999752</v>
      </c>
      <c r="AB9" s="11">
        <v>8.3700021222513978</v>
      </c>
      <c r="AC9" s="345">
        <f t="shared" si="8"/>
        <v>11.152002122251373</v>
      </c>
      <c r="AD9" s="348">
        <f t="shared" si="9"/>
        <v>2.6321924008007702E-2</v>
      </c>
    </row>
    <row r="10" spans="1:30" x14ac:dyDescent="0.2">
      <c r="A10" s="10" t="str">
        <f>name!D7</f>
        <v>22 Health professionals</v>
      </c>
      <c r="B10" s="11">
        <f t="shared" si="2"/>
        <v>32.210759136498694</v>
      </c>
      <c r="C10" s="11">
        <f t="shared" si="2"/>
        <v>38.762420282995848</v>
      </c>
      <c r="D10" s="11">
        <f t="shared" si="2"/>
        <v>6.5516611464971657</v>
      </c>
      <c r="E10" s="11">
        <f t="shared" si="2"/>
        <v>19.259454858927096</v>
      </c>
      <c r="F10" s="11">
        <f t="shared" si="2"/>
        <v>25.811116005424264</v>
      </c>
      <c r="G10" s="200">
        <f t="shared" si="3"/>
        <v>3.1740156818833354E-2</v>
      </c>
      <c r="H10" s="11"/>
      <c r="I10" s="10" t="str">
        <f>name!E6</f>
        <v>Associate professional occupations</v>
      </c>
      <c r="J10" s="11">
        <v>106.35051068041571</v>
      </c>
      <c r="K10" s="11">
        <v>114.14168285382968</v>
      </c>
      <c r="L10" s="11">
        <v>7.7911721734139805</v>
      </c>
      <c r="M10" s="11">
        <v>49.815666257503864</v>
      </c>
      <c r="N10" s="11">
        <v>57.60683843091784</v>
      </c>
      <c r="O10" s="11"/>
      <c r="P10" s="10" t="str">
        <f>name!D7</f>
        <v>22 Health professionals</v>
      </c>
      <c r="Q10" s="11">
        <v>8.384665765052997</v>
      </c>
      <c r="R10" s="11">
        <v>10.170022463980649</v>
      </c>
      <c r="S10" s="345">
        <f t="shared" si="4"/>
        <v>1.7853566989276519</v>
      </c>
      <c r="T10" s="345">
        <v>3.5796616770784988</v>
      </c>
      <c r="U10" s="345">
        <f t="shared" si="5"/>
        <v>5.3650183760061507</v>
      </c>
      <c r="V10" s="346">
        <f t="shared" si="6"/>
        <v>2.3984781879669237E-2</v>
      </c>
      <c r="X10" s="10" t="str">
        <f>name!B7</f>
        <v>Engineering</v>
      </c>
      <c r="Y10" s="11">
        <v>10.823000000000006</v>
      </c>
      <c r="Z10" s="11">
        <v>9.1780000000000292</v>
      </c>
      <c r="AA10" s="345">
        <f t="shared" si="7"/>
        <v>-1.6449999999999765</v>
      </c>
      <c r="AB10" s="11">
        <v>4.2848866587593566</v>
      </c>
      <c r="AC10" s="345">
        <f t="shared" si="8"/>
        <v>2.6398866587593801</v>
      </c>
      <c r="AD10" s="348">
        <f t="shared" si="9"/>
        <v>2.2485294471139339E-2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35.619698474991402</v>
      </c>
      <c r="C11" s="11">
        <f t="shared" si="2"/>
        <v>39.956388481856344</v>
      </c>
      <c r="D11" s="11">
        <f t="shared" si="2"/>
        <v>4.336690006864937</v>
      </c>
      <c r="E11" s="11">
        <f t="shared" si="2"/>
        <v>19.150540153644549</v>
      </c>
      <c r="F11" s="11">
        <f t="shared" si="2"/>
        <v>23.487230160509487</v>
      </c>
      <c r="G11" s="200">
        <f t="shared" si="3"/>
        <v>2.9098534221813743E-2</v>
      </c>
      <c r="H11" s="11"/>
      <c r="I11" s="10" t="str">
        <f>name!E7</f>
        <v>Administrative and secretarial occupations</v>
      </c>
      <c r="J11" s="11">
        <v>83.970403348004169</v>
      </c>
      <c r="K11" s="11">
        <v>70.601653719906238</v>
      </c>
      <c r="L11" s="11">
        <v>-13.368749628097923</v>
      </c>
      <c r="M11" s="11">
        <v>39.295937486270603</v>
      </c>
      <c r="N11" s="11">
        <v>25.92718785817269</v>
      </c>
      <c r="O11" s="11"/>
      <c r="P11" s="10" t="str">
        <f>name!D8</f>
        <v>23 Teaching and other educational professionals</v>
      </c>
      <c r="Q11" s="11">
        <v>11.342242284075505</v>
      </c>
      <c r="R11" s="11">
        <v>13.001874816964746</v>
      </c>
      <c r="S11" s="345">
        <f t="shared" si="4"/>
        <v>1.6596325328892405</v>
      </c>
      <c r="T11" s="345">
        <v>5.1849229599141964</v>
      </c>
      <c r="U11" s="345">
        <f t="shared" si="5"/>
        <v>6.8445554928034369</v>
      </c>
      <c r="V11" s="346">
        <f t="shared" si="6"/>
        <v>2.5415701659436296E-2</v>
      </c>
      <c r="X11" s="10" t="str">
        <f>name!B8</f>
        <v>Rest of manufacturing</v>
      </c>
      <c r="Y11" s="11">
        <v>38.763000000000005</v>
      </c>
      <c r="Z11" s="11">
        <v>32.739000000000026</v>
      </c>
      <c r="AA11" s="345">
        <f t="shared" si="7"/>
        <v>-6.0239999999999796</v>
      </c>
      <c r="AB11" s="11">
        <v>15.10714722814345</v>
      </c>
      <c r="AC11" s="345">
        <f t="shared" si="8"/>
        <v>9.0831472281434706</v>
      </c>
      <c r="AD11" s="348">
        <f t="shared" si="9"/>
        <v>2.2183152649121407E-2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50.315242001231027</v>
      </c>
      <c r="C12" s="11">
        <f t="shared" si="2"/>
        <v>64.610328686285612</v>
      </c>
      <c r="D12" s="11">
        <f t="shared" si="2"/>
        <v>14.295086685054587</v>
      </c>
      <c r="E12" s="11">
        <f t="shared" si="2"/>
        <v>28.021285358340965</v>
      </c>
      <c r="F12" s="11">
        <f t="shared" si="2"/>
        <v>42.316372043395553</v>
      </c>
      <c r="G12" s="200">
        <f t="shared" si="3"/>
        <v>2.9953576386847924E-2</v>
      </c>
      <c r="H12" s="11"/>
      <c r="I12" s="10" t="str">
        <f>name!E8</f>
        <v>Skilled trades occupations</v>
      </c>
      <c r="J12" s="11">
        <v>69.138547417501542</v>
      </c>
      <c r="K12" s="11">
        <v>69.479480432581141</v>
      </c>
      <c r="L12" s="11">
        <v>0.34093301507960483</v>
      </c>
      <c r="M12" s="11">
        <v>30.212130628490197</v>
      </c>
      <c r="N12" s="11">
        <v>30.553063643569807</v>
      </c>
      <c r="O12" s="11"/>
      <c r="P12" s="10" t="str">
        <f>name!D9</f>
        <v>24 Business, media and public service professionals</v>
      </c>
      <c r="Q12" s="11">
        <v>27.868784298379559</v>
      </c>
      <c r="R12" s="11">
        <v>35.016100260439025</v>
      </c>
      <c r="S12" s="345">
        <f t="shared" si="4"/>
        <v>7.1473159620594657</v>
      </c>
      <c r="T12" s="345">
        <v>13.64535673957025</v>
      </c>
      <c r="U12" s="345">
        <f t="shared" si="5"/>
        <v>20.792672701629716</v>
      </c>
      <c r="V12" s="346">
        <f t="shared" si="6"/>
        <v>2.6924547904003893E-2</v>
      </c>
      <c r="X12" s="10" t="str">
        <f>name!B9</f>
        <v>Electricity and gas</v>
      </c>
      <c r="Y12" s="11">
        <v>2.9729999999999932</v>
      </c>
      <c r="Z12" s="11">
        <v>2.67</v>
      </c>
      <c r="AA12" s="345">
        <f t="shared" si="7"/>
        <v>-0.30299999999999327</v>
      </c>
      <c r="AB12" s="11">
        <v>1.1708785007812548</v>
      </c>
      <c r="AC12" s="345">
        <f t="shared" si="8"/>
        <v>0.8678785007812615</v>
      </c>
      <c r="AD12" s="348">
        <f t="shared" si="9"/>
        <v>2.238422596090972E-2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15.506013151204787</v>
      </c>
      <c r="C13" s="11">
        <f t="shared" si="2"/>
        <v>14.764043088450729</v>
      </c>
      <c r="D13" s="11">
        <f t="shared" si="2"/>
        <v>-0.74197006275405486</v>
      </c>
      <c r="E13" s="11">
        <f t="shared" si="2"/>
        <v>5.8412586038983774</v>
      </c>
      <c r="F13" s="11">
        <f t="shared" si="2"/>
        <v>5.0992885411443227</v>
      </c>
      <c r="G13" s="200">
        <f t="shared" si="3"/>
        <v>2.1541815740228065E-2</v>
      </c>
      <c r="H13" s="11"/>
      <c r="I13" s="10" t="str">
        <f>name!E9</f>
        <v>Caring, leisure and other service occupations</v>
      </c>
      <c r="J13" s="11">
        <v>77.003627100038543</v>
      </c>
      <c r="K13" s="11">
        <v>90.420084022547897</v>
      </c>
      <c r="L13" s="11">
        <v>13.416456922509347</v>
      </c>
      <c r="M13" s="11">
        <v>47.124994531207328</v>
      </c>
      <c r="N13" s="11">
        <v>60.541451453716668</v>
      </c>
      <c r="O13" s="11"/>
      <c r="P13" s="10" t="str">
        <f>name!D10</f>
        <v>31 Science, engineering and technology associate professionals</v>
      </c>
      <c r="Q13" s="11">
        <v>11.036906385299115</v>
      </c>
      <c r="R13" s="11">
        <v>9.2669394283849904</v>
      </c>
      <c r="S13" s="345">
        <f t="shared" si="4"/>
        <v>-1.769966956914125</v>
      </c>
      <c r="T13" s="345">
        <v>3.3854282087226268</v>
      </c>
      <c r="U13" s="345">
        <f t="shared" si="5"/>
        <v>1.6154612518085019</v>
      </c>
      <c r="V13" s="346">
        <f t="shared" si="6"/>
        <v>1.7995552279093774E-2</v>
      </c>
      <c r="X13" s="10" t="str">
        <f>name!B10</f>
        <v>Water and sewerage</v>
      </c>
      <c r="Y13" s="11">
        <v>4.8510000000000026</v>
      </c>
      <c r="Z13" s="11">
        <v>5.7450000000000063</v>
      </c>
      <c r="AA13" s="345">
        <f t="shared" si="7"/>
        <v>0.89400000000000368</v>
      </c>
      <c r="AB13" s="11">
        <v>2.3621584778033533</v>
      </c>
      <c r="AC13" s="345">
        <f t="shared" si="8"/>
        <v>3.256158477803357</v>
      </c>
      <c r="AD13" s="348">
        <f t="shared" si="9"/>
        <v>2.6800992911307775E-2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14.05942699045883</v>
      </c>
      <c r="C14" s="11">
        <f t="shared" si="2"/>
        <v>15.999485943658733</v>
      </c>
      <c r="D14" s="11">
        <f t="shared" si="2"/>
        <v>1.9400589531999055</v>
      </c>
      <c r="E14" s="11">
        <f t="shared" si="2"/>
        <v>8.7359758603726423</v>
      </c>
      <c r="F14" s="11">
        <f t="shared" si="2"/>
        <v>10.676034813572548</v>
      </c>
      <c r="G14" s="200">
        <f t="shared" si="3"/>
        <v>3.2742326413606193E-2</v>
      </c>
      <c r="H14" s="11"/>
      <c r="I14" s="10" t="str">
        <f>name!E10</f>
        <v>Sales and customer service occupations</v>
      </c>
      <c r="J14" s="11">
        <v>60.5947364586685</v>
      </c>
      <c r="K14" s="11">
        <v>60.629853941555758</v>
      </c>
      <c r="L14" s="11">
        <v>3.5117482887265794E-2</v>
      </c>
      <c r="M14" s="11">
        <v>27.905063566620484</v>
      </c>
      <c r="N14" s="11">
        <v>27.940181049507753</v>
      </c>
      <c r="O14" s="11"/>
      <c r="P14" s="10" t="str">
        <f>name!D11</f>
        <v>32 Health and social care associate professionals</v>
      </c>
      <c r="Q14" s="11">
        <v>2.4644998282869093</v>
      </c>
      <c r="R14" s="11">
        <v>2.3639348172014225</v>
      </c>
      <c r="S14" s="345">
        <f t="shared" si="4"/>
        <v>-0.10056501108548677</v>
      </c>
      <c r="T14" s="345">
        <v>1.0767163564164166</v>
      </c>
      <c r="U14" s="345">
        <f t="shared" si="5"/>
        <v>0.97615134533092984</v>
      </c>
      <c r="V14" s="346">
        <f t="shared" si="6"/>
        <v>2.4459773128217677E-2</v>
      </c>
      <c r="X14" s="10" t="str">
        <f>name!B11</f>
        <v>Construction</v>
      </c>
      <c r="Y14" s="11">
        <v>62.071000000000019</v>
      </c>
      <c r="Z14" s="11">
        <v>72.145999999999958</v>
      </c>
      <c r="AA14" s="345">
        <f t="shared" si="7"/>
        <v>10.074999999999939</v>
      </c>
      <c r="AB14" s="11">
        <v>28.126857488329385</v>
      </c>
      <c r="AC14" s="345">
        <f t="shared" si="8"/>
        <v>38.201857488329324</v>
      </c>
      <c r="AD14" s="348">
        <f t="shared" si="9"/>
        <v>2.522809429118289E-2</v>
      </c>
    </row>
    <row r="15" spans="1:30" x14ac:dyDescent="0.2">
      <c r="A15" s="10" t="str">
        <f>name!D12</f>
        <v>33 Protective service occupations</v>
      </c>
      <c r="B15" s="11">
        <f t="shared" si="2"/>
        <v>10.119256580617826</v>
      </c>
      <c r="C15" s="11">
        <f t="shared" si="2"/>
        <v>14.786887393793378</v>
      </c>
      <c r="D15" s="11">
        <f t="shared" si="2"/>
        <v>4.6676308131755508</v>
      </c>
      <c r="E15" s="11">
        <f t="shared" si="2"/>
        <v>4.7258325653372655</v>
      </c>
      <c r="F15" s="11">
        <f t="shared" si="2"/>
        <v>9.3934633785128181</v>
      </c>
      <c r="G15" s="200">
        <f t="shared" si="3"/>
        <v>2.5877756738453828E-2</v>
      </c>
      <c r="H15" s="11"/>
      <c r="I15" s="10" t="str">
        <f>name!E11</f>
        <v>Process, plant and machine operatives</v>
      </c>
      <c r="J15" s="11">
        <v>47.213485960774598</v>
      </c>
      <c r="K15" s="11">
        <v>54.755864144779977</v>
      </c>
      <c r="L15" s="11">
        <v>7.5423781840053818</v>
      </c>
      <c r="M15" s="11">
        <v>25.347017311230907</v>
      </c>
      <c r="N15" s="11">
        <v>32.889395495236286</v>
      </c>
      <c r="O15" s="11"/>
      <c r="P15" s="10" t="str">
        <f>name!D12</f>
        <v>33 Protective service occupations</v>
      </c>
      <c r="Q15" s="11">
        <v>7.0292383657502313</v>
      </c>
      <c r="R15" s="11">
        <v>8.9424411650273417</v>
      </c>
      <c r="S15" s="345">
        <f t="shared" si="4"/>
        <v>1.9132027992771103</v>
      </c>
      <c r="T15" s="345">
        <v>2.3494142611845512</v>
      </c>
      <c r="U15" s="345">
        <f t="shared" si="5"/>
        <v>4.2626170604616611</v>
      </c>
      <c r="V15" s="346">
        <f t="shared" si="6"/>
        <v>1.940981797581931E-2</v>
      </c>
      <c r="X15" s="10" t="str">
        <f>name!B12</f>
        <v>Wholesale and retail trade</v>
      </c>
      <c r="Y15" s="11">
        <v>116.30800000000009</v>
      </c>
      <c r="Z15" s="11">
        <v>119.68899999999987</v>
      </c>
      <c r="AA15" s="345">
        <f t="shared" si="7"/>
        <v>3.3809999999997729</v>
      </c>
      <c r="AB15" s="11">
        <v>54.687690074118493</v>
      </c>
      <c r="AC15" s="345">
        <f t="shared" si="8"/>
        <v>58.068690074118265</v>
      </c>
      <c r="AD15" s="348">
        <f t="shared" si="9"/>
        <v>2.6026013255674663E-2</v>
      </c>
    </row>
    <row r="16" spans="1:30" x14ac:dyDescent="0.2">
      <c r="A16" s="10" t="str">
        <f>name!D13</f>
        <v>34 Culture, media and sports occupations</v>
      </c>
      <c r="B16" s="11">
        <f t="shared" si="2"/>
        <v>17.237382865259764</v>
      </c>
      <c r="C16" s="11">
        <f t="shared" si="2"/>
        <v>18.000587941553857</v>
      </c>
      <c r="D16" s="11">
        <f t="shared" si="2"/>
        <v>0.7632050762940914</v>
      </c>
      <c r="E16" s="11">
        <f t="shared" si="2"/>
        <v>7.8396191658408751</v>
      </c>
      <c r="F16" s="11">
        <f t="shared" si="2"/>
        <v>8.6028242421349663</v>
      </c>
      <c r="G16" s="200">
        <f t="shared" si="3"/>
        <v>2.5306284029546822E-2</v>
      </c>
      <c r="H16" s="11"/>
      <c r="I16" s="10" t="str">
        <f>name!E12</f>
        <v>Elementary occupations</v>
      </c>
      <c r="J16" s="11">
        <v>89.24494382407093</v>
      </c>
      <c r="K16" s="11">
        <v>85.837290066354271</v>
      </c>
      <c r="L16" s="11">
        <v>-3.4076537577166635</v>
      </c>
      <c r="M16" s="11">
        <v>42.988046875878908</v>
      </c>
      <c r="N16" s="11">
        <v>39.580393118162249</v>
      </c>
      <c r="O16" s="11"/>
      <c r="P16" s="10" t="str">
        <f>name!D13</f>
        <v>34 Culture, media and sports occupations</v>
      </c>
      <c r="Q16" s="11">
        <v>9.1224490181748266</v>
      </c>
      <c r="R16" s="11">
        <v>9.8007486450634573</v>
      </c>
      <c r="S16" s="345">
        <f t="shared" si="4"/>
        <v>0.67829962688863077</v>
      </c>
      <c r="T16" s="345">
        <v>3.7230350368518152</v>
      </c>
      <c r="U16" s="345">
        <f t="shared" si="5"/>
        <v>4.401334663740446</v>
      </c>
      <c r="V16" s="346">
        <f t="shared" si="6"/>
        <v>2.3079231614537843E-2</v>
      </c>
      <c r="X16" s="10" t="str">
        <f>name!B13</f>
        <v>Transport and storage</v>
      </c>
      <c r="Y16" s="11">
        <v>39.127000000000052</v>
      </c>
      <c r="Z16" s="11">
        <v>42.109999999999985</v>
      </c>
      <c r="AA16" s="345">
        <f t="shared" si="7"/>
        <v>2.982999999999933</v>
      </c>
      <c r="AB16" s="11">
        <v>19.549621511081956</v>
      </c>
      <c r="AC16" s="345">
        <f t="shared" si="8"/>
        <v>22.532621511081889</v>
      </c>
      <c r="AD16" s="348">
        <f t="shared" si="9"/>
        <v>2.7383460725532105E-2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49.428431092874504</v>
      </c>
      <c r="C17" s="11">
        <f t="shared" si="10"/>
        <v>50.590678486372987</v>
      </c>
      <c r="D17" s="11">
        <f t="shared" si="10"/>
        <v>1.1622473934984878</v>
      </c>
      <c r="E17" s="11">
        <f t="shared" si="10"/>
        <v>22.672980062054698</v>
      </c>
      <c r="F17" s="11">
        <f t="shared" si="10"/>
        <v>23.835227455553188</v>
      </c>
      <c r="G17" s="200">
        <f t="shared" si="3"/>
        <v>2.5489290520030572E-2</v>
      </c>
      <c r="H17" s="11"/>
      <c r="O17" s="11"/>
      <c r="P17" s="10" t="str">
        <f>name!D14</f>
        <v>35 Business and public service associate professionals</v>
      </c>
      <c r="Q17" s="11">
        <v>25.823236719721976</v>
      </c>
      <c r="R17" s="11">
        <v>24.325962094402446</v>
      </c>
      <c r="S17" s="345">
        <f t="shared" si="4"/>
        <v>-1.4972746253195304</v>
      </c>
      <c r="T17" s="345">
        <v>9.4284251718153556</v>
      </c>
      <c r="U17" s="345">
        <f t="shared" si="5"/>
        <v>7.9311505464958252</v>
      </c>
      <c r="V17" s="346">
        <f t="shared" si="6"/>
        <v>2.0965957135135049E-2</v>
      </c>
      <c r="X17" s="10" t="str">
        <f>name!B14</f>
        <v>Accommodation and food</v>
      </c>
      <c r="Y17" s="11">
        <v>57.60599999999986</v>
      </c>
      <c r="Z17" s="11">
        <v>65.843999999999951</v>
      </c>
      <c r="AA17" s="345">
        <f t="shared" si="7"/>
        <v>8.2380000000000919</v>
      </c>
      <c r="AB17" s="11">
        <v>31.27934638613868</v>
      </c>
      <c r="AC17" s="345">
        <f t="shared" si="8"/>
        <v>39.517346386138769</v>
      </c>
      <c r="AD17" s="348">
        <f t="shared" si="9"/>
        <v>2.9336792929974376E-2</v>
      </c>
    </row>
    <row r="18" spans="1:30" x14ac:dyDescent="0.2">
      <c r="A18" s="10" t="str">
        <f>name!D15</f>
        <v>41 Administrative occupations</v>
      </c>
      <c r="B18" s="11">
        <f t="shared" si="10"/>
        <v>66.846707327456301</v>
      </c>
      <c r="C18" s="11">
        <f t="shared" si="10"/>
        <v>57.33192777827869</v>
      </c>
      <c r="D18" s="11">
        <f t="shared" si="10"/>
        <v>-9.5147795491776073</v>
      </c>
      <c r="E18" s="11">
        <f t="shared" si="10"/>
        <v>30.598676507321745</v>
      </c>
      <c r="F18" s="11">
        <f t="shared" si="10"/>
        <v>21.083896958144141</v>
      </c>
      <c r="G18" s="200">
        <f t="shared" si="3"/>
        <v>2.5444318885607498E-2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19.002664373121515</v>
      </c>
      <c r="R18" s="11">
        <v>19.366648443564547</v>
      </c>
      <c r="S18" s="345">
        <f t="shared" si="4"/>
        <v>0.36398407044303127</v>
      </c>
      <c r="T18" s="345">
        <v>6.8888682636697789</v>
      </c>
      <c r="U18" s="345">
        <f t="shared" si="5"/>
        <v>7.2528523341128102</v>
      </c>
      <c r="V18" s="346">
        <f t="shared" si="6"/>
        <v>2.0836564785884359E-2</v>
      </c>
      <c r="X18" s="10" t="str">
        <f>name!B15</f>
        <v>Media</v>
      </c>
      <c r="Y18" s="11">
        <v>5.9100000000000055</v>
      </c>
      <c r="Z18" s="11">
        <v>5.6850000000000041</v>
      </c>
      <c r="AA18" s="345">
        <f t="shared" si="7"/>
        <v>-0.22500000000000142</v>
      </c>
      <c r="AB18" s="11">
        <v>2.737335078364763</v>
      </c>
      <c r="AC18" s="345">
        <f t="shared" si="8"/>
        <v>2.5123350783647616</v>
      </c>
      <c r="AD18" s="348">
        <f t="shared" si="9"/>
        <v>2.5698342720674283E-2</v>
      </c>
    </row>
    <row r="19" spans="1:30" x14ac:dyDescent="0.2">
      <c r="A19" s="10" t="str">
        <f>name!D16</f>
        <v>42 Secretarial and related occupations</v>
      </c>
      <c r="B19" s="11">
        <f t="shared" si="10"/>
        <v>17.123696020547865</v>
      </c>
      <c r="C19" s="11">
        <f t="shared" si="10"/>
        <v>13.269725941627549</v>
      </c>
      <c r="D19" s="11">
        <f t="shared" si="10"/>
        <v>-3.8539700789203151</v>
      </c>
      <c r="E19" s="11">
        <f t="shared" si="10"/>
        <v>8.6972609789488615</v>
      </c>
      <c r="F19" s="11">
        <f t="shared" si="10"/>
        <v>4.8432909000285491</v>
      </c>
      <c r="G19" s="200">
        <f t="shared" si="3"/>
        <v>2.7759867173781316E-2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1.0832046512411342</v>
      </c>
      <c r="K19" s="11">
        <f t="array" ref="K19:K27">MMULT(aggregation!$B$13:$AA$21,C36:C61)</f>
        <v>1.8716279067576789</v>
      </c>
      <c r="L19" s="11">
        <f t="array" ref="L19:L27">MMULT(aggregation!$B$13:$AA$21,D36:D61)</f>
        <v>0.78842325551654469</v>
      </c>
      <c r="M19" s="11">
        <f t="array" ref="M19:M27">MMULT(aggregation!$B$13:$AA$21,E36:E61)</f>
        <v>0.86240040098736515</v>
      </c>
      <c r="N19" s="11">
        <f t="array" ref="N19:N27">MMULT(aggregation!$B$13:$AA$21,F36:F61)</f>
        <v>1.6508236565039098</v>
      </c>
      <c r="O19" s="11"/>
      <c r="P19" s="10" t="str">
        <f>name!D16</f>
        <v>42 Secretarial and related occupations</v>
      </c>
      <c r="Q19" s="11">
        <v>0.79588905547654842</v>
      </c>
      <c r="R19" s="11">
        <v>1.2433885468812718</v>
      </c>
      <c r="S19" s="345">
        <f t="shared" si="4"/>
        <v>0.44749949140472334</v>
      </c>
      <c r="T19" s="345">
        <v>0.35308578923694789</v>
      </c>
      <c r="U19" s="345">
        <f t="shared" si="5"/>
        <v>0.80058528064167123</v>
      </c>
      <c r="V19" s="346">
        <f t="shared" si="6"/>
        <v>2.4779744127398251E-2</v>
      </c>
      <c r="X19" s="10" t="str">
        <f>name!B16</f>
        <v>Information technology</v>
      </c>
      <c r="Y19" s="11">
        <v>12.94400000000004</v>
      </c>
      <c r="Z19" s="11">
        <v>13.983999999999986</v>
      </c>
      <c r="AA19" s="345">
        <f t="shared" si="7"/>
        <v>1.0399999999999459</v>
      </c>
      <c r="AB19" s="11">
        <v>5.8875388109037496</v>
      </c>
      <c r="AC19" s="345">
        <f t="shared" si="8"/>
        <v>6.9275388109036955</v>
      </c>
      <c r="AD19" s="348">
        <f t="shared" si="9"/>
        <v>2.5308332977989734E-2</v>
      </c>
    </row>
    <row r="20" spans="1:30" x14ac:dyDescent="0.2">
      <c r="A20" s="10" t="str">
        <f>name!D17</f>
        <v>51 Skilled agricultural and related trades</v>
      </c>
      <c r="B20" s="11">
        <f t="shared" si="10"/>
        <v>8.3980069781053857</v>
      </c>
      <c r="C20" s="11">
        <f t="shared" si="10"/>
        <v>10.032458352130869</v>
      </c>
      <c r="D20" s="11">
        <f t="shared" si="10"/>
        <v>1.6344513740254814</v>
      </c>
      <c r="E20" s="11">
        <f t="shared" si="10"/>
        <v>5.1572354058477368</v>
      </c>
      <c r="F20" s="11">
        <f t="shared" si="10"/>
        <v>6.7916867798732197</v>
      </c>
      <c r="G20" s="200">
        <f t="shared" si="3"/>
        <v>3.2433458436495588E-2</v>
      </c>
      <c r="H20" s="11"/>
      <c r="I20" s="11" t="str">
        <f t="shared" si="11"/>
        <v>Professional occupations</v>
      </c>
      <c r="J20" s="11">
        <v>7.6568590456968284</v>
      </c>
      <c r="K20" s="11">
        <v>12.183805420979384</v>
      </c>
      <c r="L20" s="11">
        <v>4.5269463752825567</v>
      </c>
      <c r="M20" s="11">
        <v>4.8374653315407672</v>
      </c>
      <c r="N20" s="11">
        <v>9.3644117068233239</v>
      </c>
      <c r="O20" s="11"/>
      <c r="P20" s="10" t="str">
        <f>name!D17</f>
        <v>51 Skilled agricultural and related trades</v>
      </c>
      <c r="Q20" s="11">
        <v>6.3446971842745636</v>
      </c>
      <c r="R20" s="11">
        <v>7.1983498927828684</v>
      </c>
      <c r="S20" s="345">
        <f t="shared" si="4"/>
        <v>0.85365270850830477</v>
      </c>
      <c r="T20" s="345">
        <v>3.4564387201255977</v>
      </c>
      <c r="U20" s="345">
        <f t="shared" si="5"/>
        <v>4.3100914286339025</v>
      </c>
      <c r="V20" s="346">
        <f t="shared" si="6"/>
        <v>2.9416284488176681E-2</v>
      </c>
      <c r="X20" s="10" t="str">
        <f>name!B17</f>
        <v>Finance and insurance</v>
      </c>
      <c r="Y20" s="11">
        <v>24.294000000000029</v>
      </c>
      <c r="Z20" s="11">
        <v>22.24999999999994</v>
      </c>
      <c r="AA20" s="345">
        <f t="shared" si="7"/>
        <v>-2.0440000000000893</v>
      </c>
      <c r="AB20" s="11">
        <v>11.579341258786677</v>
      </c>
      <c r="AC20" s="345">
        <f t="shared" si="8"/>
        <v>9.5353412587865876</v>
      </c>
      <c r="AD20" s="348">
        <f t="shared" si="9"/>
        <v>2.6324871313522458E-2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24.7328249908252</v>
      </c>
      <c r="C21" s="11">
        <f t="shared" si="10"/>
        <v>24.124974419526591</v>
      </c>
      <c r="D21" s="11">
        <f t="shared" si="10"/>
        <v>-0.60785057129861164</v>
      </c>
      <c r="E21" s="11">
        <f t="shared" si="10"/>
        <v>9.4902187824841509</v>
      </c>
      <c r="F21" s="11">
        <f t="shared" si="10"/>
        <v>8.8823682111855398</v>
      </c>
      <c r="G21" s="200">
        <f t="shared" si="3"/>
        <v>2.1887281430632122E-2</v>
      </c>
      <c r="H21" s="11"/>
      <c r="I21" s="11" t="str">
        <f t="shared" si="11"/>
        <v>Associate professional occupations</v>
      </c>
      <c r="J21" s="11">
        <v>1.1386502929245299</v>
      </c>
      <c r="K21" s="11">
        <v>1.9947367475383659</v>
      </c>
      <c r="L21" s="11">
        <v>0.85608645461383626</v>
      </c>
      <c r="M21" s="11">
        <v>0.79133780232424678</v>
      </c>
      <c r="N21" s="11">
        <v>1.6474242569380828</v>
      </c>
      <c r="O21" s="11"/>
      <c r="P21" s="10" t="str">
        <f>name!D18</f>
        <v>52 Skilled metal, electrical and electronic trades</v>
      </c>
      <c r="Q21" s="11">
        <v>24.065731060487931</v>
      </c>
      <c r="R21" s="11">
        <v>22.241430144873789</v>
      </c>
      <c r="S21" s="345">
        <f t="shared" si="4"/>
        <v>-1.8243009156141419</v>
      </c>
      <c r="T21" s="345">
        <v>8.5972732234157974</v>
      </c>
      <c r="U21" s="345">
        <f t="shared" si="5"/>
        <v>6.7729723078016555</v>
      </c>
      <c r="V21" s="346">
        <f t="shared" si="6"/>
        <v>2.0572365545146853E-2</v>
      </c>
      <c r="X21" s="10" t="str">
        <f>name!B18</f>
        <v>Real estate</v>
      </c>
      <c r="Y21" s="11">
        <v>11.588999999999997</v>
      </c>
      <c r="Z21" s="11">
        <v>13.514999999999997</v>
      </c>
      <c r="AA21" s="345">
        <f t="shared" si="7"/>
        <v>1.9260000000000002</v>
      </c>
      <c r="AB21" s="11">
        <v>6.1827175594208947</v>
      </c>
      <c r="AC21" s="345">
        <f t="shared" si="8"/>
        <v>8.1087175594208958</v>
      </c>
      <c r="AD21" s="348">
        <f t="shared" si="9"/>
        <v>2.8913572251322739E-2</v>
      </c>
    </row>
    <row r="22" spans="1:30" x14ac:dyDescent="0.2">
      <c r="A22" s="10" t="str">
        <f>name!D19</f>
        <v>53 Skilled construction and building trades</v>
      </c>
      <c r="B22" s="11">
        <f t="shared" si="10"/>
        <v>19.382747238406527</v>
      </c>
      <c r="C22" s="11">
        <f t="shared" si="10"/>
        <v>18.30565091859193</v>
      </c>
      <c r="D22" s="11">
        <f t="shared" si="10"/>
        <v>-1.0770963198145993</v>
      </c>
      <c r="E22" s="11">
        <f t="shared" si="10"/>
        <v>8.3157844517648254</v>
      </c>
      <c r="F22" s="11">
        <f t="shared" si="10"/>
        <v>7.2386881319502256</v>
      </c>
      <c r="G22" s="200">
        <f t="shared" si="3"/>
        <v>2.4085210733267637E-2</v>
      </c>
      <c r="H22" s="11"/>
      <c r="I22" s="11" t="str">
        <f t="shared" si="11"/>
        <v>Administrative and secretarial occupations</v>
      </c>
      <c r="J22" s="11">
        <v>0.36243721538471479</v>
      </c>
      <c r="K22" s="11">
        <v>0.71462927100874696</v>
      </c>
      <c r="L22" s="11">
        <v>0.35219205562403222</v>
      </c>
      <c r="M22" s="11">
        <v>0.29864896511578765</v>
      </c>
      <c r="N22" s="11">
        <v>0.65084102073981975</v>
      </c>
      <c r="O22" s="11"/>
      <c r="P22" s="10" t="str">
        <f>name!D19</f>
        <v>53 Skilled construction and building trades</v>
      </c>
      <c r="Q22" s="11">
        <v>18.879409899340782</v>
      </c>
      <c r="R22" s="11">
        <v>17.646035545518099</v>
      </c>
      <c r="S22" s="345">
        <f t="shared" si="4"/>
        <v>-1.2333743538226827</v>
      </c>
      <c r="T22" s="345">
        <v>8.0089805784911015</v>
      </c>
      <c r="U22" s="345">
        <f t="shared" si="5"/>
        <v>6.7756062246684188</v>
      </c>
      <c r="V22" s="346">
        <f t="shared" si="6"/>
        <v>2.3854930540135211E-2</v>
      </c>
      <c r="X22" s="10" t="str">
        <f>name!B19</f>
        <v>Professional services</v>
      </c>
      <c r="Y22" s="11">
        <v>54.008000000000095</v>
      </c>
      <c r="Z22" s="11">
        <v>61.304000000000059</v>
      </c>
      <c r="AA22" s="345">
        <f t="shared" si="7"/>
        <v>7.2959999999999638</v>
      </c>
      <c r="AB22" s="11">
        <v>27.723305466670514</v>
      </c>
      <c r="AC22" s="345">
        <f t="shared" si="8"/>
        <v>35.019305466670474</v>
      </c>
      <c r="AD22" s="348">
        <f t="shared" si="9"/>
        <v>2.800530552753755E-2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16.624968210164418</v>
      </c>
      <c r="C23" s="11">
        <f t="shared" si="10"/>
        <v>17.016396742331754</v>
      </c>
      <c r="D23" s="11">
        <f t="shared" si="10"/>
        <v>0.39142853216733453</v>
      </c>
      <c r="E23" s="11">
        <f t="shared" si="10"/>
        <v>7.2488919883934857</v>
      </c>
      <c r="F23" s="11">
        <f t="shared" si="10"/>
        <v>7.6403205205608202</v>
      </c>
      <c r="G23" s="200">
        <f t="shared" si="3"/>
        <v>2.4418599198095636E-2</v>
      </c>
      <c r="H23" s="11"/>
      <c r="I23" s="11" t="str">
        <f t="shared" si="11"/>
        <v>Skilled trades occupations</v>
      </c>
      <c r="J23" s="11">
        <v>0.11010344839164379</v>
      </c>
      <c r="K23" s="11">
        <v>0.2133285826682817</v>
      </c>
      <c r="L23" s="11">
        <v>0.1032251342766379</v>
      </c>
      <c r="M23" s="11">
        <v>9.4099249591690914E-2</v>
      </c>
      <c r="N23" s="11">
        <v>0.19732438386832882</v>
      </c>
      <c r="O23" s="11"/>
      <c r="P23" s="10" t="str">
        <f>name!D20</f>
        <v>54 Textiles, printing and other skilled trades</v>
      </c>
      <c r="Q23" s="11">
        <v>9.5919763790446471</v>
      </c>
      <c r="R23" s="11">
        <v>9.6920485025209473</v>
      </c>
      <c r="S23" s="345">
        <f t="shared" si="4"/>
        <v>0.10007212347630023</v>
      </c>
      <c r="T23" s="345">
        <v>3.1213416484546785</v>
      </c>
      <c r="U23" s="345">
        <f t="shared" si="5"/>
        <v>3.2214137719309788</v>
      </c>
      <c r="V23" s="346">
        <f t="shared" si="6"/>
        <v>1.8959026074370833E-2</v>
      </c>
      <c r="X23" s="10" t="str">
        <f>name!B20</f>
        <v>Support services</v>
      </c>
      <c r="Y23" s="11">
        <v>62.144000000000098</v>
      </c>
      <c r="Z23" s="11">
        <v>71.947999999999936</v>
      </c>
      <c r="AA23" s="345">
        <f t="shared" si="7"/>
        <v>9.8039999999998386</v>
      </c>
      <c r="AB23" s="11">
        <v>31.75878585104855</v>
      </c>
      <c r="AC23" s="345">
        <f t="shared" si="8"/>
        <v>41.562785851048389</v>
      </c>
      <c r="AD23" s="348">
        <f t="shared" si="9"/>
        <v>2.7902569124783394E-2</v>
      </c>
    </row>
    <row r="24" spans="1:30" x14ac:dyDescent="0.2">
      <c r="A24" s="10" t="str">
        <f>name!D21</f>
        <v>61 Caring personal service occupations</v>
      </c>
      <c r="B24" s="11">
        <f t="shared" si="10"/>
        <v>58.795845679419543</v>
      </c>
      <c r="C24" s="11">
        <f t="shared" si="10"/>
        <v>71.57967882801745</v>
      </c>
      <c r="D24" s="11">
        <f t="shared" si="10"/>
        <v>12.783833148597903</v>
      </c>
      <c r="E24" s="11">
        <f t="shared" si="10"/>
        <v>37.689268148741753</v>
      </c>
      <c r="F24" s="11">
        <f t="shared" si="10"/>
        <v>50.473101297339653</v>
      </c>
      <c r="G24" s="200">
        <f t="shared" si="3"/>
        <v>3.3572418697318529E-2</v>
      </c>
      <c r="H24" s="11"/>
      <c r="I24" s="11" t="str">
        <f t="shared" si="11"/>
        <v>Caring, leisure and other service occupations</v>
      </c>
      <c r="J24" s="11">
        <v>6.0483211904686487E-2</v>
      </c>
      <c r="K24" s="11">
        <v>0.13231710997396071</v>
      </c>
      <c r="L24" s="11">
        <v>7.1833898069274205E-2</v>
      </c>
      <c r="M24" s="11">
        <v>5.6603362936934402E-2</v>
      </c>
      <c r="N24" s="11">
        <v>0.12843726100620861</v>
      </c>
      <c r="O24" s="11"/>
      <c r="P24" s="10" t="str">
        <f>name!D21</f>
        <v>61 Caring personal service occupations</v>
      </c>
      <c r="Q24" s="11">
        <v>8.2565239492957954</v>
      </c>
      <c r="R24" s="11">
        <v>12.338664446776026</v>
      </c>
      <c r="S24" s="345">
        <f t="shared" si="4"/>
        <v>4.0821404974802302</v>
      </c>
      <c r="T24" s="345">
        <v>4.8269263310316397</v>
      </c>
      <c r="U24" s="345">
        <f t="shared" si="5"/>
        <v>8.9090668285118699</v>
      </c>
      <c r="V24" s="346">
        <f t="shared" si="6"/>
        <v>3.1165409658484577E-2</v>
      </c>
      <c r="X24" s="10" t="str">
        <f>name!B21</f>
        <v>Public admin. and defence</v>
      </c>
      <c r="Y24" s="11">
        <v>35.151000000000032</v>
      </c>
      <c r="Z24" s="11">
        <v>39.761000000000017</v>
      </c>
      <c r="AA24" s="345">
        <f t="shared" si="7"/>
        <v>4.6099999999999852</v>
      </c>
      <c r="AB24" s="11">
        <v>18.5023180871009</v>
      </c>
      <c r="AC24" s="345">
        <f t="shared" si="8"/>
        <v>23.112318087100885</v>
      </c>
      <c r="AD24" s="348">
        <f t="shared" si="9"/>
        <v>2.8593857997241123E-2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17.253063780967228</v>
      </c>
      <c r="C25" s="11">
        <f t="shared" si="10"/>
        <v>17.971965930862886</v>
      </c>
      <c r="D25" s="11">
        <f t="shared" si="10"/>
        <v>0.71890214989565948</v>
      </c>
      <c r="E25" s="11">
        <f t="shared" si="10"/>
        <v>9.0122201795486774</v>
      </c>
      <c r="F25" s="11">
        <f t="shared" si="10"/>
        <v>9.7311223294443359</v>
      </c>
      <c r="G25" s="200">
        <f t="shared" si="3"/>
        <v>2.8413395434085276E-2</v>
      </c>
      <c r="H25" s="11"/>
      <c r="I25" s="11" t="str">
        <f t="shared" si="11"/>
        <v>Sales and customer service occupations</v>
      </c>
      <c r="J25" s="11">
        <v>0.13992791283102918</v>
      </c>
      <c r="K25" s="11">
        <v>0.26340395990204046</v>
      </c>
      <c r="L25" s="11">
        <v>0.12347604707101129</v>
      </c>
      <c r="M25" s="11">
        <v>9.9800971590505994E-2</v>
      </c>
      <c r="N25" s="11">
        <v>0.22327701866151728</v>
      </c>
      <c r="O25" s="11"/>
      <c r="P25" s="10" t="str">
        <f>name!D22</f>
        <v>62 Leisure, travel and related personal service occupations</v>
      </c>
      <c r="Q25" s="11">
        <v>4.595304583114685</v>
      </c>
      <c r="R25" s="11">
        <v>5.1380917235193708</v>
      </c>
      <c r="S25" s="345">
        <f t="shared" si="4"/>
        <v>0.54278714040468579</v>
      </c>
      <c r="T25" s="345">
        <v>2.0877187810401279</v>
      </c>
      <c r="U25" s="345">
        <f t="shared" si="5"/>
        <v>2.6305059214448137</v>
      </c>
      <c r="V25" s="346">
        <f t="shared" si="6"/>
        <v>2.5283366678728658E-2</v>
      </c>
      <c r="X25" s="10" t="str">
        <f>name!B22</f>
        <v>Education</v>
      </c>
      <c r="Y25" s="11">
        <v>66.459999999999923</v>
      </c>
      <c r="Z25" s="11">
        <v>66.594000000000037</v>
      </c>
      <c r="AA25" s="345">
        <f t="shared" si="7"/>
        <v>0.13400000000011403</v>
      </c>
      <c r="AB25" s="11">
        <v>35.356321059606529</v>
      </c>
      <c r="AC25" s="345">
        <f t="shared" si="8"/>
        <v>35.490321059606643</v>
      </c>
      <c r="AD25" s="348">
        <f t="shared" si="9"/>
        <v>2.8846230891773406E-2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0.95471763965177736</v>
      </c>
      <c r="C26" s="11">
        <f t="shared" si="10"/>
        <v>0.86843926366756097</v>
      </c>
      <c r="D26" s="11">
        <f t="shared" si="10"/>
        <v>-8.6278375984216366E-2</v>
      </c>
      <c r="E26" s="11">
        <f t="shared" si="10"/>
        <v>0.423506202916898</v>
      </c>
      <c r="F26" s="11">
        <f t="shared" si="10"/>
        <v>0.33722782693268166</v>
      </c>
      <c r="G26" s="200">
        <f t="shared" si="3"/>
        <v>2.4777671428027226E-2</v>
      </c>
      <c r="H26" s="11"/>
      <c r="I26" s="11" t="str">
        <f t="shared" si="11"/>
        <v>Process, plant and machine operatives</v>
      </c>
      <c r="J26" s="11">
        <v>0.10031684564933652</v>
      </c>
      <c r="K26" s="11">
        <v>0.25514716047646152</v>
      </c>
      <c r="L26" s="11">
        <v>0.15483031482712503</v>
      </c>
      <c r="M26" s="11">
        <v>0.11646471569401634</v>
      </c>
      <c r="N26" s="11">
        <v>0.27129503052114134</v>
      </c>
      <c r="O26" s="11"/>
      <c r="P26" s="10" t="str">
        <f>name!D23</f>
        <v>63 Community and civil enforcement occupations</v>
      </c>
      <c r="Q26" s="11">
        <v>0.69705339035750524</v>
      </c>
      <c r="R26" s="11">
        <v>0.50436864459590225</v>
      </c>
      <c r="S26" s="345">
        <f t="shared" si="4"/>
        <v>-0.19268474576160299</v>
      </c>
      <c r="T26" s="345">
        <v>0.19888564429522118</v>
      </c>
      <c r="U26" s="345">
        <f t="shared" si="5"/>
        <v>6.2008985336181877E-3</v>
      </c>
      <c r="V26" s="346">
        <f t="shared" si="6"/>
        <v>1.6874822118575938E-2</v>
      </c>
      <c r="X26" s="10" t="str">
        <f>name!B23</f>
        <v>Health and social work</v>
      </c>
      <c r="Y26" s="11">
        <v>103.95500000000007</v>
      </c>
      <c r="Z26" s="11">
        <v>121.99299999999992</v>
      </c>
      <c r="AA26" s="345">
        <f t="shared" si="7"/>
        <v>18.037999999999855</v>
      </c>
      <c r="AB26" s="11">
        <v>63.720624218880658</v>
      </c>
      <c r="AC26" s="345">
        <f t="shared" si="8"/>
        <v>81.758624218880513</v>
      </c>
      <c r="AD26" s="348">
        <f t="shared" si="9"/>
        <v>3.2384882927944947E-2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48.321072964129748</v>
      </c>
      <c r="C27" s="11">
        <f t="shared" si="12"/>
        <v>42.668259598262431</v>
      </c>
      <c r="D27" s="11">
        <f t="shared" si="12"/>
        <v>-5.6528133658673072</v>
      </c>
      <c r="E27" s="11">
        <f t="shared" si="12"/>
        <v>20.363586241412136</v>
      </c>
      <c r="F27" s="11">
        <f t="shared" si="12"/>
        <v>14.710772875544832</v>
      </c>
      <c r="G27" s="200">
        <f t="shared" si="3"/>
        <v>2.3720842071673909E-2</v>
      </c>
      <c r="H27" s="11"/>
      <c r="I27" s="11" t="str">
        <f t="shared" si="11"/>
        <v>Elementary occupations</v>
      </c>
      <c r="J27" s="11">
        <v>4.5162576169871689E-2</v>
      </c>
      <c r="K27" s="11">
        <v>8.6769584908901645E-2</v>
      </c>
      <c r="L27" s="11">
        <v>4.1607008739029949E-2</v>
      </c>
      <c r="M27" s="11">
        <v>4.043732494095105E-2</v>
      </c>
      <c r="N27" s="11">
        <v>8.2044333679981013E-2</v>
      </c>
      <c r="O27" s="11"/>
      <c r="P27" s="10" t="str">
        <f>name!D24</f>
        <v>71 Sales occupations</v>
      </c>
      <c r="Q27" s="11">
        <v>20.379530610561012</v>
      </c>
      <c r="R27" s="11">
        <v>19.054763104078386</v>
      </c>
      <c r="S27" s="345">
        <f t="shared" si="4"/>
        <v>-1.3247675064826261</v>
      </c>
      <c r="T27" s="345">
        <v>6.5251193878359244</v>
      </c>
      <c r="U27" s="345">
        <f t="shared" si="5"/>
        <v>5.2003518813532983</v>
      </c>
      <c r="V27" s="346">
        <f t="shared" si="6"/>
        <v>1.8690395007649796E-2</v>
      </c>
      <c r="X27" s="10" t="str">
        <f>name!B24</f>
        <v>Arts and entertainment</v>
      </c>
      <c r="Y27" s="11">
        <v>27.990999999999982</v>
      </c>
      <c r="Z27" s="11">
        <v>27.824999999999974</v>
      </c>
      <c r="AA27" s="345">
        <f t="shared" si="7"/>
        <v>-0.16600000000000747</v>
      </c>
      <c r="AB27" s="11">
        <v>13.596054841802326</v>
      </c>
      <c r="AC27" s="345">
        <f t="shared" si="8"/>
        <v>13.430054841802319</v>
      </c>
      <c r="AD27" s="348">
        <f t="shared" si="9"/>
        <v>2.6745126330510738E-2</v>
      </c>
    </row>
    <row r="28" spans="1:30" x14ac:dyDescent="0.2">
      <c r="A28" s="10" t="str">
        <f>name!D25</f>
        <v>72 Customer service occupations</v>
      </c>
      <c r="B28" s="11">
        <f t="shared" si="12"/>
        <v>12.273663494538754</v>
      </c>
      <c r="C28" s="11">
        <f t="shared" si="12"/>
        <v>17.961594343293328</v>
      </c>
      <c r="D28" s="11">
        <f t="shared" si="12"/>
        <v>5.687930848754573</v>
      </c>
      <c r="E28" s="11">
        <f t="shared" si="12"/>
        <v>7.5414773252083487</v>
      </c>
      <c r="F28" s="11">
        <f t="shared" si="12"/>
        <v>13.229408173962922</v>
      </c>
      <c r="G28" s="200">
        <f t="shared" si="3"/>
        <v>3.2448022372538077E-2</v>
      </c>
      <c r="H28" s="11"/>
      <c r="O28" s="11"/>
      <c r="P28" s="10" t="str">
        <f>name!D25</f>
        <v>72 Customer service occupations</v>
      </c>
      <c r="Q28" s="11">
        <v>4.1408650303779639</v>
      </c>
      <c r="R28" s="11">
        <v>6.6763223220670724</v>
      </c>
      <c r="S28" s="345">
        <f t="shared" si="4"/>
        <v>2.5354572916891085</v>
      </c>
      <c r="T28" s="345">
        <v>1.9911141946073536</v>
      </c>
      <c r="U28" s="345">
        <f t="shared" si="5"/>
        <v>4.5265714862964623</v>
      </c>
      <c r="V28" s="346">
        <f t="shared" si="6"/>
        <v>2.6519743229578507E-2</v>
      </c>
      <c r="X28" s="10" t="str">
        <f>name!B25</f>
        <v>Other services</v>
      </c>
      <c r="Y28" s="11">
        <v>21.585000000000026</v>
      </c>
      <c r="Z28" s="11">
        <v>21.671999999999986</v>
      </c>
      <c r="AA28" s="345">
        <f t="shared" si="7"/>
        <v>8.6999999999960664E-2</v>
      </c>
      <c r="AB28" s="11">
        <v>11.236297710837423</v>
      </c>
      <c r="AC28" s="345">
        <f t="shared" si="8"/>
        <v>11.323297710837384</v>
      </c>
      <c r="AD28" s="348">
        <f t="shared" si="9"/>
        <v>2.8332542598714427E-2</v>
      </c>
    </row>
    <row r="29" spans="1:30" x14ac:dyDescent="0.2">
      <c r="A29" s="10" t="str">
        <f>name!D26</f>
        <v>81 Process, plant and machine operatives</v>
      </c>
      <c r="B29" s="11">
        <f t="shared" si="12"/>
        <v>18.843906903916157</v>
      </c>
      <c r="C29" s="11">
        <f t="shared" si="12"/>
        <v>22.779253500059692</v>
      </c>
      <c r="D29" s="11">
        <f t="shared" si="12"/>
        <v>3.9353465961435372</v>
      </c>
      <c r="E29" s="11">
        <f t="shared" si="12"/>
        <v>8.9092694685722993</v>
      </c>
      <c r="F29" s="11">
        <f t="shared" si="12"/>
        <v>12.844616064715837</v>
      </c>
      <c r="G29" s="200">
        <f t="shared" si="3"/>
        <v>2.6146692631659363E-2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14.600120813176217</v>
      </c>
      <c r="R29" s="11">
        <v>17.702385541368585</v>
      </c>
      <c r="S29" s="345">
        <f t="shared" si="4"/>
        <v>3.1022647281923685</v>
      </c>
      <c r="T29" s="345">
        <v>6.3378072945939925</v>
      </c>
      <c r="U29" s="345">
        <f t="shared" si="5"/>
        <v>9.4400720227863602</v>
      </c>
      <c r="V29" s="346">
        <f t="shared" si="6"/>
        <v>2.4326677616357539E-2</v>
      </c>
      <c r="X29" s="231" t="str">
        <f>name!B3</f>
        <v>All industries</v>
      </c>
      <c r="Y29" s="34">
        <f>SUM(Y7:Y28)</f>
        <v>788.61200000000042</v>
      </c>
      <c r="Z29" s="34">
        <f>SUM(Z7:Z28)</f>
        <v>848.75999999999954</v>
      </c>
      <c r="AA29" s="349">
        <f t="shared" si="7"/>
        <v>60.147999999999115</v>
      </c>
      <c r="AB29" s="34">
        <f>SUM(AB7:AB28)</f>
        <v>399.26355808533839</v>
      </c>
      <c r="AC29" s="349">
        <f t="shared" si="8"/>
        <v>459.4115580853375</v>
      </c>
      <c r="AD29" s="350">
        <f t="shared" si="9"/>
        <v>2.7686151660994751E-2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28.369579056858441</v>
      </c>
      <c r="C30" s="11">
        <f t="shared" si="12"/>
        <v>31.976610644720282</v>
      </c>
      <c r="D30" s="11">
        <f t="shared" si="12"/>
        <v>3.6070315878618446</v>
      </c>
      <c r="E30" s="11">
        <f t="shared" si="12"/>
        <v>16.437747842658609</v>
      </c>
      <c r="F30" s="11">
        <f t="shared" si="12"/>
        <v>20.044779430520453</v>
      </c>
      <c r="G30" s="200">
        <f t="shared" si="3"/>
        <v>3.0939254327618793E-2</v>
      </c>
      <c r="H30" s="11"/>
      <c r="I30" s="11" t="str">
        <f>I19</f>
        <v>Managers, directors and senior officials</v>
      </c>
      <c r="J30" s="11">
        <f t="array" ref="J30:J38">MMULT(aggregation!$B$13:$AA$21,B65:B90)</f>
        <v>9.1479785450218145</v>
      </c>
      <c r="K30" s="11">
        <f t="array" ref="K30:K38">MMULT(aggregation!$B$13:$AA$21,C65:C90)</f>
        <v>15.69038916229796</v>
      </c>
      <c r="L30" s="11">
        <f t="array" ref="L30:L38">MMULT(aggregation!$B$13:$AA$21,D65:D90)</f>
        <v>6.5424106172761451</v>
      </c>
      <c r="M30" s="11">
        <f t="array" ref="M30:M38">MMULT(aggregation!$B$13:$AA$21,E65:E90)</f>
        <v>7.2136047494053788</v>
      </c>
      <c r="N30" s="11">
        <f t="array" ref="N30:N38">MMULT(aggregation!$B$13:$AA$21,F65:F90)</f>
        <v>13.756015366681524</v>
      </c>
      <c r="O30" s="11"/>
      <c r="P30" s="10" t="str">
        <f>name!D27</f>
        <v>82 Transport and mobile machine drivers and operatives</v>
      </c>
      <c r="Q30" s="11">
        <v>26.044123421776128</v>
      </c>
      <c r="R30" s="11">
        <v>27.999267370370607</v>
      </c>
      <c r="S30" s="345">
        <f t="shared" si="4"/>
        <v>1.955143948594479</v>
      </c>
      <c r="T30" s="345">
        <v>14.253716778583719</v>
      </c>
      <c r="U30" s="345">
        <f t="shared" si="5"/>
        <v>16.208860727178198</v>
      </c>
      <c r="V30" s="346">
        <f t="shared" si="6"/>
        <v>2.9527934684610679E-2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11.516644677419549</v>
      </c>
      <c r="C31" s="11">
        <f t="shared" si="12"/>
        <v>9.6273573242931718</v>
      </c>
      <c r="D31" s="11">
        <f t="shared" si="12"/>
        <v>-1.8892873531263781</v>
      </c>
      <c r="E31" s="11">
        <f t="shared" si="12"/>
        <v>3.8672286635057742</v>
      </c>
      <c r="F31" s="11">
        <f t="shared" si="12"/>
        <v>1.9779413103793964</v>
      </c>
      <c r="G31" s="200">
        <f t="shared" si="3"/>
        <v>1.9489244834368202E-2</v>
      </c>
      <c r="H31" s="11"/>
      <c r="I31" s="11" t="str">
        <f>I20</f>
        <v>Professional occupations</v>
      </c>
      <c r="J31" s="11">
        <v>40.130409344719183</v>
      </c>
      <c r="K31" s="11">
        <v>63.598844911291152</v>
      </c>
      <c r="L31" s="11">
        <v>23.468435566571969</v>
      </c>
      <c r="M31" s="11">
        <v>26.535608922863496</v>
      </c>
      <c r="N31" s="11">
        <v>50.004044489435472</v>
      </c>
      <c r="O31" s="11"/>
      <c r="P31" s="10" t="str">
        <f>name!D28</f>
        <v>91 Elementary trades and related occupations</v>
      </c>
      <c r="Q31" s="11">
        <v>9.1825238326175818</v>
      </c>
      <c r="R31" s="11">
        <v>7.6916678486050527</v>
      </c>
      <c r="S31" s="345">
        <f t="shared" si="4"/>
        <v>-1.4908559840125291</v>
      </c>
      <c r="T31" s="345">
        <v>2.6040295107757885</v>
      </c>
      <c r="U31" s="345">
        <f t="shared" si="5"/>
        <v>1.1131735267632594</v>
      </c>
      <c r="V31" s="346">
        <f t="shared" si="6"/>
        <v>1.6783095974744811E-2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77.728299146651381</v>
      </c>
      <c r="C32" s="11">
        <f t="shared" si="12"/>
        <v>76.209932742061099</v>
      </c>
      <c r="D32" s="11">
        <f t="shared" si="12"/>
        <v>-1.5183664045902852</v>
      </c>
      <c r="E32" s="11">
        <f t="shared" si="12"/>
        <v>39.120818212373131</v>
      </c>
      <c r="F32" s="11">
        <f t="shared" si="12"/>
        <v>37.602451807782849</v>
      </c>
      <c r="G32" s="200">
        <f t="shared" ref="G32" si="13">IF(B32&gt;0,(1+(E32/B32))^(1/($C$6-$B$6))-1,0)</f>
        <v>2.7550286742227481E-2</v>
      </c>
      <c r="H32" s="11"/>
      <c r="I32" s="11" t="str">
        <f>I21</f>
        <v>Associate professional occupations</v>
      </c>
      <c r="J32" s="11">
        <v>12.255363777093713</v>
      </c>
      <c r="K32" s="11">
        <v>20.141185268134379</v>
      </c>
      <c r="L32" s="11">
        <v>7.8858214910406685</v>
      </c>
      <c r="M32" s="11">
        <v>8.2011542407486591</v>
      </c>
      <c r="N32" s="11">
        <v>16.08697573178933</v>
      </c>
      <c r="O32" s="11"/>
      <c r="P32" s="10" t="str">
        <f>name!D29</f>
        <v>92 Elementary administration and service occupations</v>
      </c>
      <c r="Q32" s="11">
        <v>35.845785232062248</v>
      </c>
      <c r="R32" s="11">
        <v>36.578795315783601</v>
      </c>
      <c r="S32" s="345">
        <f t="shared" ref="S32" si="14">R32-Q32</f>
        <v>0.73301008372135357</v>
      </c>
      <c r="T32" s="345">
        <v>15.019039855652894</v>
      </c>
      <c r="U32" s="345">
        <f>SUM(S32:T32)</f>
        <v>15.752049939374247</v>
      </c>
      <c r="V32" s="346">
        <f t="shared" ref="V32" si="15">IF(Q32&gt;0,(1+(T32/Q32))^(1/($C$6-$B$6))-1,0)</f>
        <v>2.3603975161499591E-2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788.61199999999997</v>
      </c>
      <c r="C33" s="11">
        <f>SUM(C62,C91,C120,C149,C178,C207,C236,C265,C294)</f>
        <v>848.75999999999965</v>
      </c>
      <c r="D33" s="11">
        <f t="shared" si="12"/>
        <v>60.147999999999527</v>
      </c>
      <c r="E33" s="11">
        <f t="shared" si="12"/>
        <v>399.26355808533845</v>
      </c>
      <c r="F33" s="11">
        <f t="shared" si="12"/>
        <v>459.41155808533796</v>
      </c>
      <c r="G33" s="200">
        <f t="shared" si="3"/>
        <v>2.7686151660994751E-2</v>
      </c>
      <c r="H33" s="11"/>
      <c r="I33" s="11" t="str">
        <f>I22</f>
        <v>Administrative and secretarial occupations</v>
      </c>
      <c r="J33" s="11">
        <v>4.4964943915041351</v>
      </c>
      <c r="K33" s="11">
        <v>7.7454055330901763</v>
      </c>
      <c r="L33" s="11">
        <v>3.2489111415860408</v>
      </c>
      <c r="M33" s="11">
        <v>3.4700425217049502</v>
      </c>
      <c r="N33" s="11">
        <v>6.718953663290991</v>
      </c>
      <c r="O33" s="11"/>
      <c r="P33" s="10" t="str">
        <f>name!D3</f>
        <v>All occupations</v>
      </c>
      <c r="Q33" s="11">
        <f>SUM(Q7:Q32)</f>
        <v>399.46618666276885</v>
      </c>
      <c r="R33" s="11">
        <f>SUM(R7:R32)</f>
        <v>427.08291437681089</v>
      </c>
      <c r="S33" s="345">
        <f>R33-Q33</f>
        <v>27.616727714042042</v>
      </c>
      <c r="T33" s="11">
        <f>SUM(T7:T32)</f>
        <v>167.58145243964773</v>
      </c>
      <c r="U33" s="345">
        <f>SUM(S33:T33)</f>
        <v>195.19818015368978</v>
      </c>
      <c r="V33" s="346">
        <f t="shared" si="6"/>
        <v>2.3629126457279659E-2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1.1487388012432795</v>
      </c>
      <c r="K34" s="11">
        <v>2.3571876020245002</v>
      </c>
      <c r="L34" s="11">
        <v>1.2084488007812204</v>
      </c>
      <c r="M34" s="11">
        <v>0.9796351413559341</v>
      </c>
      <c r="N34" s="11">
        <v>2.1880839421371547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2.4207324963584869</v>
      </c>
      <c r="K35" s="11">
        <v>5.1666377076434955</v>
      </c>
      <c r="L35" s="11">
        <v>2.7459052112850091</v>
      </c>
      <c r="M35" s="11">
        <v>2.3003738652639236</v>
      </c>
      <c r="N35" s="11">
        <v>5.0462790765489318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0.79533456951796266</v>
      </c>
      <c r="C36" s="11">
        <v>1.2229814723040591</v>
      </c>
      <c r="D36" s="11">
        <f>C36-B36</f>
        <v>0.42764690278609641</v>
      </c>
      <c r="E36" s="11">
        <v>0.5505786036569138</v>
      </c>
      <c r="F36" s="11">
        <f>SUM(D36:E36)</f>
        <v>0.97822550644301021</v>
      </c>
      <c r="G36" s="200">
        <f>IF(B36&gt;0,(1+(E36/B36))^(1/($C$6-$B$6))-1,0)</f>
        <v>3.5693249560565965E-2</v>
      </c>
      <c r="I36" s="11" t="str">
        <f t="shared" si="17"/>
        <v>Sales and customer service occupations</v>
      </c>
      <c r="J36" s="11">
        <v>1.9373928190795924</v>
      </c>
      <c r="K36" s="11">
        <v>3.7617165322111532</v>
      </c>
      <c r="L36" s="11">
        <v>1.8243237131315606</v>
      </c>
      <c r="M36" s="11">
        <v>1.4265326044952802</v>
      </c>
      <c r="N36" s="11">
        <v>3.250856317626841</v>
      </c>
      <c r="P36" s="10" t="str">
        <f>name!D4</f>
        <v>11 Corporate managers and directors</v>
      </c>
      <c r="Q36" s="11">
        <v>20.32922410193558</v>
      </c>
      <c r="R36" s="11">
        <v>24.321501794116234</v>
      </c>
      <c r="S36" s="345">
        <f>R36-Q36</f>
        <v>3.9922776921806538</v>
      </c>
      <c r="T36" s="345">
        <v>12.872472517689193</v>
      </c>
      <c r="U36" s="345">
        <f>SUM(S36:T36)</f>
        <v>16.864750209869847</v>
      </c>
      <c r="V36" s="346">
        <f>IF(Q36&gt;0,(1+(T36/Q36))^(1/($C$6-$B$6))-1,0)</f>
        <v>3.3243380314806892E-2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0.28787008172317158</v>
      </c>
      <c r="C37" s="11">
        <v>0.64864643445361991</v>
      </c>
      <c r="D37" s="11">
        <f t="shared" ref="D37:D60" si="25">C37-B37</f>
        <v>0.36077635273044834</v>
      </c>
      <c r="E37" s="11">
        <v>0.31182179733045129</v>
      </c>
      <c r="F37" s="11">
        <f t="shared" ref="F37:F60" si="26">SUM(D37:E37)</f>
        <v>0.67259815006089962</v>
      </c>
      <c r="G37" s="200">
        <f t="shared" ref="G37:G62" si="27">IF(B37&gt;0,(1+(E37/B37))^(1/($C$6-$B$6))-1,0)</f>
        <v>5.0143807531128459E-2</v>
      </c>
      <c r="I37" s="11" t="str">
        <f t="shared" si="17"/>
        <v>Process, plant and machine operatives</v>
      </c>
      <c r="J37" s="11">
        <v>0.66550834528467906</v>
      </c>
      <c r="K37" s="11">
        <v>1.6781671366649138</v>
      </c>
      <c r="L37" s="11">
        <v>1.0126587913802347</v>
      </c>
      <c r="M37" s="11">
        <v>0.70781310926690688</v>
      </c>
      <c r="N37" s="11">
        <v>1.7204719006471416</v>
      </c>
      <c r="P37" s="10" t="str">
        <f>name!D5</f>
        <v>12 Other managers and proprietors</v>
      </c>
      <c r="Q37" s="11">
        <v>11.514703173278791</v>
      </c>
      <c r="R37" s="11">
        <v>16.296044764256123</v>
      </c>
      <c r="S37" s="345">
        <f t="shared" ref="S37:S60" si="28">R37-Q37</f>
        <v>4.7813415909773322</v>
      </c>
      <c r="T37" s="345">
        <v>9.3370041360560947</v>
      </c>
      <c r="U37" s="345">
        <f t="shared" ref="U37:U60" si="29">SUM(S37:T37)</f>
        <v>14.118345727033427</v>
      </c>
      <c r="V37" s="346">
        <f t="shared" ref="V37:V62" si="30">IF(Q37&gt;0,(1+(T37/Q37))^(1/($C$6-$B$6))-1,0)</f>
        <v>4.0381429428231197E-2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2.1587708023212855</v>
      </c>
      <c r="C38" s="11">
        <v>3.3716521866831015</v>
      </c>
      <c r="D38" s="11">
        <f t="shared" si="25"/>
        <v>1.212881384361816</v>
      </c>
      <c r="E38" s="11">
        <v>1.1078304604495011</v>
      </c>
      <c r="F38" s="11">
        <f t="shared" si="26"/>
        <v>2.3207118448113171</v>
      </c>
      <c r="G38" s="200">
        <f t="shared" si="27"/>
        <v>2.7998874888843117E-2</v>
      </c>
      <c r="I38" s="11" t="str">
        <f t="shared" si="17"/>
        <v>Elementary occupations</v>
      </c>
      <c r="J38" s="11">
        <v>1.6198685600876888</v>
      </c>
      <c r="K38" s="11">
        <v>3.4245290143691691</v>
      </c>
      <c r="L38" s="11">
        <v>1.8046604542814801</v>
      </c>
      <c r="M38" s="11">
        <v>1.4932109620313661</v>
      </c>
      <c r="N38" s="11">
        <v>3.2978714163128462</v>
      </c>
      <c r="P38" s="10" t="str">
        <f>name!D6</f>
        <v>21 Science, research, engineering and technology professionals</v>
      </c>
      <c r="Q38" s="11">
        <v>11.134153139647848</v>
      </c>
      <c r="R38" s="11">
        <v>15.824743516893836</v>
      </c>
      <c r="S38" s="345">
        <f t="shared" si="28"/>
        <v>4.6905903772459876</v>
      </c>
      <c r="T38" s="345">
        <v>6.9957983771946903</v>
      </c>
      <c r="U38" s="345">
        <f t="shared" si="29"/>
        <v>11.686388754440678</v>
      </c>
      <c r="V38" s="346">
        <f t="shared" si="30"/>
        <v>3.3037206203768266E-2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1.8214839528095861</v>
      </c>
      <c r="C39" s="11">
        <v>3.3234982027616087</v>
      </c>
      <c r="D39" s="11">
        <f t="shared" si="25"/>
        <v>1.5020142499520226</v>
      </c>
      <c r="E39" s="11">
        <v>1.3629490170831904</v>
      </c>
      <c r="F39" s="11">
        <f t="shared" si="26"/>
        <v>2.864963267035213</v>
      </c>
      <c r="G39" s="200">
        <f t="shared" si="27"/>
        <v>3.7943668786761364E-2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23.826093371445697</v>
      </c>
      <c r="R39" s="11">
        <v>28.592397819015201</v>
      </c>
      <c r="S39" s="345">
        <f t="shared" si="28"/>
        <v>4.7663044475695031</v>
      </c>
      <c r="T39" s="345">
        <v>15.679793181848602</v>
      </c>
      <c r="U39" s="345">
        <f t="shared" si="29"/>
        <v>20.446097629418105</v>
      </c>
      <c r="V39" s="346">
        <f t="shared" si="30"/>
        <v>3.4285885775565905E-2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2.8932984348147799</v>
      </c>
      <c r="C40" s="11">
        <v>4.0246267582186341</v>
      </c>
      <c r="D40" s="11">
        <f>C40-B40</f>
        <v>1.1313283234038543</v>
      </c>
      <c r="E40" s="11">
        <v>1.7765532533711945</v>
      </c>
      <c r="F40" s="11">
        <f>SUM(D40:E40)</f>
        <v>2.9078815767750488</v>
      </c>
      <c r="G40" s="200">
        <f>IF(B40&gt;0,(1+(E40/B40))^(1/($C$6-$B$6))-1,0)</f>
        <v>3.243009844962641E-2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24.277456190915892</v>
      </c>
      <c r="R40" s="11">
        <v>26.954513664891593</v>
      </c>
      <c r="S40" s="345">
        <f t="shared" si="28"/>
        <v>2.6770574739757009</v>
      </c>
      <c r="T40" s="345">
        <v>13.965617193730353</v>
      </c>
      <c r="U40" s="345">
        <f t="shared" si="29"/>
        <v>16.642674667706054</v>
      </c>
      <c r="V40" s="346">
        <f t="shared" si="30"/>
        <v>3.075782519832404E-2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0.78330585575117684</v>
      </c>
      <c r="C41" s="11">
        <v>1.4640282733160406</v>
      </c>
      <c r="D41" s="11">
        <f t="shared" si="25"/>
        <v>0.68072241756486374</v>
      </c>
      <c r="E41" s="11">
        <v>0.59013260063688089</v>
      </c>
      <c r="F41" s="11">
        <f t="shared" si="26"/>
        <v>1.2708550182017446</v>
      </c>
      <c r="G41" s="200">
        <f t="shared" si="27"/>
        <v>3.814620812678271E-2</v>
      </c>
      <c r="I41" s="11" t="str">
        <f>I30</f>
        <v>Managers, directors and senior officials</v>
      </c>
      <c r="J41" s="11">
        <f t="array" ref="J41:J49">MMULT(aggregation!$B$13:$AA$21,B94:B119)</f>
        <v>23.150076536015533</v>
      </c>
      <c r="K41" s="11">
        <f t="array" ref="K41:K49">MMULT(aggregation!$B$13:$AA$21,C94:C119)</f>
        <v>29.744433596381874</v>
      </c>
      <c r="L41" s="11">
        <f t="array" ref="L41:L49">MMULT(aggregation!$B$13:$AA$21,D94:D119)</f>
        <v>6.59435706036634</v>
      </c>
      <c r="M41" s="11">
        <f t="array" ref="M41:M49">MMULT(aggregation!$B$13:$AA$21,E94:E119)</f>
        <v>15.413573431965645</v>
      </c>
      <c r="N41" s="11">
        <f t="array" ref="N41:N49">MMULT(aggregation!$B$13:$AA$21,F94:F119)</f>
        <v>22.007930492331987</v>
      </c>
      <c r="P41" s="10" t="str">
        <f>name!D9</f>
        <v>24 Business, media and public service professionals</v>
      </c>
      <c r="Q41" s="11">
        <v>22.446457702851479</v>
      </c>
      <c r="R41" s="11">
        <v>29.594228425846577</v>
      </c>
      <c r="S41" s="345">
        <f t="shared" si="28"/>
        <v>7.147770722995098</v>
      </c>
      <c r="T41" s="345">
        <v>14.375928618770711</v>
      </c>
      <c r="U41" s="345">
        <f t="shared" si="29"/>
        <v>21.523699341765809</v>
      </c>
      <c r="V41" s="346">
        <f t="shared" si="30"/>
        <v>3.354869046246689E-2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0.29058947321458301</v>
      </c>
      <c r="C42" s="11">
        <v>0.50316872419442282</v>
      </c>
      <c r="D42" s="11">
        <f t="shared" si="25"/>
        <v>0.21257925097983982</v>
      </c>
      <c r="E42" s="11">
        <v>0.18635417036334645</v>
      </c>
      <c r="F42" s="11">
        <f t="shared" si="26"/>
        <v>0.39893342134318627</v>
      </c>
      <c r="G42" s="200">
        <f t="shared" si="27"/>
        <v>3.3584082642124535E-2</v>
      </c>
      <c r="I42" s="11" t="str">
        <f>I31</f>
        <v>Professional occupations</v>
      </c>
      <c r="J42" s="11">
        <v>58.912454885858779</v>
      </c>
      <c r="K42" s="11">
        <v>66.75934175160863</v>
      </c>
      <c r="L42" s="11">
        <v>7.8468868657498581</v>
      </c>
      <c r="M42" s="11">
        <v>30.999657604248995</v>
      </c>
      <c r="N42" s="11">
        <v>38.846544469998854</v>
      </c>
      <c r="P42" s="10" t="str">
        <f>name!D10</f>
        <v>31 Science, engineering and technology associate professionals</v>
      </c>
      <c r="Q42" s="11">
        <v>4.46910676590565</v>
      </c>
      <c r="R42" s="11">
        <v>5.4971036600657488</v>
      </c>
      <c r="S42" s="345">
        <f t="shared" si="28"/>
        <v>1.0279968941600988</v>
      </c>
      <c r="T42" s="345">
        <v>2.4558303951757505</v>
      </c>
      <c r="U42" s="345">
        <f t="shared" si="29"/>
        <v>3.4838272893358493</v>
      </c>
      <c r="V42" s="346">
        <f t="shared" si="30"/>
        <v>2.9626410149996119E-2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6.0317970031759628E-2</v>
      </c>
      <c r="C43" s="11">
        <v>0.13421121675060957</v>
      </c>
      <c r="D43" s="11">
        <f t="shared" si="25"/>
        <v>7.3893246718849948E-2</v>
      </c>
      <c r="E43" s="11">
        <v>6.0584386433129182E-2</v>
      </c>
      <c r="F43" s="11">
        <f t="shared" si="26"/>
        <v>0.13447763315197914</v>
      </c>
      <c r="G43" s="200">
        <f t="shared" si="27"/>
        <v>4.7448156068651937E-2</v>
      </c>
      <c r="I43" s="11" t="str">
        <f>I32</f>
        <v>Associate professional occupations</v>
      </c>
      <c r="J43" s="11">
        <v>30.874721195237093</v>
      </c>
      <c r="K43" s="11">
        <v>36.842936887016947</v>
      </c>
      <c r="L43" s="11">
        <v>5.9682156917798626</v>
      </c>
      <c r="M43" s="11">
        <v>16.763965344384218</v>
      </c>
      <c r="N43" s="11">
        <v>22.732181036164082</v>
      </c>
      <c r="P43" s="10" t="str">
        <f>name!D11</f>
        <v>32 Health and social care associate professionals</v>
      </c>
      <c r="Q43" s="11">
        <v>11.594927162171919</v>
      </c>
      <c r="R43" s="11">
        <v>13.635551126457306</v>
      </c>
      <c r="S43" s="345">
        <f t="shared" si="28"/>
        <v>2.0406239642853876</v>
      </c>
      <c r="T43" s="345">
        <v>7.6592595039562239</v>
      </c>
      <c r="U43" s="345">
        <f t="shared" si="29"/>
        <v>9.6998834682416124</v>
      </c>
      <c r="V43" s="346">
        <f t="shared" si="30"/>
        <v>3.4388801663204349E-2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3.3111202642692371E-2</v>
      </c>
      <c r="C44" s="11">
        <v>8.3726619506287792E-2</v>
      </c>
      <c r="D44" s="11">
        <f t="shared" si="25"/>
        <v>5.0615416863595421E-2</v>
      </c>
      <c r="E44" s="11">
        <v>2.3847768085721477E-2</v>
      </c>
      <c r="F44" s="11">
        <f t="shared" si="26"/>
        <v>7.4463184949316891E-2</v>
      </c>
      <c r="G44" s="200">
        <f t="shared" si="27"/>
        <v>3.6825839042616604E-2</v>
      </c>
      <c r="I44" s="11" t="str">
        <f>I33</f>
        <v>Administrative and secretarial occupations</v>
      </c>
      <c r="J44" s="11">
        <v>15.89109319282316</v>
      </c>
      <c r="K44" s="11">
        <v>19.584397215907082</v>
      </c>
      <c r="L44" s="11">
        <v>3.6933040230839218</v>
      </c>
      <c r="M44" s="11">
        <v>10.026681915956392</v>
      </c>
      <c r="N44" s="11">
        <v>13.719985939040313</v>
      </c>
      <c r="P44" s="10" t="str">
        <f>name!D12</f>
        <v>33 Protective service occupations</v>
      </c>
      <c r="Q44" s="11">
        <v>3.0900182148675959</v>
      </c>
      <c r="R44" s="11">
        <v>5.8444462287660262</v>
      </c>
      <c r="S44" s="345">
        <f t="shared" si="28"/>
        <v>2.7544280138984303</v>
      </c>
      <c r="T44" s="345">
        <v>2.3764183041527129</v>
      </c>
      <c r="U44" s="345">
        <f t="shared" si="29"/>
        <v>5.1308463180511428</v>
      </c>
      <c r="V44" s="346">
        <f t="shared" si="30"/>
        <v>3.8762392473076446E-2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0.21524759442221936</v>
      </c>
      <c r="C45" s="11">
        <v>0.37041338701629106</v>
      </c>
      <c r="D45" s="11">
        <f t="shared" ref="D45:D46" si="31">C45-B45</f>
        <v>0.15516579259407171</v>
      </c>
      <c r="E45" s="11">
        <v>0.16184367454318555</v>
      </c>
      <c r="F45" s="11">
        <f t="shared" ref="F45:F46" si="32">SUM(D45:E45)</f>
        <v>0.31700946713725725</v>
      </c>
      <c r="G45" s="200">
        <f t="shared" si="27"/>
        <v>3.80873003174651E-2</v>
      </c>
      <c r="I45" s="11" t="str">
        <f t="shared" ref="I45:I49" si="33">I34</f>
        <v>Skilled trades occupations</v>
      </c>
      <c r="J45" s="11">
        <v>4.7032569106512021</v>
      </c>
      <c r="K45" s="11">
        <v>7.317668303972173</v>
      </c>
      <c r="L45" s="11">
        <v>2.6144113933209718</v>
      </c>
      <c r="M45" s="11">
        <v>3.4663091083526276</v>
      </c>
      <c r="N45" s="11">
        <v>6.0807205016735999</v>
      </c>
      <c r="P45" s="10" t="str">
        <f>name!D13</f>
        <v>34 Culture, media and sports occupations</v>
      </c>
      <c r="Q45" s="11">
        <v>8.1149338470849379</v>
      </c>
      <c r="R45" s="11">
        <v>8.1998392964903903</v>
      </c>
      <c r="S45" s="345">
        <f t="shared" si="28"/>
        <v>8.4905449405452416E-2</v>
      </c>
      <c r="T45" s="345">
        <v>4.1165841289890599</v>
      </c>
      <c r="U45" s="345">
        <f t="shared" si="29"/>
        <v>4.2014895783945123</v>
      </c>
      <c r="V45" s="346">
        <f t="shared" si="30"/>
        <v>2.7731556171794569E-2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0.5393840526132756</v>
      </c>
      <c r="C46" s="11">
        <v>0.90321680007075489</v>
      </c>
      <c r="D46" s="11">
        <f t="shared" si="31"/>
        <v>0.36383274745747929</v>
      </c>
      <c r="E46" s="11">
        <v>0.35870780289886406</v>
      </c>
      <c r="F46" s="11">
        <f t="shared" si="32"/>
        <v>0.72254055035634335</v>
      </c>
      <c r="G46" s="200">
        <f t="shared" si="27"/>
        <v>3.457388206166212E-2</v>
      </c>
      <c r="I46" s="11" t="str">
        <f t="shared" si="33"/>
        <v>Caring, leisure and other service occupations</v>
      </c>
      <c r="J46" s="11">
        <v>9.7305527066980684</v>
      </c>
      <c r="K46" s="11">
        <v>14.783372435057755</v>
      </c>
      <c r="L46" s="11">
        <v>5.0528197283596867</v>
      </c>
      <c r="M46" s="11">
        <v>7.7749966428865482</v>
      </c>
      <c r="N46" s="11">
        <v>12.827816371246236</v>
      </c>
      <c r="P46" s="10" t="str">
        <f>name!D14</f>
        <v>35 Business and public service associate professionals</v>
      </c>
      <c r="Q46" s="11">
        <v>23.605194373152518</v>
      </c>
      <c r="R46" s="11">
        <v>26.264716391970563</v>
      </c>
      <c r="S46" s="345">
        <f t="shared" si="28"/>
        <v>2.6595220188180448</v>
      </c>
      <c r="T46" s="345">
        <v>13.244554890239343</v>
      </c>
      <c r="U46" s="345">
        <f t="shared" si="29"/>
        <v>15.904076909057387</v>
      </c>
      <c r="V46" s="346">
        <f t="shared" si="30"/>
        <v>3.0137341965220221E-2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0.32653024430227146</v>
      </c>
      <c r="C47" s="11">
        <v>0.6083379249127483</v>
      </c>
      <c r="D47" s="11">
        <f t="shared" si="25"/>
        <v>0.28180768061047684</v>
      </c>
      <c r="E47" s="11">
        <v>0.25284646367304742</v>
      </c>
      <c r="F47" s="11">
        <f t="shared" si="26"/>
        <v>0.5346541442835242</v>
      </c>
      <c r="G47" s="200">
        <f t="shared" si="27"/>
        <v>3.8968804578850769E-2</v>
      </c>
      <c r="I47" s="11" t="str">
        <f t="shared" si="33"/>
        <v>Sales and customer service occupations</v>
      </c>
      <c r="J47" s="11">
        <v>8.6208059445389331</v>
      </c>
      <c r="K47" s="11">
        <v>12.6012957377731</v>
      </c>
      <c r="L47" s="11">
        <v>3.980489793234165</v>
      </c>
      <c r="M47" s="11">
        <v>5.5846980194049074</v>
      </c>
      <c r="N47" s="11">
        <v>9.5651878126390724</v>
      </c>
      <c r="P47" s="10" t="str">
        <f>name!D15</f>
        <v>41 Administrative occupations</v>
      </c>
      <c r="Q47" s="11">
        <v>47.844042954334768</v>
      </c>
      <c r="R47" s="11">
        <v>37.965279334714175</v>
      </c>
      <c r="S47" s="345">
        <f t="shared" si="28"/>
        <v>-9.8787636196205924</v>
      </c>
      <c r="T47" s="345">
        <v>23.709808243651967</v>
      </c>
      <c r="U47" s="345">
        <f t="shared" si="29"/>
        <v>13.831044624031374</v>
      </c>
      <c r="V47" s="346">
        <f t="shared" si="30"/>
        <v>2.7196843387253367E-2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3.590697108244334E-2</v>
      </c>
      <c r="C48" s="11">
        <v>0.10629134609599869</v>
      </c>
      <c r="D48" s="11">
        <f t="shared" si="25"/>
        <v>7.038437501355535E-2</v>
      </c>
      <c r="E48" s="11">
        <v>4.5802501442740208E-2</v>
      </c>
      <c r="F48" s="11">
        <f t="shared" si="26"/>
        <v>0.11618687645629555</v>
      </c>
      <c r="G48" s="200">
        <f t="shared" si="27"/>
        <v>5.6346122093530626E-2</v>
      </c>
      <c r="I48" s="11" t="str">
        <f t="shared" si="33"/>
        <v>Process, plant and machine operatives</v>
      </c>
      <c r="J48" s="11">
        <v>2.2598663301179629</v>
      </c>
      <c r="K48" s="11">
        <v>4.6627025763329808</v>
      </c>
      <c r="L48" s="11">
        <v>2.4028362462150175</v>
      </c>
      <c r="M48" s="11">
        <v>2.1068416652907049</v>
      </c>
      <c r="N48" s="11">
        <v>4.5096779115057224</v>
      </c>
      <c r="P48" s="10" t="str">
        <f>name!D16</f>
        <v>42 Secretarial and related occupations</v>
      </c>
      <c r="Q48" s="11">
        <v>16.327806965071318</v>
      </c>
      <c r="R48" s="11">
        <v>12.02633739474628</v>
      </c>
      <c r="S48" s="345">
        <f t="shared" si="28"/>
        <v>-4.3014695703250379</v>
      </c>
      <c r="T48" s="345">
        <v>8.3441751897119154</v>
      </c>
      <c r="U48" s="345">
        <f t="shared" si="29"/>
        <v>4.0427056193868776</v>
      </c>
      <c r="V48" s="346">
        <f t="shared" si="30"/>
        <v>2.7902081870949891E-2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3.2932369520271218E-2</v>
      </c>
      <c r="C49" s="11">
        <v>6.8021033907624526E-2</v>
      </c>
      <c r="D49" s="11">
        <f t="shared" si="25"/>
        <v>3.5088664387353308E-2</v>
      </c>
      <c r="E49" s="11">
        <v>3.4830153444940087E-2</v>
      </c>
      <c r="F49" s="11">
        <f t="shared" si="26"/>
        <v>6.9918817832293395E-2</v>
      </c>
      <c r="G49" s="200">
        <f t="shared" si="27"/>
        <v>4.9279301410798837E-2</v>
      </c>
      <c r="I49" s="11" t="str">
        <f t="shared" si="33"/>
        <v>Elementary occupations</v>
      </c>
      <c r="J49" s="11">
        <v>6.6583415781273017</v>
      </c>
      <c r="K49" s="11">
        <v>10.309774607031891</v>
      </c>
      <c r="L49" s="11">
        <v>3.6514330289045889</v>
      </c>
      <c r="M49" s="11">
        <v>5.3971193393370385</v>
      </c>
      <c r="N49" s="11">
        <v>9.0485523682416265</v>
      </c>
      <c r="P49" s="10" t="str">
        <f>name!D17</f>
        <v>51 Skilled agricultural and related trades</v>
      </c>
      <c r="Q49" s="11">
        <v>2.0533097938308242</v>
      </c>
      <c r="R49" s="11">
        <v>2.8341084593479922</v>
      </c>
      <c r="S49" s="345">
        <f t="shared" si="28"/>
        <v>0.78079866551716792</v>
      </c>
      <c r="T49" s="345">
        <v>1.7007966857221397</v>
      </c>
      <c r="U49" s="345">
        <f t="shared" si="29"/>
        <v>2.4815953512393074</v>
      </c>
      <c r="V49" s="346">
        <f t="shared" si="30"/>
        <v>4.1046529075689842E-2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2.0573275380658899E-2</v>
      </c>
      <c r="C50" s="11">
        <v>3.3384436981522984E-2</v>
      </c>
      <c r="D50" s="11">
        <f t="shared" si="25"/>
        <v>1.2811161600864086E-2</v>
      </c>
      <c r="E50" s="11">
        <v>1.2723628456608087E-2</v>
      </c>
      <c r="F50" s="11">
        <f t="shared" si="26"/>
        <v>2.5534790057472175E-2</v>
      </c>
      <c r="G50" s="200">
        <f t="shared" si="27"/>
        <v>3.2618799749575045E-2</v>
      </c>
      <c r="O50" s="71"/>
      <c r="P50" s="10" t="str">
        <f>name!D18</f>
        <v>52 Skilled metal, electrical and electronic trades</v>
      </c>
      <c r="Q50" s="11">
        <v>0.6670939303372847</v>
      </c>
      <c r="R50" s="11">
        <v>1.8835442746527975</v>
      </c>
      <c r="S50" s="345">
        <f t="shared" si="28"/>
        <v>1.2164503443155128</v>
      </c>
      <c r="T50" s="345">
        <v>0.89294555906835238</v>
      </c>
      <c r="U50" s="345">
        <f t="shared" si="29"/>
        <v>2.1093959033838652</v>
      </c>
      <c r="V50" s="346">
        <f t="shared" si="30"/>
        <v>5.8270216032247246E-2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5.8990228100511367E-3</v>
      </c>
      <c r="C51" s="11">
        <v>1.0592704633564773E-2</v>
      </c>
      <c r="D51" s="11">
        <f t="shared" ref="D51" si="34">C51-B51</f>
        <v>4.6936818235136365E-3</v>
      </c>
      <c r="E51" s="11">
        <v>4.6834125789042532E-3</v>
      </c>
      <c r="F51" s="11">
        <f t="shared" ref="F51" si="35">SUM(D51:E51)</f>
        <v>9.3770944024178897E-3</v>
      </c>
      <c r="G51" s="200">
        <f t="shared" si="27"/>
        <v>3.9729508915700817E-2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0.50333733906575262</v>
      </c>
      <c r="R51" s="11">
        <v>0.65961537307381046</v>
      </c>
      <c r="S51" s="345">
        <f t="shared" si="28"/>
        <v>0.15627803400805784</v>
      </c>
      <c r="T51" s="345">
        <v>0.30680387327372355</v>
      </c>
      <c r="U51" s="345">
        <f t="shared" si="29"/>
        <v>0.46308190728178139</v>
      </c>
      <c r="V51" s="346">
        <f t="shared" si="30"/>
        <v>3.2238623457506055E-2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5.0698780680662539E-2</v>
      </c>
      <c r="C52" s="11">
        <v>0.10133040714556941</v>
      </c>
      <c r="D52" s="11">
        <f t="shared" si="25"/>
        <v>5.0631626464906876E-2</v>
      </c>
      <c r="E52" s="11">
        <v>4.1862055111238486E-2</v>
      </c>
      <c r="F52" s="11">
        <f t="shared" si="26"/>
        <v>9.2493681576145362E-2</v>
      </c>
      <c r="G52" s="200">
        <f t="shared" si="27"/>
        <v>4.0947077423451939E-2</v>
      </c>
      <c r="I52" s="11" t="str">
        <f>I41</f>
        <v>Managers, directors and senior officials</v>
      </c>
      <c r="J52" s="11">
        <f t="array" ref="J52:J60">MMULT(aggregation!$B$13:$AA$21,B123:B148)</f>
        <v>5.5788008605961341</v>
      </c>
      <c r="K52" s="11">
        <f t="array" ref="K52:K60">MMULT(aggregation!$B$13:$AA$21,C123:C148)</f>
        <v>6.8324244529291658</v>
      </c>
      <c r="L52" s="11">
        <f t="array" ref="L52:L60">MMULT(aggregation!$B$13:$AA$21,D123:D148)</f>
        <v>1.2536235923330317</v>
      </c>
      <c r="M52" s="11">
        <f t="array" ref="M52:M60">MMULT(aggregation!$B$13:$AA$21,E123:E148)</f>
        <v>3.5268140190833153</v>
      </c>
      <c r="N52" s="11">
        <f t="array" ref="N52:N60">MMULT(aggregation!$B$13:$AA$21,F123:F148)</f>
        <v>4.7804376114163469</v>
      </c>
      <c r="P52" s="10" t="str">
        <f>name!D20</f>
        <v>54 Textiles, printing and other skilled trades</v>
      </c>
      <c r="Q52" s="11">
        <v>7.0329918311197774</v>
      </c>
      <c r="R52" s="11">
        <v>7.3243482398108055</v>
      </c>
      <c r="S52" s="345">
        <f t="shared" si="28"/>
        <v>0.29135640869102808</v>
      </c>
      <c r="T52" s="345">
        <v>4.1275503399388089</v>
      </c>
      <c r="U52" s="345">
        <f t="shared" si="29"/>
        <v>4.418906748629837</v>
      </c>
      <c r="V52" s="346">
        <f t="shared" si="30"/>
        <v>3.1263575573659885E-2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4.097429332246541E-2</v>
      </c>
      <c r="C53" s="11">
        <v>9.0828784521711864E-2</v>
      </c>
      <c r="D53" s="11">
        <f t="shared" si="25"/>
        <v>4.9854491199246453E-2</v>
      </c>
      <c r="E53" s="11">
        <v>3.9373376850148342E-2</v>
      </c>
      <c r="F53" s="11">
        <f t="shared" si="26"/>
        <v>8.9227868049394796E-2</v>
      </c>
      <c r="G53" s="200">
        <f t="shared" si="27"/>
        <v>4.5917559844742328E-2</v>
      </c>
      <c r="I53" s="11" t="str">
        <f>I42</f>
        <v>Professional occupations</v>
      </c>
      <c r="J53" s="11">
        <v>8.5802704746317229</v>
      </c>
      <c r="K53" s="11">
        <v>5.7847832174687426</v>
      </c>
      <c r="L53" s="11">
        <v>-2.7954872571629812</v>
      </c>
      <c r="M53" s="11">
        <v>2.4586496515569474</v>
      </c>
      <c r="N53" s="11">
        <v>-0.33683760560603404</v>
      </c>
      <c r="P53" s="10" t="str">
        <f>name!D21</f>
        <v>61 Caring personal service occupations</v>
      </c>
      <c r="Q53" s="11">
        <v>50.539321730123731</v>
      </c>
      <c r="R53" s="11">
        <v>59.241014381241435</v>
      </c>
      <c r="S53" s="345">
        <f t="shared" si="28"/>
        <v>8.7016926511177033</v>
      </c>
      <c r="T53" s="345">
        <v>32.862341817710117</v>
      </c>
      <c r="U53" s="345">
        <f t="shared" si="29"/>
        <v>41.56403446882782</v>
      </c>
      <c r="V53" s="346">
        <f t="shared" si="30"/>
        <v>3.3958291561224874E-2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1.7619037788030586E-2</v>
      </c>
      <c r="C54" s="11">
        <v>3.7819142071149364E-2</v>
      </c>
      <c r="D54" s="11">
        <f t="shared" ref="D54:D55" si="36">C54-B54</f>
        <v>2.0200104283118778E-2</v>
      </c>
      <c r="E54" s="11">
        <v>1.5551730451307722E-2</v>
      </c>
      <c r="F54" s="11">
        <f t="shared" ref="F54:F55" si="37">SUM(D54:E54)</f>
        <v>3.5751834734426502E-2</v>
      </c>
      <c r="G54" s="200">
        <f t="shared" si="27"/>
        <v>4.3081451963995709E-2</v>
      </c>
      <c r="I54" s="11" t="str">
        <f>I43</f>
        <v>Associate professional occupations</v>
      </c>
      <c r="J54" s="11">
        <v>8.1294391280545248</v>
      </c>
      <c r="K54" s="11">
        <v>8.4274989991103606</v>
      </c>
      <c r="L54" s="11">
        <v>0.29805987105583565</v>
      </c>
      <c r="M54" s="11">
        <v>3.6469374730726503</v>
      </c>
      <c r="N54" s="11">
        <v>3.944997344128486</v>
      </c>
      <c r="P54" s="10" t="str">
        <f>name!D22</f>
        <v>62 Leisure, travel and related personal service occupations</v>
      </c>
      <c r="Q54" s="11">
        <v>12.657759197852535</v>
      </c>
      <c r="R54" s="11">
        <v>12.83387420734352</v>
      </c>
      <c r="S54" s="345">
        <f t="shared" si="28"/>
        <v>0.17611500949098513</v>
      </c>
      <c r="T54" s="345">
        <v>6.92450139850855</v>
      </c>
      <c r="U54" s="345">
        <f t="shared" si="29"/>
        <v>7.1006164079995351</v>
      </c>
      <c r="V54" s="346">
        <f t="shared" si="30"/>
        <v>2.9517499593293417E-2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1.8898807941904907E-3</v>
      </c>
      <c r="C55" s="11">
        <v>3.6691833810994661E-3</v>
      </c>
      <c r="D55" s="11">
        <f t="shared" si="36"/>
        <v>1.7793025869089754E-3</v>
      </c>
      <c r="E55" s="11">
        <v>1.678255635478339E-3</v>
      </c>
      <c r="F55" s="11">
        <f t="shared" si="37"/>
        <v>3.4575582223873146E-3</v>
      </c>
      <c r="G55" s="200">
        <f t="shared" si="27"/>
        <v>4.3279008903831295E-2</v>
      </c>
      <c r="I55" s="11" t="str">
        <f>I44</f>
        <v>Administrative and secretarial occupations</v>
      </c>
      <c r="J55" s="11">
        <v>6.8173838389748891</v>
      </c>
      <c r="K55" s="11">
        <v>7.9717983227381799</v>
      </c>
      <c r="L55" s="11">
        <v>1.1544144837632906</v>
      </c>
      <c r="M55" s="11">
        <v>4.3262335194542665</v>
      </c>
      <c r="N55" s="11">
        <v>5.4806480032175573</v>
      </c>
      <c r="P55" s="10" t="str">
        <f>name!D23</f>
        <v>63 Community and civil enforcement occupations</v>
      </c>
      <c r="Q55" s="11">
        <v>0.2576642492942724</v>
      </c>
      <c r="R55" s="11">
        <v>0.36407061907165894</v>
      </c>
      <c r="S55" s="345">
        <f t="shared" si="28"/>
        <v>0.10640636977738654</v>
      </c>
      <c r="T55" s="345">
        <v>0.22462055862167685</v>
      </c>
      <c r="U55" s="345">
        <f t="shared" si="29"/>
        <v>0.33102692839906339</v>
      </c>
      <c r="V55" s="346">
        <f t="shared" si="30"/>
        <v>4.2677401949779536E-2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0.10014382063388566</v>
      </c>
      <c r="C56" s="11">
        <v>0.1649964092201838</v>
      </c>
      <c r="D56" s="11">
        <f t="shared" si="25"/>
        <v>6.4852588586298138E-2</v>
      </c>
      <c r="E56" s="11">
        <v>6.5610747225212096E-2</v>
      </c>
      <c r="F56" s="11">
        <f t="shared" si="26"/>
        <v>0.13046333581151023</v>
      </c>
      <c r="G56" s="200">
        <f t="shared" si="27"/>
        <v>3.4164018299345678E-2</v>
      </c>
      <c r="I56" s="11" t="str">
        <f t="shared" ref="I56:I60" si="38">I45</f>
        <v>Skilled trades occupations</v>
      </c>
      <c r="J56" s="11">
        <v>2.1159432443537081</v>
      </c>
      <c r="K56" s="11">
        <v>3.0363502991948415</v>
      </c>
      <c r="L56" s="11">
        <v>0.92040705484113339</v>
      </c>
      <c r="M56" s="11">
        <v>1.4550825615716871</v>
      </c>
      <c r="N56" s="11">
        <v>2.3754896164128203</v>
      </c>
      <c r="P56" s="10" t="str">
        <f>name!D24</f>
        <v>71 Sales occupations</v>
      </c>
      <c r="Q56" s="11">
        <v>27.941542353568781</v>
      </c>
      <c r="R56" s="11">
        <v>23.613496494183998</v>
      </c>
      <c r="S56" s="345">
        <f t="shared" si="28"/>
        <v>-4.3280458593847833</v>
      </c>
      <c r="T56" s="345">
        <v>13.838466853576215</v>
      </c>
      <c r="U56" s="345">
        <f t="shared" si="29"/>
        <v>9.5104209941914313</v>
      </c>
      <c r="V56" s="346">
        <f t="shared" si="30"/>
        <v>2.7183127525659323E-2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3.9784092197143503E-2</v>
      </c>
      <c r="C57" s="11">
        <v>9.8407550681856651E-2</v>
      </c>
      <c r="D57" s="11">
        <f t="shared" si="25"/>
        <v>5.8623458484713148E-2</v>
      </c>
      <c r="E57" s="11">
        <v>3.4190224365293891E-2</v>
      </c>
      <c r="F57" s="11">
        <f t="shared" si="26"/>
        <v>9.2813682850007045E-2</v>
      </c>
      <c r="G57" s="200">
        <f t="shared" si="27"/>
        <v>4.2216874621401557E-2</v>
      </c>
      <c r="I57" s="11" t="str">
        <f t="shared" si="38"/>
        <v>Caring, leisure and other service occupations</v>
      </c>
      <c r="J57" s="11">
        <v>7.6432386030466688</v>
      </c>
      <c r="K57" s="11">
        <v>8.9524892202245727</v>
      </c>
      <c r="L57" s="11">
        <v>1.3092506171779037</v>
      </c>
      <c r="M57" s="11">
        <v>4.7862505559049833</v>
      </c>
      <c r="N57" s="11">
        <v>6.0955011730828863</v>
      </c>
      <c r="P57" s="10" t="str">
        <f>name!D25</f>
        <v>72 Customer service occupations</v>
      </c>
      <c r="Q57" s="11">
        <v>8.1327984641607856</v>
      </c>
      <c r="R57" s="11">
        <v>11.285272021226255</v>
      </c>
      <c r="S57" s="345">
        <f t="shared" si="28"/>
        <v>3.1524735570654698</v>
      </c>
      <c r="T57" s="345">
        <v>5.5503631306009966</v>
      </c>
      <c r="U57" s="345">
        <f t="shared" si="29"/>
        <v>8.7028366876664656</v>
      </c>
      <c r="V57" s="346">
        <f t="shared" si="30"/>
        <v>3.5292567988018497E-2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3.2665480157397668E-2</v>
      </c>
      <c r="C58" s="11">
        <v>0.10419571941141327</v>
      </c>
      <c r="D58" s="11">
        <f t="shared" ref="D58:D59" si="39">C58-B58</f>
        <v>7.153023925401561E-2</v>
      </c>
      <c r="E58" s="11">
        <v>3.9424996891395878E-2</v>
      </c>
      <c r="F58" s="11">
        <f t="shared" ref="F58:F59" si="40">SUM(D58:E58)</f>
        <v>0.11095523614541149</v>
      </c>
      <c r="G58" s="200">
        <f t="shared" si="27"/>
        <v>5.4190885186232274E-2</v>
      </c>
      <c r="I58" s="11" t="str">
        <f t="shared" si="38"/>
        <v>Sales and customer service occupations</v>
      </c>
      <c r="J58" s="11">
        <v>2.892314231726818</v>
      </c>
      <c r="K58" s="11">
        <v>3.8453839691796992</v>
      </c>
      <c r="L58" s="11">
        <v>0.95306973745288093</v>
      </c>
      <c r="M58" s="11">
        <v>1.7783400463151802</v>
      </c>
      <c r="N58" s="11">
        <v>2.7314097837680613</v>
      </c>
      <c r="P58" s="10" t="str">
        <f>name!D26</f>
        <v>81 Process, plant and machine operatives</v>
      </c>
      <c r="Q58" s="11">
        <v>4.2437860907399534</v>
      </c>
      <c r="R58" s="11">
        <v>5.0768679586911034</v>
      </c>
      <c r="S58" s="345">
        <f t="shared" si="28"/>
        <v>0.83308186795115002</v>
      </c>
      <c r="T58" s="345">
        <v>2.5714621739783055</v>
      </c>
      <c r="U58" s="345">
        <f t="shared" si="29"/>
        <v>3.4045440419294555</v>
      </c>
      <c r="V58" s="346">
        <f t="shared" si="30"/>
        <v>3.2084398417050686E-2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6.7651365491938842E-2</v>
      </c>
      <c r="C59" s="11">
        <v>0.15095144106504826</v>
      </c>
      <c r="D59" s="11">
        <f t="shared" si="39"/>
        <v>8.3300075573109422E-2</v>
      </c>
      <c r="E59" s="11">
        <v>7.7039718802620463E-2</v>
      </c>
      <c r="F59" s="11">
        <f t="shared" si="40"/>
        <v>0.16033979437572987</v>
      </c>
      <c r="G59" s="200">
        <f t="shared" si="27"/>
        <v>5.1988551695760998E-2</v>
      </c>
      <c r="I59" s="11" t="str">
        <f t="shared" si="38"/>
        <v>Process, plant and machine operatives</v>
      </c>
      <c r="J59" s="11">
        <v>1.0000743021770233</v>
      </c>
      <c r="K59" s="11">
        <v>1.7724430501722281</v>
      </c>
      <c r="L59" s="11">
        <v>0.77236874799520472</v>
      </c>
      <c r="M59" s="11">
        <v>0.85574480555937182</v>
      </c>
      <c r="N59" s="11">
        <v>1.6281135535545768</v>
      </c>
      <c r="P59" s="10" t="str">
        <f>name!D27</f>
        <v>82 Transport and mobile machine drivers and operatives</v>
      </c>
      <c r="Q59" s="11">
        <v>2.3254556350823221</v>
      </c>
      <c r="R59" s="11">
        <v>3.9773432743496886</v>
      </c>
      <c r="S59" s="345">
        <f t="shared" si="28"/>
        <v>1.6518876392673665</v>
      </c>
      <c r="T59" s="345">
        <v>2.1840310640748917</v>
      </c>
      <c r="U59" s="345">
        <f t="shared" si="29"/>
        <v>3.8359187033422582</v>
      </c>
      <c r="V59" s="346">
        <f t="shared" si="30"/>
        <v>4.5140322262429589E-2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5.2759792611202819E-4</v>
      </c>
      <c r="C60" s="11">
        <v>9.3552138828753529E-4</v>
      </c>
      <c r="D60" s="11">
        <f t="shared" si="25"/>
        <v>4.079234621755071E-4</v>
      </c>
      <c r="E60" s="11">
        <v>4.5049839274984298E-4</v>
      </c>
      <c r="F60" s="11">
        <f t="shared" si="26"/>
        <v>8.5842185492535008E-4</v>
      </c>
      <c r="G60" s="200">
        <f t="shared" si="27"/>
        <v>4.2010038726526533E-2</v>
      </c>
      <c r="I60" s="11" t="str">
        <f t="shared" si="38"/>
        <v>Elementary occupations</v>
      </c>
      <c r="J60" s="11">
        <v>3.4935246323308653</v>
      </c>
      <c r="K60" s="11">
        <v>5.5278333809021003</v>
      </c>
      <c r="L60" s="11">
        <v>2.034308748571235</v>
      </c>
      <c r="M60" s="11">
        <v>2.7218989460658496</v>
      </c>
      <c r="N60" s="11">
        <v>4.7562076946370846</v>
      </c>
      <c r="P60" s="10" t="str">
        <f>name!D28</f>
        <v>91 Elementary trades and related occupations</v>
      </c>
      <c r="Q60" s="11">
        <v>2.3341208448019688</v>
      </c>
      <c r="R60" s="11">
        <v>1.93568947568812</v>
      </c>
      <c r="S60" s="345">
        <f t="shared" si="28"/>
        <v>-0.3984313691138488</v>
      </c>
      <c r="T60" s="345">
        <v>1.2631991527299857</v>
      </c>
      <c r="U60" s="345">
        <f t="shared" si="29"/>
        <v>0.86476778361613693</v>
      </c>
      <c r="V60" s="346">
        <f t="shared" si="30"/>
        <v>2.9256730611398218E-2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4.4634978243759664E-2</v>
      </c>
      <c r="C61" s="11">
        <v>8.5834063520614109E-2</v>
      </c>
      <c r="D61" s="11">
        <f t="shared" ref="D61" si="41">C61-B61</f>
        <v>4.1199085276854445E-2</v>
      </c>
      <c r="E61" s="11">
        <v>3.998682654820121E-2</v>
      </c>
      <c r="F61" s="11">
        <f t="shared" ref="F61" si="42">SUM(D61:E61)</f>
        <v>8.1185911825055662E-2</v>
      </c>
      <c r="G61" s="200">
        <f t="shared" ref="G61" si="43">IF(B61&gt;0,(1+(E61/B61))^(1/($C$6-$B$6))-1,0)</f>
        <v>4.3567303957066539E-2</v>
      </c>
      <c r="P61" s="10" t="str">
        <f>name!D29</f>
        <v>92 Elementary administration and service occupations</v>
      </c>
      <c r="Q61" s="11">
        <v>41.882513914589154</v>
      </c>
      <c r="R61" s="11">
        <v>39.631137426277483</v>
      </c>
      <c r="S61" s="345">
        <f t="shared" ref="S61" si="44">R61-Q61</f>
        <v>-2.2513764883116707</v>
      </c>
      <c r="T61" s="345">
        <v>24.101778356720239</v>
      </c>
      <c r="U61" s="345">
        <f t="shared" ref="U61" si="45">SUM(S61:T61)</f>
        <v>21.850401868408568</v>
      </c>
      <c r="V61" s="346">
        <f t="shared" ref="V61" si="46">IF(Q61&gt;0,(1+(T61/Q61))^(1/($C$6-$B$6))-1,0)</f>
        <v>3.0767036234122136E-2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10.697145200193773</v>
      </c>
      <c r="C62" s="11">
        <f t="shared" ref="C62:F62" si="47">SUM(C36:C61)</f>
        <v>17.715765744213826</v>
      </c>
      <c r="D62" s="11">
        <f t="shared" si="47"/>
        <v>7.018620544020048</v>
      </c>
      <c r="E62" s="11">
        <f t="shared" si="47"/>
        <v>7.1972581247222642</v>
      </c>
      <c r="F62" s="11">
        <f t="shared" si="47"/>
        <v>14.215878668742313</v>
      </c>
      <c r="G62" s="200">
        <f t="shared" si="27"/>
        <v>3.4895794383011269E-2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389.14581333723117</v>
      </c>
      <c r="R62" s="11">
        <f>SUM(R36:R61)</f>
        <v>421.67708562318865</v>
      </c>
      <c r="S62" s="345">
        <f>R62-Q62</f>
        <v>32.531272285957471</v>
      </c>
      <c r="T62" s="11">
        <f>SUM(T36:T61)</f>
        <v>231.68210564569065</v>
      </c>
      <c r="U62" s="345">
        <f>SUM(S62:T62)</f>
        <v>264.2133779316481</v>
      </c>
      <c r="V62" s="346">
        <f t="shared" si="30"/>
        <v>3.1629909970264602E-2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6.851028411183254</v>
      </c>
      <c r="K63" s="11">
        <f t="array" ref="K63:K71">MMULT(aggregation!$B$13:$AA$21,C152:C177)</f>
        <v>8.2040675185709979</v>
      </c>
      <c r="L63" s="11">
        <f t="array" ref="L63:L71">MMULT(aggregation!$B$13:$AA$21,D152:D177)</f>
        <v>1.3530391073877444</v>
      </c>
      <c r="M63" s="11">
        <f t="array" ref="M63:M71">MMULT(aggregation!$B$13:$AA$21,E152:E177)</f>
        <v>4.0732244938404039</v>
      </c>
      <c r="N63" s="11">
        <f t="array" ref="N63:N71">MMULT(aggregation!$B$13:$AA$21,F152:F177)</f>
        <v>5.4262636012281487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8.6868659688581253</v>
      </c>
      <c r="K64" s="11">
        <v>9.5782260833152648</v>
      </c>
      <c r="L64" s="11">
        <v>0.89136011445713925</v>
      </c>
      <c r="M64" s="11">
        <v>3.8608824905983665</v>
      </c>
      <c r="N64" s="11">
        <v>4.752242605055506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6.6663771319224949</v>
      </c>
      <c r="C65" s="11">
        <v>10.146393354621511</v>
      </c>
      <c r="D65" s="11">
        <f>C65-B65</f>
        <v>3.4800162226990157</v>
      </c>
      <c r="E65" s="11">
        <v>4.5939628068775784</v>
      </c>
      <c r="F65" s="11">
        <f>SUM(D65:E65)</f>
        <v>8.073979029576595</v>
      </c>
      <c r="G65" s="200">
        <f>IF(B65&gt;0,(1+(E65/B65))^(1/($C$6-$B$6))-1,0)</f>
        <v>3.5565185442157476E-2</v>
      </c>
      <c r="I65" s="11" t="str">
        <f>I54</f>
        <v>Associate professional occupations</v>
      </c>
      <c r="J65" s="11">
        <v>7.1223679769499846</v>
      </c>
      <c r="K65" s="11">
        <v>7.3414252678194973</v>
      </c>
      <c r="L65" s="11">
        <v>0.21905729086951309</v>
      </c>
      <c r="M65" s="11">
        <v>3.1597682481451863</v>
      </c>
      <c r="N65" s="11">
        <v>3.3788255390146995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2.48160141309932</v>
      </c>
      <c r="C66" s="11">
        <v>5.5439958076764491</v>
      </c>
      <c r="D66" s="11">
        <f t="shared" ref="D66:D89" si="50">C66-B66</f>
        <v>3.062394394577129</v>
      </c>
      <c r="E66" s="11">
        <v>2.6196419425278008</v>
      </c>
      <c r="F66" s="11">
        <f t="shared" ref="F66:F89" si="51">SUM(D66:E66)</f>
        <v>5.6820363371049298</v>
      </c>
      <c r="G66" s="200">
        <f t="shared" ref="G66:G89" si="52">IF(B66&gt;0,(1+(E66/B66))^(1/($C$6-$B$6))-1,0)</f>
        <v>4.9211239594820988E-2</v>
      </c>
      <c r="I66" s="11" t="str">
        <f>I55</f>
        <v>Administrative and secretarial occupations</v>
      </c>
      <c r="J66" s="11">
        <v>5.6603276908423048</v>
      </c>
      <c r="K66" s="11">
        <v>5.9821119593803616</v>
      </c>
      <c r="L66" s="11">
        <v>0.32178426853805631</v>
      </c>
      <c r="M66" s="11">
        <v>3.1886796247742568</v>
      </c>
      <c r="N66" s="11">
        <v>3.5104638933123131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8.6712305215686083</v>
      </c>
      <c r="C67" s="11">
        <v>14.393973931171073</v>
      </c>
      <c r="D67" s="11">
        <f t="shared" si="50"/>
        <v>5.7227434096024652</v>
      </c>
      <c r="E67" s="11">
        <v>4.8789015078013387</v>
      </c>
      <c r="F67" s="11">
        <f t="shared" si="51"/>
        <v>10.601644917403803</v>
      </c>
      <c r="G67" s="200">
        <f t="shared" si="52"/>
        <v>3.0206264288292983E-2</v>
      </c>
      <c r="I67" s="11" t="str">
        <f t="shared" ref="I67:I71" si="53">I56</f>
        <v>Skilled trades occupations</v>
      </c>
      <c r="J67" s="11">
        <v>4.1125520542802523</v>
      </c>
      <c r="K67" s="11">
        <v>5.689386877627153</v>
      </c>
      <c r="L67" s="11">
        <v>1.5768348233469009</v>
      </c>
      <c r="M67" s="11">
        <v>2.5718748818930619</v>
      </c>
      <c r="N67" s="11">
        <v>4.1487097052399626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5.3293339994234445</v>
      </c>
      <c r="C68" s="11">
        <v>9.4187802567157473</v>
      </c>
      <c r="D68" s="11">
        <f t="shared" si="50"/>
        <v>4.0894462572923027</v>
      </c>
      <c r="E68" s="11">
        <v>4.0975543156412355</v>
      </c>
      <c r="F68" s="11">
        <f t="shared" si="51"/>
        <v>8.1870005729335382</v>
      </c>
      <c r="G68" s="200">
        <f t="shared" si="52"/>
        <v>3.8754763027162298E-2</v>
      </c>
      <c r="I68" s="11" t="str">
        <f t="shared" si="53"/>
        <v>Caring, leisure and other service occupations</v>
      </c>
      <c r="J68" s="11">
        <v>5.2977098279704959</v>
      </c>
      <c r="K68" s="11">
        <v>7.073381337624971</v>
      </c>
      <c r="L68" s="11">
        <v>1.7756715096544751</v>
      </c>
      <c r="M68" s="11">
        <v>3.65643122786387</v>
      </c>
      <c r="N68" s="11">
        <v>5.4321027375183446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16.557449260081103</v>
      </c>
      <c r="C69" s="11">
        <v>23.243329664494514</v>
      </c>
      <c r="D69" s="11">
        <f t="shared" ref="D69" si="54">C69-B69</f>
        <v>6.6858804044134104</v>
      </c>
      <c r="E69" s="11">
        <v>10.672657915870285</v>
      </c>
      <c r="F69" s="11">
        <f t="shared" ref="F69" si="55">SUM(D69:E69)</f>
        <v>17.358538320283696</v>
      </c>
      <c r="G69" s="200">
        <f t="shared" si="52"/>
        <v>3.3721925480870052E-2</v>
      </c>
      <c r="I69" s="11" t="str">
        <f t="shared" si="53"/>
        <v>Sales and customer service occupations</v>
      </c>
      <c r="J69" s="11">
        <v>2.4877969280915977</v>
      </c>
      <c r="K69" s="11">
        <v>3.1087661889060323</v>
      </c>
      <c r="L69" s="11">
        <v>0.62096926081443482</v>
      </c>
      <c r="M69" s="11">
        <v>1.3130323568382587</v>
      </c>
      <c r="N69" s="11">
        <v>1.9340016176526937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9.5723955636460243</v>
      </c>
      <c r="C70" s="11">
        <v>16.542761058909818</v>
      </c>
      <c r="D70" s="11">
        <f t="shared" si="50"/>
        <v>6.9703654952637937</v>
      </c>
      <c r="E70" s="11">
        <v>6.8864951835506378</v>
      </c>
      <c r="F70" s="11">
        <f t="shared" si="51"/>
        <v>13.856860678814432</v>
      </c>
      <c r="G70" s="200">
        <f t="shared" si="52"/>
        <v>3.6792853614894483E-2</v>
      </c>
      <c r="I70" s="11" t="str">
        <f t="shared" si="53"/>
        <v>Process, plant and machine operatives</v>
      </c>
      <c r="J70" s="11">
        <v>1.7446699800070427</v>
      </c>
      <c r="K70" s="11">
        <v>3.0501678946132502</v>
      </c>
      <c r="L70" s="11">
        <v>1.3054979146062076</v>
      </c>
      <c r="M70" s="11">
        <v>1.4686649855599891</v>
      </c>
      <c r="N70" s="11">
        <v>2.7741629001661967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1.5965342983348987</v>
      </c>
      <c r="C71" s="11">
        <v>2.2832693169224436</v>
      </c>
      <c r="D71" s="11">
        <f t="shared" si="50"/>
        <v>0.68673501858754493</v>
      </c>
      <c r="E71" s="11">
        <v>0.86248632112588364</v>
      </c>
      <c r="F71" s="11">
        <f t="shared" si="51"/>
        <v>1.5492213397134287</v>
      </c>
      <c r="G71" s="200">
        <f t="shared" si="52"/>
        <v>2.921378524680307E-2</v>
      </c>
      <c r="I71" s="11" t="str">
        <f t="shared" si="53"/>
        <v>Elementary occupations</v>
      </c>
      <c r="J71" s="11">
        <v>3.3587845023293625</v>
      </c>
      <c r="K71" s="11">
        <v>5.1006813366801156</v>
      </c>
      <c r="L71" s="11">
        <v>1.7418968343507533</v>
      </c>
      <c r="M71" s="11">
        <v>2.4741104527712867</v>
      </c>
      <c r="N71" s="11">
        <v>4.2160072871220402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1.2871658832859951</v>
      </c>
      <c r="C72" s="11">
        <v>2.5432202704208002</v>
      </c>
      <c r="D72" s="11">
        <f t="shared" si="50"/>
        <v>1.2560543871348051</v>
      </c>
      <c r="E72" s="11">
        <v>1.1419530566523894</v>
      </c>
      <c r="F72" s="11">
        <f t="shared" si="51"/>
        <v>2.3980074437871943</v>
      </c>
      <c r="G72" s="200">
        <f t="shared" si="52"/>
        <v>4.324813580819753E-2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0.49599976900744719</v>
      </c>
      <c r="C73" s="11">
        <v>1.2075010284711534</v>
      </c>
      <c r="D73" s="11">
        <f t="shared" si="50"/>
        <v>0.71150125946370624</v>
      </c>
      <c r="E73" s="11">
        <v>0.30700151598743453</v>
      </c>
      <c r="F73" s="11">
        <f t="shared" si="51"/>
        <v>1.0185027754511409</v>
      </c>
      <c r="G73" s="200">
        <f t="shared" si="52"/>
        <v>3.2640096720663703E-2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3.1464334675591124</v>
      </c>
      <c r="C74" s="11">
        <v>4.8841874806864283</v>
      </c>
      <c r="D74" s="11">
        <f t="shared" ref="D74:D75" si="56">C74-B74</f>
        <v>1.7377540131273159</v>
      </c>
      <c r="E74" s="11">
        <v>2.0674377193495719</v>
      </c>
      <c r="F74" s="11">
        <f t="shared" ref="F74:F75" si="57">SUM(D74:E74)</f>
        <v>3.8051917324768878</v>
      </c>
      <c r="G74" s="200">
        <f t="shared" si="52"/>
        <v>3.424345912885185E-2</v>
      </c>
      <c r="I74" s="11" t="str">
        <f>I63</f>
        <v>Managers, directors and senior officials</v>
      </c>
      <c r="J74" s="11">
        <f t="array" ref="J74:J82">MMULT(aggregation!$B$13:$AA$21,B181:B206)</f>
        <v>15.817700958498435</v>
      </c>
      <c r="K74" s="11">
        <f t="array" ref="K74:K82">MMULT(aggregation!$B$13:$AA$21,C181:C206)</f>
        <v>18.273894048284415</v>
      </c>
      <c r="L74" s="11">
        <f t="array" ref="L74:L82">MMULT(aggregation!$B$13:$AA$21,D181:D206)</f>
        <v>2.4561930897859794</v>
      </c>
      <c r="M74" s="11">
        <f t="array" ref="M74:M82">MMULT(aggregation!$B$13:$AA$21,E181:E206)</f>
        <v>7.8477905305175284</v>
      </c>
      <c r="N74" s="11">
        <f t="array" ref="N74:N82">MMULT(aggregation!$B$13:$AA$21,F181:F206)</f>
        <v>10.303983620303509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5.7292303589062596</v>
      </c>
      <c r="C75" s="11">
        <v>9.2230071716335562</v>
      </c>
      <c r="D75" s="11">
        <f t="shared" si="56"/>
        <v>3.4937768127272966</v>
      </c>
      <c r="E75" s="11">
        <v>3.8222756276333798</v>
      </c>
      <c r="F75" s="11">
        <f t="shared" si="57"/>
        <v>7.3160524403606768</v>
      </c>
      <c r="G75" s="200">
        <f t="shared" si="52"/>
        <v>3.4661695333246811E-2</v>
      </c>
      <c r="I75" s="11" t="str">
        <f>I64</f>
        <v>Professional occupations</v>
      </c>
      <c r="J75" s="11">
        <v>18.098702587202368</v>
      </c>
      <c r="K75" s="11">
        <v>22.072724697716346</v>
      </c>
      <c r="L75" s="11">
        <v>3.9740221105139795</v>
      </c>
      <c r="M75" s="11">
        <v>8.4466126828208683</v>
      </c>
      <c r="N75" s="11">
        <v>12.420634793334846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3.7841777021730238</v>
      </c>
      <c r="C76" s="11">
        <v>6.3423559684011943</v>
      </c>
      <c r="D76" s="11">
        <f t="shared" si="50"/>
        <v>2.5581782662281705</v>
      </c>
      <c r="E76" s="11">
        <v>2.7950006579088695</v>
      </c>
      <c r="F76" s="11">
        <f t="shared" si="51"/>
        <v>5.3531789241370404</v>
      </c>
      <c r="G76" s="200">
        <f t="shared" si="52"/>
        <v>3.7560291558895953E-2</v>
      </c>
      <c r="I76" s="11" t="str">
        <f>I65</f>
        <v>Associate professional occupations</v>
      </c>
      <c r="J76" s="11">
        <v>18.692066230805253</v>
      </c>
      <c r="K76" s="11">
        <v>18.701448326826913</v>
      </c>
      <c r="L76" s="11">
        <v>9.3820960216606242E-3</v>
      </c>
      <c r="M76" s="11">
        <v>7.9580470173940734</v>
      </c>
      <c r="N76" s="11">
        <v>7.9674291134157338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0.71231668933111114</v>
      </c>
      <c r="C77" s="11">
        <v>1.4030495646889816</v>
      </c>
      <c r="D77" s="11">
        <f t="shared" si="50"/>
        <v>0.69073287535787042</v>
      </c>
      <c r="E77" s="11">
        <v>0.67504186379608067</v>
      </c>
      <c r="F77" s="11">
        <f t="shared" si="51"/>
        <v>1.365774739153951</v>
      </c>
      <c r="G77" s="200">
        <f t="shared" si="52"/>
        <v>4.5444638583244323E-2</v>
      </c>
      <c r="I77" s="11" t="str">
        <f>I66</f>
        <v>Administrative and secretarial occupations</v>
      </c>
      <c r="J77" s="11">
        <v>16.728819661541536</v>
      </c>
      <c r="K77" s="11">
        <v>13.914869013451758</v>
      </c>
      <c r="L77" s="11">
        <v>-2.8139506480897793</v>
      </c>
      <c r="M77" s="11">
        <v>8.1338120217556167</v>
      </c>
      <c r="N77" s="11">
        <v>5.3198613736658373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8.4503933987385399E-2</v>
      </c>
      <c r="C78" s="11">
        <v>0.15114460599126026</v>
      </c>
      <c r="D78" s="11">
        <f t="shared" si="50"/>
        <v>6.6640672003874857E-2</v>
      </c>
      <c r="E78" s="11">
        <v>6.9109591008856414E-2</v>
      </c>
      <c r="F78" s="11">
        <f t="shared" si="51"/>
        <v>0.13575026301273127</v>
      </c>
      <c r="G78" s="200">
        <f t="shared" si="52"/>
        <v>4.0647156394670203E-2</v>
      </c>
      <c r="I78" s="11" t="str">
        <f t="shared" ref="I78:I82" si="58">I67</f>
        <v>Skilled trades occupations</v>
      </c>
      <c r="J78" s="11">
        <v>20.502185604531089</v>
      </c>
      <c r="K78" s="11">
        <v>21.680857783029534</v>
      </c>
      <c r="L78" s="11">
        <v>1.1786721784984475</v>
      </c>
      <c r="M78" s="11">
        <v>8.3274932899574274</v>
      </c>
      <c r="N78" s="11">
        <v>9.5061654684558761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0.41782316493123944</v>
      </c>
      <c r="C79" s="11">
        <v>0.97839081429365315</v>
      </c>
      <c r="D79" s="11">
        <f t="shared" si="50"/>
        <v>0.56056764936241366</v>
      </c>
      <c r="E79" s="11">
        <v>0.36891415259113763</v>
      </c>
      <c r="F79" s="11">
        <f t="shared" si="51"/>
        <v>0.92948180195355135</v>
      </c>
      <c r="G79" s="200">
        <f t="shared" si="52"/>
        <v>4.3091682536084752E-2</v>
      </c>
      <c r="I79" s="11" t="str">
        <f t="shared" si="58"/>
        <v>Caring, leisure and other service occupations</v>
      </c>
      <c r="J79" s="11">
        <v>24.640383551874312</v>
      </c>
      <c r="K79" s="11">
        <v>31.423857016611905</v>
      </c>
      <c r="L79" s="11">
        <v>6.7834734647375923</v>
      </c>
      <c r="M79" s="11">
        <v>16.665439151095736</v>
      </c>
      <c r="N79" s="11">
        <v>23.448912615833329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0.17706791220225326</v>
      </c>
      <c r="C80" s="11">
        <v>0.282186985289481</v>
      </c>
      <c r="D80" s="11">
        <f t="shared" ref="D80" si="59">C80-B80</f>
        <v>0.10511907308722773</v>
      </c>
      <c r="E80" s="11">
        <v>0.12659146795392007</v>
      </c>
      <c r="F80" s="11">
        <f t="shared" ref="F80" si="60">SUM(D80:E80)</f>
        <v>0.2317105410411478</v>
      </c>
      <c r="G80" s="200">
        <f t="shared" si="52"/>
        <v>3.661253380421603E-2</v>
      </c>
      <c r="I80" s="11" t="str">
        <f t="shared" si="58"/>
        <v>Sales and customer service occupations</v>
      </c>
      <c r="J80" s="11">
        <v>15.109019167910203</v>
      </c>
      <c r="K80" s="11">
        <v>17.305876431919099</v>
      </c>
      <c r="L80" s="11">
        <v>2.1968572640088952</v>
      </c>
      <c r="M80" s="11">
        <v>7.5605914927957931</v>
      </c>
      <c r="N80" s="11">
        <v>9.7574487568046884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0.46934379012240146</v>
      </c>
      <c r="C81" s="11">
        <v>0.94546519645010563</v>
      </c>
      <c r="D81" s="11">
        <f t="shared" si="50"/>
        <v>0.47612140632770417</v>
      </c>
      <c r="E81" s="11">
        <v>0.41501992980202002</v>
      </c>
      <c r="F81" s="11">
        <f t="shared" si="51"/>
        <v>0.89114133612972424</v>
      </c>
      <c r="G81" s="200">
        <f t="shared" si="52"/>
        <v>4.31401370005291E-2</v>
      </c>
      <c r="I81" s="11" t="str">
        <f t="shared" si="58"/>
        <v>Process, plant and machine operatives</v>
      </c>
      <c r="J81" s="11">
        <v>9.0055128240004265</v>
      </c>
      <c r="K81" s="11">
        <v>14.207416562246788</v>
      </c>
      <c r="L81" s="11">
        <v>5.2019037382463607</v>
      </c>
      <c r="M81" s="11">
        <v>5.4264712075533952</v>
      </c>
      <c r="N81" s="11">
        <v>10.628374945799756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2.0528617181033417</v>
      </c>
      <c r="C82" s="11">
        <v>4.492690411736656</v>
      </c>
      <c r="D82" s="11">
        <f t="shared" si="50"/>
        <v>2.4398286936333142</v>
      </c>
      <c r="E82" s="11">
        <v>2.0105503066014903</v>
      </c>
      <c r="F82" s="11">
        <f t="shared" si="51"/>
        <v>4.450379000234804</v>
      </c>
      <c r="G82" s="200">
        <f t="shared" si="52"/>
        <v>4.6571115407636254E-2</v>
      </c>
      <c r="I82" s="11" t="str">
        <f t="shared" si="58"/>
        <v>Elementary occupations</v>
      </c>
      <c r="J82" s="11">
        <v>15.116246185109318</v>
      </c>
      <c r="K82" s="11">
        <v>16.314246161876795</v>
      </c>
      <c r="L82" s="11">
        <v>1.1979999767674769</v>
      </c>
      <c r="M82" s="11">
        <v>8.081267029147341</v>
      </c>
      <c r="N82" s="11">
        <v>9.2792670059148179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0.33551598529995769</v>
      </c>
      <c r="C83" s="11">
        <v>0.62453302637633135</v>
      </c>
      <c r="D83" s="11">
        <f t="shared" ref="D83:D84" si="61">C83-B83</f>
        <v>0.28901704107637366</v>
      </c>
      <c r="E83" s="11">
        <v>0.26819077885366294</v>
      </c>
      <c r="F83" s="11">
        <f t="shared" ref="F83:F84" si="62">SUM(D83:E83)</f>
        <v>0.55720781993003654</v>
      </c>
      <c r="G83" s="200">
        <f t="shared" si="52"/>
        <v>3.9938176712127849E-2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3.2354792955187318E-2</v>
      </c>
      <c r="C84" s="11">
        <v>4.9414269530508301E-2</v>
      </c>
      <c r="D84" s="11">
        <f t="shared" si="61"/>
        <v>1.7059476575320982E-2</v>
      </c>
      <c r="E84" s="11">
        <v>2.1632779808770198E-2</v>
      </c>
      <c r="F84" s="11">
        <f t="shared" si="62"/>
        <v>3.8692256384091184E-2</v>
      </c>
      <c r="G84" s="200">
        <f t="shared" si="52"/>
        <v>3.4721989148148724E-2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1.4676908910977229</v>
      </c>
      <c r="C85" s="11">
        <v>2.5913910518811702</v>
      </c>
      <c r="D85" s="11">
        <f t="shared" si="50"/>
        <v>1.1237001607834474</v>
      </c>
      <c r="E85" s="11">
        <v>0.99687971827371458</v>
      </c>
      <c r="F85" s="11">
        <f t="shared" si="51"/>
        <v>2.1205798790571619</v>
      </c>
      <c r="G85" s="200">
        <f t="shared" si="52"/>
        <v>3.5159116100891286E-2</v>
      </c>
      <c r="I85" s="11" t="str">
        <f>I74</f>
        <v>Managers, directors and senior officials</v>
      </c>
      <c r="J85" s="11">
        <f t="array" ref="J85:J93">MMULT(aggregation!$B$13:$AA$21,B210:B235)</f>
        <v>14.932673943519683</v>
      </c>
      <c r="K85" s="11">
        <f t="array" ref="K85:K93">MMULT(aggregation!$B$13:$AA$21,C210:C235)</f>
        <v>12.568647135859766</v>
      </c>
      <c r="L85" s="11">
        <f t="array" ref="L85:L93">MMULT(aggregation!$B$13:$AA$21,D210:D235)</f>
        <v>-2.3640268076599167</v>
      </c>
      <c r="M85" s="11">
        <f t="array" ref="M85:M93">MMULT(aggregation!$B$13:$AA$21,E210:E235)</f>
        <v>6.8948282105576393</v>
      </c>
      <c r="N85" s="11">
        <f t="array" ref="N85:N93">MMULT(aggregation!$B$13:$AA$21,F210:F235)</f>
        <v>4.5308014028977235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0.46970192798186944</v>
      </c>
      <c r="C86" s="11">
        <v>1.1703254803299827</v>
      </c>
      <c r="D86" s="11">
        <f t="shared" si="50"/>
        <v>0.70062355234811324</v>
      </c>
      <c r="E86" s="11">
        <v>0.42965288622156556</v>
      </c>
      <c r="F86" s="11">
        <f t="shared" si="51"/>
        <v>1.1302764385696789</v>
      </c>
      <c r="G86" s="200">
        <f t="shared" si="52"/>
        <v>4.4256646288100665E-2</v>
      </c>
      <c r="I86" s="11" t="str">
        <f>I75</f>
        <v>Professional occupations</v>
      </c>
      <c r="J86" s="11">
        <v>14.483778947168517</v>
      </c>
      <c r="K86" s="11">
        <v>12.560919789118412</v>
      </c>
      <c r="L86" s="11">
        <v>-1.9228591580501042</v>
      </c>
      <c r="M86" s="11">
        <v>5.5506925194754571</v>
      </c>
      <c r="N86" s="11">
        <v>3.6278333614253526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0.2404814504392262</v>
      </c>
      <c r="C87" s="11">
        <v>0.79589779745038236</v>
      </c>
      <c r="D87" s="11">
        <f t="shared" ref="D87:D88" si="63">C87-B87</f>
        <v>0.55541634701115616</v>
      </c>
      <c r="E87" s="11">
        <v>0.26882146135316504</v>
      </c>
      <c r="F87" s="11">
        <f t="shared" ref="F87:F88" si="64">SUM(D87:E87)</f>
        <v>0.82423780836432115</v>
      </c>
      <c r="G87" s="200">
        <f t="shared" si="52"/>
        <v>5.1299130204021548E-2</v>
      </c>
      <c r="I87" s="11" t="str">
        <f>I76</f>
        <v>Associate professional occupations</v>
      </c>
      <c r="J87" s="11">
        <v>16.60544715776475</v>
      </c>
      <c r="K87" s="11">
        <v>12.801428031696513</v>
      </c>
      <c r="L87" s="11">
        <v>-3.8040191260682388</v>
      </c>
      <c r="M87" s="11">
        <v>5.8202634175737682</v>
      </c>
      <c r="N87" s="11">
        <v>2.0162442915055299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0.42502689484545281</v>
      </c>
      <c r="C88" s="11">
        <v>0.88226933921453143</v>
      </c>
      <c r="D88" s="11">
        <f t="shared" si="63"/>
        <v>0.45724244436907863</v>
      </c>
      <c r="E88" s="11">
        <v>0.4389916479137419</v>
      </c>
      <c r="F88" s="11">
        <f t="shared" si="64"/>
        <v>0.89623409228282047</v>
      </c>
      <c r="G88" s="200">
        <f t="shared" si="52"/>
        <v>4.8432423612089881E-2</v>
      </c>
      <c r="I88" s="11" t="str">
        <f>I77</f>
        <v>Administrative and secretarial occupations</v>
      </c>
      <c r="J88" s="11">
        <v>20.195500245009736</v>
      </c>
      <c r="K88" s="11">
        <v>10.254783415541022</v>
      </c>
      <c r="L88" s="11">
        <v>-9.940716829468716</v>
      </c>
      <c r="M88" s="11">
        <v>6.7576171799184577</v>
      </c>
      <c r="N88" s="11">
        <v>-3.1830996495502575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0.12167986823768014</v>
      </c>
      <c r="C89" s="11">
        <v>0.19160696852776024</v>
      </c>
      <c r="D89" s="11">
        <f t="shared" si="50"/>
        <v>6.9927100290080105E-2</v>
      </c>
      <c r="E89" s="11">
        <v>8.092560372413786E-2</v>
      </c>
      <c r="F89" s="11">
        <f t="shared" si="51"/>
        <v>0.15085270401421796</v>
      </c>
      <c r="G89" s="200">
        <f t="shared" si="52"/>
        <v>3.4575435869725224E-2</v>
      </c>
      <c r="I89" s="11" t="str">
        <f t="shared" ref="I89:I93" si="65">I78</f>
        <v>Skilled trades occupations</v>
      </c>
      <c r="J89" s="11">
        <v>20.310189123673414</v>
      </c>
      <c r="K89" s="11">
        <v>17.430737999200584</v>
      </c>
      <c r="L89" s="11">
        <v>-2.8794511244728307</v>
      </c>
      <c r="M89" s="11">
        <v>7.9840750649355847</v>
      </c>
      <c r="N89" s="11">
        <v>5.104623940462754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1.4981886918500087</v>
      </c>
      <c r="C90" s="11">
        <v>3.2329220458414087</v>
      </c>
      <c r="D90" s="11">
        <f t="shared" ref="D90" si="66">C90-B90</f>
        <v>1.7347333539914001</v>
      </c>
      <c r="E90" s="11">
        <v>1.4122853583072281</v>
      </c>
      <c r="F90" s="11">
        <f t="shared" ref="F90" si="67">SUM(D90:E90)</f>
        <v>3.1470187122986282</v>
      </c>
      <c r="G90" s="200">
        <f t="shared" ref="G90:G91" si="68">IF(B90&gt;0,(1+(E90/B90))^(1/($C$6-$B$6))-1,0)</f>
        <v>4.5265174579491196E-2</v>
      </c>
      <c r="I90" s="11" t="str">
        <f t="shared" si="65"/>
        <v>Caring, leisure and other service occupations</v>
      </c>
      <c r="J90" s="11">
        <v>20.225964212969991</v>
      </c>
      <c r="K90" s="11">
        <v>18.232662020289716</v>
      </c>
      <c r="L90" s="11">
        <v>-1.9933021926802743</v>
      </c>
      <c r="M90" s="11">
        <v>9.809090348722652</v>
      </c>
      <c r="N90" s="11">
        <v>7.8157881560423776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73.822487080392563</v>
      </c>
      <c r="C91" s="11">
        <f t="shared" ref="C91:F91" si="69">SUM(C65:C90)</f>
        <v>123.5640628677269</v>
      </c>
      <c r="D91" s="11">
        <f t="shared" si="69"/>
        <v>49.741575787334341</v>
      </c>
      <c r="E91" s="11">
        <f t="shared" si="69"/>
        <v>52.327976117135918</v>
      </c>
      <c r="F91" s="11">
        <f t="shared" si="69"/>
        <v>102.06955190447023</v>
      </c>
      <c r="G91" s="200">
        <f t="shared" si="68"/>
        <v>3.6366449726373595E-2</v>
      </c>
      <c r="I91" s="11" t="str">
        <f t="shared" si="65"/>
        <v>Sales and customer service occupations</v>
      </c>
      <c r="J91" s="11">
        <v>16.156568848375723</v>
      </c>
      <c r="K91" s="11">
        <v>13.344781611509349</v>
      </c>
      <c r="L91" s="11">
        <v>-2.8117872368663752</v>
      </c>
      <c r="M91" s="11">
        <v>6.9231851437872844</v>
      </c>
      <c r="N91" s="11">
        <v>4.1113979069209083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15.726954906700382</v>
      </c>
      <c r="K92" s="11">
        <v>18.433888334789422</v>
      </c>
      <c r="L92" s="11">
        <v>2.7069334280890418</v>
      </c>
      <c r="M92" s="11">
        <v>8.7051672286489357</v>
      </c>
      <c r="N92" s="11">
        <v>11.412100656737977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26.57939805474388</v>
      </c>
      <c r="K93" s="11">
        <v>24.372759144835662</v>
      </c>
      <c r="L93" s="11">
        <v>-2.2066389099082175</v>
      </c>
      <c r="M93" s="11">
        <v>12.503540406726776</v>
      </c>
      <c r="N93" s="11">
        <v>10.296901496818558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17.142789507535596</v>
      </c>
      <c r="C94" s="11">
        <v>19.89466213613591</v>
      </c>
      <c r="D94" s="11">
        <f>C94-B94</f>
        <v>2.7518726286003137</v>
      </c>
      <c r="E94" s="11">
        <v>10.209739348489075</v>
      </c>
      <c r="F94" s="11">
        <f>SUM(D94:E94)</f>
        <v>12.961611977089389</v>
      </c>
      <c r="G94" s="200">
        <f>IF(B94&gt;0,(1+(E94/B94))^(1/($C$6-$B$6))-1,0)</f>
        <v>3.1638954889255499E-2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6.0072870284799382</v>
      </c>
      <c r="C95" s="11">
        <v>9.8497714602459645</v>
      </c>
      <c r="D95" s="11">
        <f t="shared" ref="D95:D118" si="72">C95-B95</f>
        <v>3.8424844317660263</v>
      </c>
      <c r="E95" s="11">
        <v>5.2038340834765711</v>
      </c>
      <c r="F95" s="11">
        <f t="shared" ref="F95:F118" si="73">SUM(D95:E95)</f>
        <v>9.0463185152425964</v>
      </c>
      <c r="G95" s="200">
        <f t="shared" ref="G95:G120" si="74">IF(B95&gt;0,(1+(E95/B95))^(1/($C$6-$B$6))-1,0)</f>
        <v>4.2472748339223321E-2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16.303972295856049</v>
      </c>
      <c r="C96" s="11">
        <v>18.805935467221712</v>
      </c>
      <c r="D96" s="11">
        <f t="shared" si="72"/>
        <v>2.5019631713656629</v>
      </c>
      <c r="E96" s="11">
        <v>6.8753680838678752</v>
      </c>
      <c r="F96" s="11">
        <f t="shared" si="73"/>
        <v>9.3773312552335391</v>
      </c>
      <c r="G96" s="200">
        <f t="shared" si="74"/>
        <v>2.3734115688837321E-2</v>
      </c>
      <c r="I96" s="11" t="str">
        <f>I85</f>
        <v>Managers, directors and senior officials</v>
      </c>
      <c r="J96" s="11">
        <f t="array" ref="J96:J104">MMULT(aggregation!$B$13:$AA$21,B239:B264)</f>
        <v>9.7563647980876524</v>
      </c>
      <c r="K96" s="11">
        <f t="array" ref="K96:K104">MMULT(aggregation!$B$13:$AA$21,C239:C264)</f>
        <v>7.5875078660881359</v>
      </c>
      <c r="L96" s="11">
        <f t="array" ref="L96:L104">MMULT(aggregation!$B$13:$AA$21,D239:D264)</f>
        <v>-2.1688569319995166</v>
      </c>
      <c r="M96" s="11">
        <f t="array" ref="M96:M104">MMULT(aggregation!$B$13:$AA$21,E239:E264)</f>
        <v>3.9726619403665491</v>
      </c>
      <c r="N96" s="11">
        <f t="array" ref="N96:N104">MMULT(aggregation!$B$13:$AA$21,F239:F264)</f>
        <v>1.8038050083670325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12.635663854041995</v>
      </c>
      <c r="C97" s="11">
        <v>16.20939100911</v>
      </c>
      <c r="D97" s="11">
        <f t="shared" si="72"/>
        <v>3.5737271550680045</v>
      </c>
      <c r="E97" s="11">
        <v>8.3102748143105742</v>
      </c>
      <c r="F97" s="11">
        <f t="shared" si="73"/>
        <v>11.884001969378579</v>
      </c>
      <c r="G97" s="200">
        <f t="shared" si="74"/>
        <v>3.4268864445942349E-2</v>
      </c>
      <c r="I97" s="11" t="str">
        <f>I86</f>
        <v>Professional occupations</v>
      </c>
      <c r="J97" s="11">
        <v>8.6176193524419684</v>
      </c>
      <c r="K97" s="11">
        <v>6.188567599413866</v>
      </c>
      <c r="L97" s="11">
        <v>-2.4290517530281024</v>
      </c>
      <c r="M97" s="11">
        <v>2.9441363904978841</v>
      </c>
      <c r="N97" s="11">
        <v>0.51508463746978128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10.983809412628975</v>
      </c>
      <c r="C98" s="11">
        <v>7.7492509284934359</v>
      </c>
      <c r="D98" s="11">
        <f t="shared" ref="D98" si="75">C98-B98</f>
        <v>-3.2345584841355395</v>
      </c>
      <c r="E98" s="11">
        <v>4.6168272124067729</v>
      </c>
      <c r="F98" s="11">
        <f t="shared" ref="F98" si="76">SUM(D98:E98)</f>
        <v>1.3822687282712334</v>
      </c>
      <c r="G98" s="200">
        <f t="shared" si="74"/>
        <v>2.366838055288234E-2</v>
      </c>
      <c r="I98" s="11" t="str">
        <f>I87</f>
        <v>Associate professional occupations</v>
      </c>
      <c r="J98" s="11">
        <v>9.7420726670671023</v>
      </c>
      <c r="K98" s="11">
        <v>6.2846097603374416</v>
      </c>
      <c r="L98" s="11">
        <v>-3.4574629067296598</v>
      </c>
      <c r="M98" s="11">
        <v>2.9733535987633832</v>
      </c>
      <c r="N98" s="11">
        <v>-0.48410930796627677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18.989009323331757</v>
      </c>
      <c r="C99" s="11">
        <v>23.994764346783487</v>
      </c>
      <c r="D99" s="11">
        <f t="shared" si="72"/>
        <v>5.0057550234517301</v>
      </c>
      <c r="E99" s="11">
        <v>11.197187493663771</v>
      </c>
      <c r="F99" s="11">
        <f t="shared" si="73"/>
        <v>16.202942517115503</v>
      </c>
      <c r="G99" s="200">
        <f t="shared" si="74"/>
        <v>3.1384038603948561E-2</v>
      </c>
      <c r="I99" s="11" t="str">
        <f>I88</f>
        <v>Administrative and secretarial occupations</v>
      </c>
      <c r="J99" s="11">
        <v>11.508902331574095</v>
      </c>
      <c r="K99" s="11">
        <v>2.672789586193788</v>
      </c>
      <c r="L99" s="11">
        <v>-8.8361127453803068</v>
      </c>
      <c r="M99" s="11">
        <v>2.4828915387798172</v>
      </c>
      <c r="N99" s="11">
        <v>-6.3532212066004892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3.7361892463811666</v>
      </c>
      <c r="C100" s="11">
        <v>3.8390685067440233</v>
      </c>
      <c r="D100" s="11">
        <f t="shared" si="72"/>
        <v>0.10287926036285677</v>
      </c>
      <c r="E100" s="11">
        <v>1.5942861242199444</v>
      </c>
      <c r="F100" s="11">
        <f t="shared" si="73"/>
        <v>1.6971653845828012</v>
      </c>
      <c r="G100" s="200">
        <f t="shared" si="74"/>
        <v>2.3974492394034153E-2</v>
      </c>
      <c r="I100" s="11" t="str">
        <f t="shared" ref="I100:I104" si="77">I89</f>
        <v>Skilled trades occupations</v>
      </c>
      <c r="J100" s="11">
        <v>11.971068177006455</v>
      </c>
      <c r="K100" s="11">
        <v>9.79961335993492</v>
      </c>
      <c r="L100" s="11">
        <v>-2.1714548170715333</v>
      </c>
      <c r="M100" s="11">
        <v>4.4328559349741692</v>
      </c>
      <c r="N100" s="11">
        <v>2.2614011179026354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4.4371542121077363</v>
      </c>
      <c r="C101" s="11">
        <v>6.1606749732868122</v>
      </c>
      <c r="D101" s="11">
        <f t="shared" si="72"/>
        <v>1.7235207611790759</v>
      </c>
      <c r="E101" s="11">
        <v>3.3537286502212273</v>
      </c>
      <c r="F101" s="11">
        <f t="shared" si="73"/>
        <v>5.0772494114003033</v>
      </c>
      <c r="G101" s="200">
        <f t="shared" si="74"/>
        <v>3.8242518091061051E-2</v>
      </c>
      <c r="I101" s="11" t="str">
        <f t="shared" si="77"/>
        <v>Caring, leisure and other service occupations</v>
      </c>
      <c r="J101" s="11">
        <v>5.7042418904230541</v>
      </c>
      <c r="K101" s="11">
        <v>3.7888264667974467</v>
      </c>
      <c r="L101" s="11">
        <v>-1.9154154236256076</v>
      </c>
      <c r="M101" s="11">
        <v>1.7817946834597274</v>
      </c>
      <c r="N101" s="11">
        <v>-0.13362074016588038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2.6204918285795724</v>
      </c>
      <c r="C102" s="11">
        <v>5.4060422550484502</v>
      </c>
      <c r="D102" s="11">
        <f t="shared" si="72"/>
        <v>2.7855504264688777</v>
      </c>
      <c r="E102" s="11">
        <v>1.7953551084193475</v>
      </c>
      <c r="F102" s="11">
        <f t="shared" si="73"/>
        <v>4.5809055348882257</v>
      </c>
      <c r="G102" s="200">
        <f t="shared" si="74"/>
        <v>3.5401397383402422E-2</v>
      </c>
      <c r="I102" s="11" t="str">
        <f t="shared" si="77"/>
        <v>Sales and customer service occupations</v>
      </c>
      <c r="J102" s="11">
        <v>10.16950638600834</v>
      </c>
      <c r="K102" s="11">
        <v>4.6037768104819827</v>
      </c>
      <c r="L102" s="11">
        <v>-5.5657295755263565</v>
      </c>
      <c r="M102" s="11">
        <v>2.6140005782655735</v>
      </c>
      <c r="N102" s="11">
        <v>-2.9517289972607834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6.8069106469524945</v>
      </c>
      <c r="C103" s="11">
        <v>7.1272413842551936</v>
      </c>
      <c r="D103" s="11">
        <f t="shared" ref="D103:D104" si="78">C103-B103</f>
        <v>0.32033073730269912</v>
      </c>
      <c r="E103" s="11">
        <v>3.2417644714002503</v>
      </c>
      <c r="F103" s="11">
        <f t="shared" ref="F103:F104" si="79">SUM(D103:E103)</f>
        <v>3.5620952087029494</v>
      </c>
      <c r="G103" s="200">
        <f t="shared" si="74"/>
        <v>2.630690387585477E-2</v>
      </c>
      <c r="I103" s="11" t="str">
        <f t="shared" si="77"/>
        <v>Process, plant and machine operatives</v>
      </c>
      <c r="J103" s="11">
        <v>12.514194847907159</v>
      </c>
      <c r="K103" s="11">
        <v>8.8662902229493312</v>
      </c>
      <c r="L103" s="11">
        <v>-3.6479046249578291</v>
      </c>
      <c r="M103" s="11">
        <v>4.9900615233459851</v>
      </c>
      <c r="N103" s="11">
        <v>1.3421568983881562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13.273975261216121</v>
      </c>
      <c r="C104" s="11">
        <v>14.309909767682473</v>
      </c>
      <c r="D104" s="11">
        <f t="shared" si="78"/>
        <v>1.0359345064663525</v>
      </c>
      <c r="E104" s="11">
        <v>6.7788309901234509</v>
      </c>
      <c r="F104" s="11">
        <f t="shared" si="79"/>
        <v>7.8147654965898035</v>
      </c>
      <c r="G104" s="200">
        <f t="shared" si="74"/>
        <v>2.7885982626582484E-2</v>
      </c>
      <c r="I104" s="11" t="str">
        <f t="shared" si="77"/>
        <v>Elementary occupations</v>
      </c>
      <c r="J104" s="11">
        <v>24.597072471420898</v>
      </c>
      <c r="K104" s="11">
        <v>17.544731225527126</v>
      </c>
      <c r="L104" s="11">
        <v>-7.0523412458937704</v>
      </c>
      <c r="M104" s="11">
        <v>8.9757000017353263</v>
      </c>
      <c r="N104" s="11">
        <v>1.9233587558415552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13.300348134833792</v>
      </c>
      <c r="C105" s="11">
        <v>15.290364238096851</v>
      </c>
      <c r="D105" s="11">
        <f t="shared" si="72"/>
        <v>1.9900161032630592</v>
      </c>
      <c r="E105" s="11">
        <v>7.7704040864231665</v>
      </c>
      <c r="F105" s="11">
        <f t="shared" si="73"/>
        <v>9.7604201896862257</v>
      </c>
      <c r="G105" s="200">
        <f t="shared" si="74"/>
        <v>3.1148312612385487E-2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2.5907450579893672</v>
      </c>
      <c r="C106" s="11">
        <v>4.2940329778102297</v>
      </c>
      <c r="D106" s="11">
        <f t="shared" si="72"/>
        <v>1.7032879198208626</v>
      </c>
      <c r="E106" s="11">
        <v>2.2562778295332242</v>
      </c>
      <c r="F106" s="11">
        <f t="shared" si="73"/>
        <v>3.9595657493540868</v>
      </c>
      <c r="G106" s="200">
        <f t="shared" si="74"/>
        <v>4.2645547118428828E-2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1.3373334692003502</v>
      </c>
      <c r="C107" s="11">
        <v>2.0684700786536614</v>
      </c>
      <c r="D107" s="11">
        <f t="shared" si="72"/>
        <v>0.73113660945331116</v>
      </c>
      <c r="E107" s="11">
        <v>1.1311523101588215</v>
      </c>
      <c r="F107" s="11">
        <f t="shared" si="73"/>
        <v>1.8622889196121326</v>
      </c>
      <c r="G107" s="200">
        <f t="shared" si="74"/>
        <v>4.1708147841627463E-2</v>
      </c>
      <c r="I107" s="11" t="str">
        <f>I96</f>
        <v>Managers, directors and senior officials</v>
      </c>
      <c r="J107" s="11">
        <f t="array" ref="J107:J115">MMULT(aggregation!$B$13:$AA$21,B268:B293)</f>
        <v>2.0300867537293028</v>
      </c>
      <c r="K107" s="11">
        <f t="array" ref="K107:K115">MMULT(aggregation!$B$13:$AA$21,C268:C293)</f>
        <v>1.7934476131250134</v>
      </c>
      <c r="L107" s="11">
        <f t="array" ref="L107:L115">MMULT(aggregation!$B$13:$AA$21,D268:D293)</f>
        <v>-0.23663914060428926</v>
      </c>
      <c r="M107" s="11">
        <f t="array" ref="M107:M115">MMULT(aggregation!$B$13:$AA$21,E268:E293)</f>
        <v>0.62282070825496894</v>
      </c>
      <c r="N107" s="11">
        <f t="array" ref="N107:N115">MMULT(aggregation!$B$13:$AA$21,F268:F293)</f>
        <v>0.38618156765067968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1.303444823916305</v>
      </c>
      <c r="C108" s="11">
        <v>2.0821454488728719</v>
      </c>
      <c r="D108" s="11">
        <f t="shared" si="72"/>
        <v>0.77870062495656689</v>
      </c>
      <c r="E108" s="11">
        <v>0.86950510527988933</v>
      </c>
      <c r="F108" s="11">
        <f t="shared" si="73"/>
        <v>1.6482057302364561</v>
      </c>
      <c r="G108" s="200">
        <f t="shared" si="74"/>
        <v>3.4658756991049255E-2</v>
      </c>
      <c r="I108" s="11" t="str">
        <f>I97</f>
        <v>Professional occupations</v>
      </c>
      <c r="J108" s="11">
        <v>1.5808691460556812</v>
      </c>
      <c r="K108" s="11">
        <v>1.6004380472378417</v>
      </c>
      <c r="L108" s="11">
        <v>1.9568901182160647E-2</v>
      </c>
      <c r="M108" s="11">
        <v>0.5132773495544859</v>
      </c>
      <c r="N108" s="11">
        <v>0.5328462507366466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0.7134749924538677</v>
      </c>
      <c r="C109" s="11">
        <v>1.0527764099322798</v>
      </c>
      <c r="D109" s="11">
        <f t="shared" ref="D109" si="80">C109-B109</f>
        <v>0.33930141747841214</v>
      </c>
      <c r="E109" s="11">
        <v>0.49200211390253845</v>
      </c>
      <c r="F109" s="11">
        <f t="shared" ref="F109" si="81">SUM(D109:E109)</f>
        <v>0.83130353138095059</v>
      </c>
      <c r="G109" s="200">
        <f t="shared" si="74"/>
        <v>3.5584037097001087E-2</v>
      </c>
      <c r="I109" s="11" t="str">
        <f>I98</f>
        <v>Associate professional occupations</v>
      </c>
      <c r="J109" s="11">
        <v>1.7903822545187613</v>
      </c>
      <c r="K109" s="11">
        <v>1.606413565349265</v>
      </c>
      <c r="L109" s="11">
        <v>-0.1839686891694961</v>
      </c>
      <c r="M109" s="11">
        <v>0.50083911509766743</v>
      </c>
      <c r="N109" s="11">
        <v>0.31687042592817133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1.3490036250806785</v>
      </c>
      <c r="C110" s="11">
        <v>2.1142763665133599</v>
      </c>
      <c r="D110" s="11">
        <f t="shared" si="72"/>
        <v>0.76527274143268142</v>
      </c>
      <c r="E110" s="11">
        <v>0.97364957901137839</v>
      </c>
      <c r="F110" s="11">
        <f t="shared" si="73"/>
        <v>1.7389223204440598</v>
      </c>
      <c r="G110" s="200">
        <f t="shared" si="74"/>
        <v>3.6886969809224013E-2</v>
      </c>
      <c r="I110" s="11" t="str">
        <f>I99</f>
        <v>Administrative and secretarial occupations</v>
      </c>
      <c r="J110" s="11">
        <v>2.3094447803495877</v>
      </c>
      <c r="K110" s="11">
        <v>1.7608694025951257</v>
      </c>
      <c r="L110" s="11">
        <v>-0.54857537775446197</v>
      </c>
      <c r="M110" s="11">
        <v>0.61133019881106265</v>
      </c>
      <c r="N110" s="11">
        <v>6.2754821056600685E-2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7.5204131124958238</v>
      </c>
      <c r="C111" s="11">
        <v>11.090193386549974</v>
      </c>
      <c r="D111" s="11">
        <f>C111-B111</f>
        <v>3.5697802740541498</v>
      </c>
      <c r="E111" s="11">
        <v>5.9797946012045848</v>
      </c>
      <c r="F111" s="11">
        <f>SUM(D111:E111)</f>
        <v>9.5495748752587346</v>
      </c>
      <c r="G111" s="200">
        <f t="shared" si="74"/>
        <v>3.9776306374297965E-2</v>
      </c>
      <c r="I111" s="11" t="str">
        <f t="shared" ref="I111:I115" si="82">I100</f>
        <v>Skilled trades occupations</v>
      </c>
      <c r="J111" s="11">
        <v>4.1645100533704928</v>
      </c>
      <c r="K111" s="11">
        <v>1.9543496249291503</v>
      </c>
      <c r="L111" s="11">
        <v>-2.2101604284413421</v>
      </c>
      <c r="M111" s="11">
        <v>0.90070539585801712</v>
      </c>
      <c r="N111" s="11">
        <v>-1.309455032583325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2.0427667311289626</v>
      </c>
      <c r="C112" s="11">
        <v>3.4380905340359513</v>
      </c>
      <c r="D112" s="11">
        <f t="shared" ref="D112:D113" si="83">C112-B112</f>
        <v>1.3953238029069888</v>
      </c>
      <c r="E112" s="11">
        <v>1.6547949211861601</v>
      </c>
      <c r="F112" s="11">
        <f t="shared" ref="F112:F113" si="84">SUM(D112:E112)</f>
        <v>3.0501187240931489</v>
      </c>
      <c r="G112" s="200">
        <f t="shared" si="74"/>
        <v>4.0350730658819112E-2</v>
      </c>
      <c r="I112" s="11" t="str">
        <f t="shared" si="82"/>
        <v>Caring, leisure and other service occupations</v>
      </c>
      <c r="J112" s="11">
        <v>1.2803205987927799</v>
      </c>
      <c r="K112" s="11">
        <v>0.86654070832406604</v>
      </c>
      <c r="L112" s="11">
        <v>-0.41377989046871405</v>
      </c>
      <c r="M112" s="11">
        <v>0.29401469307295414</v>
      </c>
      <c r="N112" s="11">
        <v>-0.11976519739575989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0.16737286307328317</v>
      </c>
      <c r="C113" s="11">
        <v>0.2550885144718314</v>
      </c>
      <c r="D113" s="11">
        <f t="shared" si="83"/>
        <v>8.7715651398548228E-2</v>
      </c>
      <c r="E113" s="11">
        <v>0.14040712049580342</v>
      </c>
      <c r="F113" s="11">
        <f t="shared" si="84"/>
        <v>0.22812277189435165</v>
      </c>
      <c r="G113" s="200">
        <f t="shared" si="74"/>
        <v>4.1446636728823094E-2</v>
      </c>
      <c r="I113" s="11" t="str">
        <f t="shared" si="82"/>
        <v>Sales and customer service occupations</v>
      </c>
      <c r="J113" s="11">
        <v>3.081404220106255</v>
      </c>
      <c r="K113" s="11">
        <v>1.7948526996733061</v>
      </c>
      <c r="L113" s="11">
        <v>-1.2865515204329492</v>
      </c>
      <c r="M113" s="11">
        <v>0.60488235312770455</v>
      </c>
      <c r="N113" s="11">
        <v>-0.68166916730524485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6.5334269360920656</v>
      </c>
      <c r="C114" s="11">
        <v>8.8125337309655407</v>
      </c>
      <c r="D114" s="11">
        <f t="shared" si="72"/>
        <v>2.2791067948734751</v>
      </c>
      <c r="E114" s="11">
        <v>4.0056238224230762</v>
      </c>
      <c r="F114" s="11">
        <f t="shared" si="73"/>
        <v>6.2847306172965514</v>
      </c>
      <c r="G114" s="200">
        <f t="shared" si="74"/>
        <v>3.2390573600728612E-2</v>
      </c>
      <c r="I114" s="11" t="str">
        <f t="shared" si="82"/>
        <v>Process, plant and machine operatives</v>
      </c>
      <c r="J114" s="11">
        <v>4.1963875789305831</v>
      </c>
      <c r="K114" s="11">
        <v>1.8296412065346028</v>
      </c>
      <c r="L114" s="11">
        <v>-2.3667463723959803</v>
      </c>
      <c r="M114" s="11">
        <v>0.96978807031160297</v>
      </c>
      <c r="N114" s="11">
        <v>-1.3969583020843772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2.0873790084468684</v>
      </c>
      <c r="C115" s="11">
        <v>3.7887620068075583</v>
      </c>
      <c r="D115" s="11">
        <f t="shared" si="72"/>
        <v>1.7013829983606898</v>
      </c>
      <c r="E115" s="11">
        <v>1.5790741969818312</v>
      </c>
      <c r="F115" s="11">
        <f t="shared" si="73"/>
        <v>3.280457195342521</v>
      </c>
      <c r="G115" s="200">
        <f t="shared" si="74"/>
        <v>3.8268446181665583E-2</v>
      </c>
      <c r="I115" s="11" t="str">
        <f t="shared" si="82"/>
        <v>Elementary occupations</v>
      </c>
      <c r="J115" s="11">
        <v>7.7765452637517409</v>
      </c>
      <c r="K115" s="11">
        <v>3.1559656102225011</v>
      </c>
      <c r="L115" s="11">
        <v>-4.6205796535292389</v>
      </c>
      <c r="M115" s="11">
        <v>1.3007624131229705</v>
      </c>
      <c r="N115" s="11">
        <v>-3.3198172404062687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0.8086697599505126</v>
      </c>
      <c r="C116" s="11">
        <v>2.1511575260295248</v>
      </c>
      <c r="D116" s="11">
        <f t="shared" ref="D116:D117" si="85">C116-B116</f>
        <v>1.3424877660790122</v>
      </c>
      <c r="E116" s="11">
        <v>0.75967286833098524</v>
      </c>
      <c r="F116" s="11">
        <f t="shared" ref="F116:F117" si="86">SUM(D116:E116)</f>
        <v>2.1021606344099975</v>
      </c>
      <c r="G116" s="200">
        <f t="shared" si="74"/>
        <v>4.5148455074040861E-2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1.4511965701674503</v>
      </c>
      <c r="C117" s="11">
        <v>2.5115450503034555</v>
      </c>
      <c r="D117" s="11">
        <f t="shared" si="85"/>
        <v>1.0603484801360052</v>
      </c>
      <c r="E117" s="11">
        <v>1.3471687969597197</v>
      </c>
      <c r="F117" s="11">
        <f t="shared" si="86"/>
        <v>2.4075172770957249</v>
      </c>
      <c r="G117" s="200">
        <f t="shared" si="74"/>
        <v>4.4748793462942915E-2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0.48096426546044635</v>
      </c>
      <c r="C118" s="11">
        <v>0.53397154347000209</v>
      </c>
      <c r="D118" s="11">
        <f t="shared" si="72"/>
        <v>5.3007278009555736E-2</v>
      </c>
      <c r="E118" s="11">
        <v>0.28214698223019952</v>
      </c>
      <c r="F118" s="11">
        <f t="shared" si="73"/>
        <v>0.33515426023975525</v>
      </c>
      <c r="G118" s="200">
        <f t="shared" si="74"/>
        <v>3.1252472836868828E-2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6.177377312666855</v>
      </c>
      <c r="C119" s="11">
        <v>9.775803063561888</v>
      </c>
      <c r="D119" s="11">
        <f t="shared" ref="D119" si="87">C119-B119</f>
        <v>3.598425750895033</v>
      </c>
      <c r="E119" s="11">
        <v>5.1149723571068391</v>
      </c>
      <c r="F119" s="11">
        <f t="shared" ref="F119" si="88">SUM(D119:E119)</f>
        <v>8.7133981080018721</v>
      </c>
      <c r="G119" s="200">
        <f t="shared" si="74"/>
        <v>4.1035036016431992E-2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160.80116928006802</v>
      </c>
      <c r="C120" s="11">
        <f t="shared" ref="C120:F120" si="89">SUM(C94:C119)</f>
        <v>202.60592311108243</v>
      </c>
      <c r="D120" s="11">
        <f t="shared" si="89"/>
        <v>41.804753831014416</v>
      </c>
      <c r="E120" s="11">
        <f t="shared" si="89"/>
        <v>97.533843071827093</v>
      </c>
      <c r="F120" s="11">
        <f t="shared" si="89"/>
        <v>139.33859690284152</v>
      </c>
      <c r="G120" s="200">
        <f t="shared" si="74"/>
        <v>3.2110678016235239E-2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3.5555013809887113</v>
      </c>
      <c r="C123" s="11">
        <v>3.6711077215171999</v>
      </c>
      <c r="D123" s="11">
        <f>C123-B123</f>
        <v>0.11560634052848862</v>
      </c>
      <c r="E123" s="11">
        <v>1.8137890866319439</v>
      </c>
      <c r="F123" s="11">
        <f>SUM(D123:E123)</f>
        <v>1.9293954271604326</v>
      </c>
      <c r="G123" s="200">
        <f>IF(B123&gt;0,(1+(E123/B123))^(1/($C$6-$B$6))-1,0)</f>
        <v>2.7861035897119191E-2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2.0232994796074233</v>
      </c>
      <c r="C124" s="11">
        <v>3.1613167314119663</v>
      </c>
      <c r="D124" s="11">
        <f t="shared" ref="D124:D139" si="92">C124-B124</f>
        <v>1.1380172518045431</v>
      </c>
      <c r="E124" s="11">
        <v>1.7130249324513716</v>
      </c>
      <c r="F124" s="11">
        <f t="shared" ref="F124:F131" si="93">SUM(D124:E124)</f>
        <v>2.8510421842559146</v>
      </c>
      <c r="G124" s="200">
        <f t="shared" ref="G124:G147" si="94">IF(B124&gt;0,(1+(E124/B124))^(1/($C$6-$B$6))-1,0)</f>
        <v>4.1739089201709101E-2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1.7974855928061182</v>
      </c>
      <c r="C125" s="11">
        <v>2.1591229876193614</v>
      </c>
      <c r="D125" s="11">
        <f t="shared" si="92"/>
        <v>0.3616373948132432</v>
      </c>
      <c r="E125" s="11">
        <v>0.74896243413985164</v>
      </c>
      <c r="F125" s="11">
        <f t="shared" si="93"/>
        <v>1.1105998289530947</v>
      </c>
      <c r="G125" s="200">
        <f t="shared" si="94"/>
        <v>2.3492410454323265E-2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4.0616123694952924</v>
      </c>
      <c r="C126" s="11">
        <v>1.0645189879030117</v>
      </c>
      <c r="D126" s="11">
        <f t="shared" si="92"/>
        <v>-2.9970933815922809</v>
      </c>
      <c r="E126" s="11">
        <v>0.83216124965076554</v>
      </c>
      <c r="F126" s="11">
        <f t="shared" si="93"/>
        <v>-2.1649321319415153</v>
      </c>
      <c r="G126" s="200">
        <f t="shared" si="94"/>
        <v>1.2503096704735039E-2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0.82927012711875414</v>
      </c>
      <c r="C127" s="11">
        <v>0.53705779266837506</v>
      </c>
      <c r="D127" s="11">
        <f t="shared" si="92"/>
        <v>-0.29221233445037909</v>
      </c>
      <c r="E127" s="11">
        <v>0.17256820811858131</v>
      </c>
      <c r="F127" s="11">
        <f t="shared" si="93"/>
        <v>-0.11964412633179777</v>
      </c>
      <c r="G127" s="200">
        <f>IF(B127&gt;0,(1+(E127/B127))^(1/($C$6-$B$6))-1,0)</f>
        <v>1.2682818488677361E-2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1.8919023852115593</v>
      </c>
      <c r="C128" s="11">
        <v>2.0240834492779949</v>
      </c>
      <c r="D128" s="11">
        <f t="shared" si="92"/>
        <v>0.13218106406643559</v>
      </c>
      <c r="E128" s="11">
        <v>0.70495775964774876</v>
      </c>
      <c r="F128" s="11">
        <f t="shared" si="93"/>
        <v>0.83713882371418435</v>
      </c>
      <c r="G128" s="200">
        <f t="shared" si="94"/>
        <v>2.133917228831117E-2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0.72955929866490787</v>
      </c>
      <c r="C129" s="11">
        <v>0.96223288364136328</v>
      </c>
      <c r="D129" s="11">
        <f t="shared" si="92"/>
        <v>0.23267358497645541</v>
      </c>
      <c r="E129" s="11">
        <v>0.37686226911416654</v>
      </c>
      <c r="F129" s="11">
        <f t="shared" si="93"/>
        <v>0.60953585409062194</v>
      </c>
      <c r="G129" s="200">
        <f t="shared" si="94"/>
        <v>2.8152026187554524E-2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2.1266165071033747</v>
      </c>
      <c r="C130" s="11">
        <v>0.85827826101412519</v>
      </c>
      <c r="D130" s="11">
        <f t="shared" si="92"/>
        <v>-1.2683382460892494</v>
      </c>
      <c r="E130" s="11">
        <v>0.57551913878222771</v>
      </c>
      <c r="F130" s="11">
        <f t="shared" si="93"/>
        <v>-0.69281910730702168</v>
      </c>
      <c r="G130" s="200">
        <f t="shared" si="94"/>
        <v>1.6095507171622669E-2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0.64861447654372206</v>
      </c>
      <c r="C131" s="11">
        <v>1.2544117775121721</v>
      </c>
      <c r="D131" s="11">
        <f t="shared" si="92"/>
        <v>0.60579730096845008</v>
      </c>
      <c r="E131" s="11">
        <v>0.3819646858174488</v>
      </c>
      <c r="F131" s="11">
        <f t="shared" si="93"/>
        <v>0.98776198678589888</v>
      </c>
      <c r="G131" s="200">
        <f t="shared" si="94"/>
        <v>3.1350574015907906E-2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0.84757317349633798</v>
      </c>
      <c r="C132" s="11">
        <v>1.0262222486764117</v>
      </c>
      <c r="D132" s="11">
        <f t="shared" si="92"/>
        <v>0.17864907518007367</v>
      </c>
      <c r="E132" s="11">
        <v>0.40401202166047023</v>
      </c>
      <c r="F132" s="11">
        <f t="shared" ref="F132:F133" si="95">SUM(D132:E132)</f>
        <v>0.5826610968405439</v>
      </c>
      <c r="G132" s="200">
        <f t="shared" si="94"/>
        <v>2.632651186167978E-2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3.7770756722461827</v>
      </c>
      <c r="C133" s="11">
        <v>4.3263538282662886</v>
      </c>
      <c r="D133" s="11">
        <f t="shared" si="92"/>
        <v>0.54927815602010588</v>
      </c>
      <c r="E133" s="11">
        <v>1.9085793576983372</v>
      </c>
      <c r="F133" s="11">
        <f t="shared" si="95"/>
        <v>2.4578575137184431</v>
      </c>
      <c r="G133" s="200">
        <f t="shared" si="94"/>
        <v>2.7641548007119932E-2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5.4556693941984973</v>
      </c>
      <c r="C134" s="11">
        <v>6.1727539500454673</v>
      </c>
      <c r="D134" s="11">
        <f t="shared" si="92"/>
        <v>0.71708455584697006</v>
      </c>
      <c r="E134" s="11">
        <v>3.2942380520902659</v>
      </c>
      <c r="F134" s="11">
        <f t="shared" ref="F134:F137" si="96">SUM(D134:E134)</f>
        <v>4.0113226079372364</v>
      </c>
      <c r="G134" s="200">
        <f t="shared" si="94"/>
        <v>3.1993656181735108E-2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1.361714444776392</v>
      </c>
      <c r="C135" s="11">
        <v>1.7990443726927126</v>
      </c>
      <c r="D135" s="11">
        <f t="shared" si="92"/>
        <v>0.43732992791632053</v>
      </c>
      <c r="E135" s="11">
        <v>1.0319954673640002</v>
      </c>
      <c r="F135" s="11">
        <f t="shared" si="96"/>
        <v>1.4693253952803207</v>
      </c>
      <c r="G135" s="200">
        <f t="shared" si="94"/>
        <v>3.8322738674242851E-2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0.46844184443286618</v>
      </c>
      <c r="C136" s="11">
        <v>0.70117514793649105</v>
      </c>
      <c r="D136" s="11">
        <f t="shared" si="92"/>
        <v>0.23273330350362487</v>
      </c>
      <c r="E136" s="11">
        <v>0.41860752797569994</v>
      </c>
      <c r="F136" s="11">
        <f t="shared" si="96"/>
        <v>0.65134083147932476</v>
      </c>
      <c r="G136" s="200">
        <f t="shared" si="94"/>
        <v>4.3484832310099142E-2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0.5525216918574456</v>
      </c>
      <c r="C137" s="11">
        <v>0.81254551299481925</v>
      </c>
      <c r="D137" s="11">
        <f t="shared" si="92"/>
        <v>0.26002382113737366</v>
      </c>
      <c r="E137" s="11">
        <v>0.30303483000621512</v>
      </c>
      <c r="F137" s="11">
        <f t="shared" si="96"/>
        <v>0.56305865114358877</v>
      </c>
      <c r="G137" s="200">
        <f t="shared" si="94"/>
        <v>2.9579669482840076E-2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0.48150744261001477</v>
      </c>
      <c r="C138" s="11">
        <v>0.68440050903562943</v>
      </c>
      <c r="D138" s="11">
        <f t="shared" si="92"/>
        <v>0.20289306642561467</v>
      </c>
      <c r="E138" s="11">
        <v>0.34226551487140605</v>
      </c>
      <c r="F138" s="11">
        <f t="shared" ref="F138" si="97">SUM(D138:E138)</f>
        <v>0.54515858129702077</v>
      </c>
      <c r="G138" s="200">
        <f t="shared" si="94"/>
        <v>3.6446688872403987E-2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0.61347226545338152</v>
      </c>
      <c r="C139" s="11">
        <v>0.83822912922790171</v>
      </c>
      <c r="D139" s="11">
        <f t="shared" si="92"/>
        <v>0.2247568637745202</v>
      </c>
      <c r="E139" s="11">
        <v>0.39117468871836597</v>
      </c>
      <c r="F139" s="11">
        <f t="shared" ref="F139" si="98">SUM(D139:E139)</f>
        <v>0.61593155249288611</v>
      </c>
      <c r="G139" s="200">
        <f t="shared" si="94"/>
        <v>3.3430407228715486E-2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6.4095033225745706</v>
      </c>
      <c r="C140" s="11">
        <v>7.1755987502394563</v>
      </c>
      <c r="D140" s="11">
        <f>C140-B140</f>
        <v>0.7660954276648857</v>
      </c>
      <c r="E140" s="11">
        <v>3.8967225036491739</v>
      </c>
      <c r="F140" s="11">
        <f>SUM(D140:E140)</f>
        <v>4.6628179313140592</v>
      </c>
      <c r="G140" s="200">
        <f t="shared" si="94"/>
        <v>3.2171076622412365E-2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1.185366285658664</v>
      </c>
      <c r="C141" s="11">
        <v>1.7182644142252332</v>
      </c>
      <c r="D141" s="11">
        <f t="shared" ref="D141:D147" si="99">C141-B141</f>
        <v>0.53289812856656926</v>
      </c>
      <c r="E141" s="11">
        <v>0.85895622933988769</v>
      </c>
      <c r="F141" s="11">
        <f t="shared" ref="F141:F142" si="100">SUM(D141:E141)</f>
        <v>1.3918543579064568</v>
      </c>
      <c r="G141" s="200">
        <f t="shared" si="94"/>
        <v>3.7002466593148986E-2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4.8368994813434235E-2</v>
      </c>
      <c r="C142" s="11">
        <v>5.8626055759883069E-2</v>
      </c>
      <c r="D142" s="11">
        <f t="shared" si="99"/>
        <v>1.0257060946448834E-2</v>
      </c>
      <c r="E142" s="11">
        <v>3.0571822915921164E-2</v>
      </c>
      <c r="F142" s="11">
        <f t="shared" si="100"/>
        <v>4.0828883862369998E-2</v>
      </c>
      <c r="G142" s="200">
        <f t="shared" si="94"/>
        <v>3.3195019301908157E-2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2.1513053603543497</v>
      </c>
      <c r="C143" s="11">
        <v>2.4989825386452043</v>
      </c>
      <c r="D143" s="11">
        <f t="shared" si="99"/>
        <v>0.34767717829085454</v>
      </c>
      <c r="E143" s="11">
        <v>1.1945257404412639</v>
      </c>
      <c r="F143" s="11">
        <f t="shared" ref="F143:F144" si="101">SUM(D143:E143)</f>
        <v>1.5422029187321185</v>
      </c>
      <c r="G143" s="200">
        <f t="shared" si="94"/>
        <v>2.9880409349452242E-2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0.74100887137246829</v>
      </c>
      <c r="C144" s="11">
        <v>1.3464014305344947</v>
      </c>
      <c r="D144" s="11">
        <f t="shared" si="99"/>
        <v>0.60539255916202639</v>
      </c>
      <c r="E144" s="11">
        <v>0.58381430587391625</v>
      </c>
      <c r="F144" s="11">
        <f t="shared" si="101"/>
        <v>1.1892068650359426</v>
      </c>
      <c r="G144" s="200">
        <f t="shared" si="94"/>
        <v>3.9494750971666548E-2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0.34453085550222717</v>
      </c>
      <c r="C145" s="11">
        <v>0.70697668313828765</v>
      </c>
      <c r="D145" s="11">
        <f t="shared" si="99"/>
        <v>0.36244582763606048</v>
      </c>
      <c r="E145" s="11">
        <v>0.26171013384626474</v>
      </c>
      <c r="F145" s="11">
        <f t="shared" ref="F145:F146" si="102">SUM(D145:E145)</f>
        <v>0.62415596148232522</v>
      </c>
      <c r="G145" s="200">
        <f t="shared" si="94"/>
        <v>3.8391548995807989E-2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0.65554344667479614</v>
      </c>
      <c r="C146" s="11">
        <v>1.0654663670339404</v>
      </c>
      <c r="D146" s="11">
        <f t="shared" si="99"/>
        <v>0.40992292035914424</v>
      </c>
      <c r="E146" s="11">
        <v>0.59403467171310709</v>
      </c>
      <c r="F146" s="11">
        <f t="shared" si="102"/>
        <v>1.0039575920722514</v>
      </c>
      <c r="G146" s="200">
        <f t="shared" si="94"/>
        <v>4.3944623875071365E-2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0.36964351537552886</v>
      </c>
      <c r="C147" s="11">
        <v>0.47953824280114238</v>
      </c>
      <c r="D147" s="11">
        <f t="shared" si="99"/>
        <v>0.10989472742561351</v>
      </c>
      <c r="E147" s="11">
        <v>0.24308267607310627</v>
      </c>
      <c r="F147" s="11">
        <f t="shared" ref="F147" si="103">SUM(D147:E147)</f>
        <v>0.35297740349871976</v>
      </c>
      <c r="G147" s="200">
        <f t="shared" si="94"/>
        <v>3.4265941485228879E-2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3.1238811169553364</v>
      </c>
      <c r="C148" s="11">
        <v>5.0482951381009578</v>
      </c>
      <c r="D148" s="11">
        <f t="shared" ref="D148" si="104">C148-B148</f>
        <v>1.9244140211456213</v>
      </c>
      <c r="E148" s="11">
        <v>2.4788162699927434</v>
      </c>
      <c r="F148" s="11">
        <f t="shared" ref="F148" si="105">SUM(D148:E148)</f>
        <v>4.4032302911383647</v>
      </c>
      <c r="G148" s="200">
        <f t="shared" ref="G148:G149" si="106">IF(B148&gt;0,(1+(E148/B148))^(1/($C$6-$B$6))-1,0)</f>
        <v>3.9713088622029602E-2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46.250989315892362</v>
      </c>
      <c r="C149" s="11">
        <f t="shared" ref="C149:F149" si="107">SUM(C123:C148)</f>
        <v>52.151004911919884</v>
      </c>
      <c r="D149" s="11">
        <f t="shared" si="107"/>
        <v>5.9000155960275347</v>
      </c>
      <c r="E149" s="11">
        <f t="shared" si="107"/>
        <v>25.555951578584253</v>
      </c>
      <c r="F149" s="11">
        <f t="shared" si="107"/>
        <v>31.455967174611782</v>
      </c>
      <c r="G149" s="200">
        <f t="shared" si="106"/>
        <v>2.9760810500422341E-2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4.9375690314177811</v>
      </c>
      <c r="C152" s="11">
        <v>5.1845319505053791</v>
      </c>
      <c r="D152" s="11">
        <f>C152-B152</f>
        <v>0.24696291908759793</v>
      </c>
      <c r="E152" s="11">
        <v>2.5394039639539305</v>
      </c>
      <c r="F152" s="11">
        <f>SUM(D152:E152)</f>
        <v>2.7863668830415285</v>
      </c>
      <c r="G152" s="200">
        <f>IF(B152&gt;0,(1+(E152/B152))^(1/($C$6-$B$6))-1,0)</f>
        <v>2.804985329076759E-2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1.9134593797654729</v>
      </c>
      <c r="C153" s="11">
        <v>3.0195355680656193</v>
      </c>
      <c r="D153" s="11">
        <f t="shared" ref="D153:D168" si="110">C153-B153</f>
        <v>1.1060761883001464</v>
      </c>
      <c r="E153" s="11">
        <v>1.5338205298864733</v>
      </c>
      <c r="F153" s="11">
        <f t="shared" ref="F153:F160" si="111">SUM(D153:E153)</f>
        <v>2.6398967181866198</v>
      </c>
      <c r="G153" s="200">
        <f t="shared" ref="G153:G155" si="112">IF(B153&gt;0,(1+(E153/B153))^(1/($C$6-$B$6))-1,0)</f>
        <v>4.002509850937952E-2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4.2565681661032437</v>
      </c>
      <c r="C154" s="11">
        <v>4.1812364016151937</v>
      </c>
      <c r="D154" s="11">
        <f t="shared" si="110"/>
        <v>-7.5331764488050013E-2</v>
      </c>
      <c r="E154" s="11">
        <v>1.4506226570052243</v>
      </c>
      <c r="F154" s="11">
        <f t="shared" si="111"/>
        <v>1.3752908925171743</v>
      </c>
      <c r="G154" s="200">
        <f t="shared" si="112"/>
        <v>1.9743283175949866E-2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0.9960696754375542</v>
      </c>
      <c r="C155" s="11">
        <v>1.2123280812829171</v>
      </c>
      <c r="D155" s="11">
        <f t="shared" si="110"/>
        <v>0.21625840584536293</v>
      </c>
      <c r="E155" s="11">
        <v>0.56628530747994565</v>
      </c>
      <c r="F155" s="11">
        <f t="shared" si="111"/>
        <v>0.78254371332530859</v>
      </c>
      <c r="G155" s="200">
        <f t="shared" si="112"/>
        <v>3.0463626447873704E-2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0.39539595854138321</v>
      </c>
      <c r="C156" s="11">
        <v>0.29127370065472974</v>
      </c>
      <c r="D156" s="11">
        <f t="shared" si="110"/>
        <v>-0.10412225788665347</v>
      </c>
      <c r="E156" s="11">
        <v>0.15289298996224096</v>
      </c>
      <c r="F156" s="11">
        <f t="shared" si="111"/>
        <v>4.8770732075587492E-2</v>
      </c>
      <c r="G156" s="200">
        <f>IF(B156&gt;0,(1+(E156/B156))^(1/($C$6-$B$6))-1,0)</f>
        <v>2.2033546682667327E-2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3.0388321687759454</v>
      </c>
      <c r="C157" s="11">
        <v>3.8933878997624252</v>
      </c>
      <c r="D157" s="11">
        <f t="shared" si="110"/>
        <v>0.85455573098647974</v>
      </c>
      <c r="E157" s="11">
        <v>1.6910815361509557</v>
      </c>
      <c r="F157" s="11">
        <f t="shared" si="111"/>
        <v>2.5456372671374354</v>
      </c>
      <c r="G157" s="200">
        <f t="shared" ref="G157:G178" si="113">IF(B157&gt;0,(1+(E157/B157))^(1/($C$6-$B$6))-1,0)</f>
        <v>2.9934881194977558E-2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1.6531793324492143</v>
      </c>
      <c r="C158" s="11">
        <v>1.3945588931904953</v>
      </c>
      <c r="D158" s="11">
        <f t="shared" si="110"/>
        <v>-0.25862043925871903</v>
      </c>
      <c r="E158" s="11">
        <v>0.5440953105836871</v>
      </c>
      <c r="F158" s="11">
        <f t="shared" si="111"/>
        <v>0.28547487132496807</v>
      </c>
      <c r="G158" s="200">
        <f t="shared" si="113"/>
        <v>1.9148864908674845E-2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0.72440875452551756</v>
      </c>
      <c r="C159" s="11">
        <v>0.78995095206694199</v>
      </c>
      <c r="D159" s="11">
        <f t="shared" si="110"/>
        <v>6.554219754142443E-2</v>
      </c>
      <c r="E159" s="11">
        <v>0.42193459884611584</v>
      </c>
      <c r="F159" s="11">
        <f t="shared" si="111"/>
        <v>0.48747679638754027</v>
      </c>
      <c r="G159" s="200">
        <f t="shared" si="113"/>
        <v>3.1071387262063377E-2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0.53308498392162018</v>
      </c>
      <c r="C160" s="11">
        <v>0.77254726131920637</v>
      </c>
      <c r="D160" s="11">
        <f t="shared" si="110"/>
        <v>0.23946227739758619</v>
      </c>
      <c r="E160" s="11">
        <v>0.25647676567406719</v>
      </c>
      <c r="F160" s="11">
        <f t="shared" si="111"/>
        <v>0.49593904307165337</v>
      </c>
      <c r="G160" s="200">
        <f t="shared" si="113"/>
        <v>2.6532357574041487E-2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0.94389928761401454</v>
      </c>
      <c r="C161" s="11">
        <v>0.8053314669137317</v>
      </c>
      <c r="D161" s="11">
        <f t="shared" si="110"/>
        <v>-0.13856782070028284</v>
      </c>
      <c r="E161" s="11">
        <v>0.36301775229953531</v>
      </c>
      <c r="F161" s="11">
        <f t="shared" ref="F161:F162" si="114">SUM(D161:E161)</f>
        <v>0.22444993159925247</v>
      </c>
      <c r="G161" s="200">
        <f t="shared" si="113"/>
        <v>2.1930805285204302E-2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3.2677956184396182</v>
      </c>
      <c r="C162" s="11">
        <v>3.5790366943291225</v>
      </c>
      <c r="D162" s="11">
        <f t="shared" si="110"/>
        <v>0.31124107588950434</v>
      </c>
      <c r="E162" s="11">
        <v>1.5742438207417808</v>
      </c>
      <c r="F162" s="11">
        <f t="shared" si="114"/>
        <v>1.8854848966312852</v>
      </c>
      <c r="G162" s="200">
        <f t="shared" si="113"/>
        <v>2.6561318561367786E-2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4.6525096660763579</v>
      </c>
      <c r="C163" s="11">
        <v>5.0412673230188174</v>
      </c>
      <c r="D163" s="11">
        <f t="shared" si="110"/>
        <v>0.38875765694245956</v>
      </c>
      <c r="E163" s="11">
        <v>2.5718332160047948</v>
      </c>
      <c r="F163" s="11">
        <f t="shared" ref="F163:F166" si="115">SUM(D163:E163)</f>
        <v>2.9605908729472543</v>
      </c>
      <c r="G163" s="200">
        <f t="shared" si="113"/>
        <v>2.9771190903233657E-2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1.0078180247659474</v>
      </c>
      <c r="C164" s="11">
        <v>0.94084463636154414</v>
      </c>
      <c r="D164" s="11">
        <f t="shared" si="110"/>
        <v>-6.6973388404403256E-2</v>
      </c>
      <c r="E164" s="11">
        <v>0.61684640876946195</v>
      </c>
      <c r="F164" s="11">
        <f t="shared" si="115"/>
        <v>0.5498730203650587</v>
      </c>
      <c r="G164" s="200">
        <f t="shared" si="113"/>
        <v>3.234637418124553E-2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0.76793238615392867</v>
      </c>
      <c r="C165" s="11">
        <v>1.1912518819806732</v>
      </c>
      <c r="D165" s="11">
        <f t="shared" si="110"/>
        <v>0.42331949582674455</v>
      </c>
      <c r="E165" s="11">
        <v>0.62909351649159784</v>
      </c>
      <c r="F165" s="11">
        <f t="shared" si="115"/>
        <v>1.0524130123183424</v>
      </c>
      <c r="G165" s="200">
        <f t="shared" si="113"/>
        <v>4.0699705507728501E-2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1.9870214687020087</v>
      </c>
      <c r="C166" s="11">
        <v>2.5971467203766334</v>
      </c>
      <c r="D166" s="11">
        <f t="shared" si="110"/>
        <v>0.61012525167462472</v>
      </c>
      <c r="E166" s="11">
        <v>1.0240065133885103</v>
      </c>
      <c r="F166" s="11">
        <f t="shared" si="115"/>
        <v>1.6341317650631351</v>
      </c>
      <c r="G166" s="200">
        <f t="shared" si="113"/>
        <v>2.8097134768415355E-2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0.70607087206252117</v>
      </c>
      <c r="C167" s="11">
        <v>1.0261722443965309</v>
      </c>
      <c r="D167" s="11">
        <f t="shared" si="110"/>
        <v>0.3201013723340097</v>
      </c>
      <c r="E167" s="11">
        <v>0.5122534213755181</v>
      </c>
      <c r="F167" s="11">
        <f t="shared" ref="F167" si="116">SUM(D167:E167)</f>
        <v>0.83235479370952781</v>
      </c>
      <c r="G167" s="200">
        <f t="shared" si="113"/>
        <v>3.7037132667465222E-2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0.65152732736179386</v>
      </c>
      <c r="C168" s="11">
        <v>0.87481603087331572</v>
      </c>
      <c r="D168" s="11">
        <f t="shared" si="110"/>
        <v>0.22328870351152186</v>
      </c>
      <c r="E168" s="11">
        <v>0.40652143063743584</v>
      </c>
      <c r="F168" s="11">
        <f t="shared" ref="F168" si="117">SUM(D168:E168)</f>
        <v>0.6298101341489577</v>
      </c>
      <c r="G168" s="200">
        <f t="shared" si="113"/>
        <v>3.2852257365444615E-2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3.765296112025287</v>
      </c>
      <c r="C169" s="11">
        <v>4.6484172759719495</v>
      </c>
      <c r="D169" s="11">
        <f>C169-B169</f>
        <v>0.88312116394666251</v>
      </c>
      <c r="E169" s="11">
        <v>2.4583651905793675</v>
      </c>
      <c r="F169" s="11">
        <f>SUM(D169:E169)</f>
        <v>3.34148635452603</v>
      </c>
      <c r="G169" s="200">
        <f t="shared" si="113"/>
        <v>3.4069640133491008E-2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1.488438325741843</v>
      </c>
      <c r="C170" s="11">
        <v>2.3802080719749363</v>
      </c>
      <c r="D170" s="11">
        <f t="shared" ref="D170:D176" si="118">C170-B170</f>
        <v>0.89176974623309335</v>
      </c>
      <c r="E170" s="11">
        <v>1.1723567730043316</v>
      </c>
      <c r="F170" s="11">
        <f t="shared" ref="F170:F171" si="119">SUM(D170:E170)</f>
        <v>2.064126519237425</v>
      </c>
      <c r="G170" s="200">
        <f t="shared" si="113"/>
        <v>3.9486146738834327E-2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4.3975390203366507E-2</v>
      </c>
      <c r="C171" s="11">
        <v>4.4755989678085736E-2</v>
      </c>
      <c r="D171" s="11">
        <f t="shared" si="118"/>
        <v>7.8059947471922908E-4</v>
      </c>
      <c r="E171" s="11">
        <v>2.5709264280170535E-2</v>
      </c>
      <c r="F171" s="11">
        <f t="shared" si="119"/>
        <v>2.6489863754889764E-2</v>
      </c>
      <c r="G171" s="200">
        <f t="shared" si="113"/>
        <v>3.1165790491689549E-2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1.7286670199346696</v>
      </c>
      <c r="C172" s="11">
        <v>1.9295551262571544</v>
      </c>
      <c r="D172" s="11">
        <f t="shared" si="118"/>
        <v>0.20088810632248477</v>
      </c>
      <c r="E172" s="11">
        <v>0.8118454130562035</v>
      </c>
      <c r="F172" s="11">
        <f t="shared" ref="F172:F173" si="120">SUM(D172:E172)</f>
        <v>1.0127335193786884</v>
      </c>
      <c r="G172" s="200">
        <f t="shared" si="113"/>
        <v>2.5999931731257364E-2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0.75912990815692782</v>
      </c>
      <c r="C173" s="11">
        <v>1.1792110626488779</v>
      </c>
      <c r="D173" s="11">
        <f t="shared" si="118"/>
        <v>0.42008115449195005</v>
      </c>
      <c r="E173" s="11">
        <v>0.50118694378205531</v>
      </c>
      <c r="F173" s="11">
        <f t="shared" si="120"/>
        <v>0.92126809827400535</v>
      </c>
      <c r="G173" s="200">
        <f t="shared" si="113"/>
        <v>3.4373953532570889E-2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0.69040820529707547</v>
      </c>
      <c r="C174" s="11">
        <v>1.3948791611173159</v>
      </c>
      <c r="D174" s="11">
        <f t="shared" si="118"/>
        <v>0.70447095582024044</v>
      </c>
      <c r="E174" s="11">
        <v>0.52401644554496041</v>
      </c>
      <c r="F174" s="11">
        <f t="shared" ref="F174:F175" si="121">SUM(D174:E174)</f>
        <v>1.228487401365201</v>
      </c>
      <c r="G174" s="200">
        <f t="shared" si="113"/>
        <v>3.8367233885221008E-2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1.0542617747099672</v>
      </c>
      <c r="C175" s="11">
        <v>1.6552887334959343</v>
      </c>
      <c r="D175" s="11">
        <f t="shared" si="118"/>
        <v>0.60102695878596712</v>
      </c>
      <c r="E175" s="11">
        <v>0.94464854001502863</v>
      </c>
      <c r="F175" s="11">
        <f t="shared" si="121"/>
        <v>1.5456754988009958</v>
      </c>
      <c r="G175" s="200">
        <f t="shared" si="113"/>
        <v>4.3573374127592102E-2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0.46045653488262789</v>
      </c>
      <c r="C176" s="11">
        <v>0.51498034176287921</v>
      </c>
      <c r="D176" s="11">
        <f t="shared" si="118"/>
        <v>5.4523806880251324E-2</v>
      </c>
      <c r="E176" s="11">
        <v>0.23399340038742394</v>
      </c>
      <c r="F176" s="11">
        <f t="shared" ref="F176" si="122">SUM(D176:E176)</f>
        <v>0.28851720726767527</v>
      </c>
      <c r="G176" s="200">
        <f t="shared" si="113"/>
        <v>2.7772090405712158E-2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2.8983279674467348</v>
      </c>
      <c r="C177" s="11">
        <v>4.5857009949172367</v>
      </c>
      <c r="D177" s="11">
        <f t="shared" ref="D177" si="123">C177-B177</f>
        <v>1.6873730274705019</v>
      </c>
      <c r="E177" s="11">
        <v>2.2401170523838627</v>
      </c>
      <c r="F177" s="11">
        <f t="shared" ref="F177" si="124">SUM(D177:E177)</f>
        <v>3.9274900798543646</v>
      </c>
      <c r="G177" s="200">
        <f t="shared" si="113"/>
        <v>3.8912438075479061E-2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45.32210334051242</v>
      </c>
      <c r="C178" s="11">
        <f t="shared" ref="C178:F178" si="125">SUM(C152:C177)</f>
        <v>55.128214464537663</v>
      </c>
      <c r="D178" s="11">
        <f t="shared" si="125"/>
        <v>9.8061111240252234</v>
      </c>
      <c r="E178" s="11">
        <f t="shared" si="125"/>
        <v>25.766668762284677</v>
      </c>
      <c r="F178" s="11">
        <f t="shared" si="125"/>
        <v>35.572779886309903</v>
      </c>
      <c r="G178" s="200">
        <f t="shared" si="113"/>
        <v>3.0463777955964888E-2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11.143886732981425</v>
      </c>
      <c r="C181" s="11">
        <v>11.68968688501602</v>
      </c>
      <c r="D181" s="11">
        <f>C181-B181</f>
        <v>0.54580015203459453</v>
      </c>
      <c r="E181" s="11">
        <v>4.9197194221605463</v>
      </c>
      <c r="F181" s="11">
        <f>SUM(D181:E181)</f>
        <v>5.4655195741951408</v>
      </c>
      <c r="G181" s="200">
        <f>IF(B181&gt;0,(1+(E181/B181))^(1/($C$6-$B$6))-1,0)</f>
        <v>2.4677241743716216E-2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4.6738142255170096</v>
      </c>
      <c r="C182" s="11">
        <v>6.5842071632683945</v>
      </c>
      <c r="D182" s="11">
        <f t="shared" ref="D182:D197" si="128">C182-B182</f>
        <v>1.9103929377513849</v>
      </c>
      <c r="E182" s="11">
        <v>2.9280711083569821</v>
      </c>
      <c r="F182" s="11">
        <f t="shared" ref="F182:F189" si="129">SUM(D182:E182)</f>
        <v>4.838464046108367</v>
      </c>
      <c r="G182" s="200">
        <f t="shared" ref="G182:G184" si="130">IF(B182&gt;0,(1+(E182/B182))^(1/($C$6-$B$6))-1,0)</f>
        <v>3.2959572321382025E-2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6.5037345649769138</v>
      </c>
      <c r="C183" s="11">
        <v>6.9806330140737529</v>
      </c>
      <c r="D183" s="11">
        <f t="shared" si="128"/>
        <v>0.47689844909683909</v>
      </c>
      <c r="E183" s="11">
        <v>2.0109015068589127</v>
      </c>
      <c r="F183" s="11">
        <f t="shared" si="129"/>
        <v>2.4877999559557518</v>
      </c>
      <c r="G183" s="200">
        <f t="shared" si="130"/>
        <v>1.8122930327988174E-2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3.1914338915064402</v>
      </c>
      <c r="C184" s="11">
        <v>3.9883126684647894</v>
      </c>
      <c r="D184" s="11">
        <f t="shared" si="128"/>
        <v>0.79687877695834919</v>
      </c>
      <c r="E184" s="11">
        <v>2.192237121862858</v>
      </c>
      <c r="F184" s="11">
        <f t="shared" si="129"/>
        <v>2.9891158988212072</v>
      </c>
      <c r="G184" s="200">
        <f t="shared" si="130"/>
        <v>3.5474744228188637E-2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1.5071855882034266</v>
      </c>
      <c r="C185" s="11">
        <v>2.0305931899484855</v>
      </c>
      <c r="D185" s="11">
        <f t="shared" si="128"/>
        <v>0.52340760174505885</v>
      </c>
      <c r="E185" s="11">
        <v>0.73443528343079023</v>
      </c>
      <c r="F185" s="11">
        <f t="shared" si="129"/>
        <v>1.2578428851758492</v>
      </c>
      <c r="G185" s="200">
        <f>IF(B185&gt;0,(1+(E185/B185))^(1/($C$6-$B$6))-1,0)</f>
        <v>2.6816948812166119E-2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6.8963485425155859</v>
      </c>
      <c r="C186" s="11">
        <v>9.0731858252293183</v>
      </c>
      <c r="D186" s="11">
        <f t="shared" si="128"/>
        <v>2.1768372827137323</v>
      </c>
      <c r="E186" s="11">
        <v>3.5090387706683068</v>
      </c>
      <c r="F186" s="11">
        <f t="shared" si="129"/>
        <v>5.6858760533820387</v>
      </c>
      <c r="G186" s="200">
        <f t="shared" ref="G186:G205" si="131">IF(B186&gt;0,(1+(E186/B186))^(1/($C$6-$B$6))-1,0)</f>
        <v>2.7801553656328748E-2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2.8078525173819804</v>
      </c>
      <c r="C187" s="11">
        <v>2.0315175611341165</v>
      </c>
      <c r="D187" s="11">
        <f t="shared" si="128"/>
        <v>-0.77633495624786386</v>
      </c>
      <c r="E187" s="11">
        <v>0.81268800774945815</v>
      </c>
      <c r="F187" s="11">
        <f t="shared" si="129"/>
        <v>3.6353051501594291E-2</v>
      </c>
      <c r="G187" s="200">
        <f t="shared" si="131"/>
        <v>1.7091304428883181E-2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2.5675387166025643</v>
      </c>
      <c r="C188" s="11">
        <v>3.1781230323643053</v>
      </c>
      <c r="D188" s="11">
        <f t="shared" si="128"/>
        <v>0.61058431576174099</v>
      </c>
      <c r="E188" s="11">
        <v>1.8172111197878433</v>
      </c>
      <c r="F188" s="11">
        <f t="shared" si="129"/>
        <v>2.4277954355495845</v>
      </c>
      <c r="G188" s="200">
        <f t="shared" si="131"/>
        <v>3.6323121770452049E-2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1.8017362900049425</v>
      </c>
      <c r="C189" s="11">
        <v>2.3085013016841343</v>
      </c>
      <c r="D189" s="11">
        <f t="shared" si="128"/>
        <v>0.50676501167919175</v>
      </c>
      <c r="E189" s="11">
        <v>0.57367093820141546</v>
      </c>
      <c r="F189" s="11">
        <f t="shared" si="129"/>
        <v>1.0804359498806071</v>
      </c>
      <c r="G189" s="200">
        <f t="shared" si="131"/>
        <v>1.8598713152043755E-2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2.551819249846873</v>
      </c>
      <c r="C190" s="11">
        <v>2.5004142025963949</v>
      </c>
      <c r="D190" s="11">
        <f t="shared" si="128"/>
        <v>-5.140504725047812E-2</v>
      </c>
      <c r="E190" s="11">
        <v>0.90834434532676844</v>
      </c>
      <c r="F190" s="11">
        <f t="shared" ref="F190:F191" si="132">SUM(D190:E190)</f>
        <v>0.85693929807629032</v>
      </c>
      <c r="G190" s="200">
        <f t="shared" si="131"/>
        <v>2.0508081348764362E-2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8.9631194569688919</v>
      </c>
      <c r="C191" s="11">
        <v>8.6828922290479618</v>
      </c>
      <c r="D191" s="11">
        <f t="shared" si="128"/>
        <v>-0.28022722792093013</v>
      </c>
      <c r="E191" s="11">
        <v>3.8461326063285881</v>
      </c>
      <c r="F191" s="11">
        <f t="shared" si="132"/>
        <v>3.565905378407658</v>
      </c>
      <c r="G191" s="200">
        <f t="shared" si="131"/>
        <v>2.4088853462697735E-2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13.443413038165442</v>
      </c>
      <c r="C192" s="11">
        <v>11.209859374064161</v>
      </c>
      <c r="D192" s="11">
        <f t="shared" si="128"/>
        <v>-2.2335536641012812</v>
      </c>
      <c r="E192" s="11">
        <v>6.1997056979808782</v>
      </c>
      <c r="F192" s="11">
        <f t="shared" ref="F192:F195" si="133">SUM(D192:E192)</f>
        <v>3.966152033879597</v>
      </c>
      <c r="G192" s="200">
        <f t="shared" si="131"/>
        <v>2.5604835956552385E-2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3.2854066233760957</v>
      </c>
      <c r="C193" s="11">
        <v>2.7050096393875975</v>
      </c>
      <c r="D193" s="11">
        <f t="shared" si="128"/>
        <v>-0.58039698398849815</v>
      </c>
      <c r="E193" s="11">
        <v>1.9341063237747387</v>
      </c>
      <c r="F193" s="11">
        <f t="shared" si="133"/>
        <v>1.3537093397862405</v>
      </c>
      <c r="G193" s="200">
        <f t="shared" si="131"/>
        <v>3.1342045663694806E-2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1.1445312845630315</v>
      </c>
      <c r="C194" s="11">
        <v>1.3751273195688218</v>
      </c>
      <c r="D194" s="11">
        <f t="shared" si="128"/>
        <v>0.23059603500579029</v>
      </c>
      <c r="E194" s="11">
        <v>0.68120969719631508</v>
      </c>
      <c r="F194" s="11">
        <f t="shared" si="133"/>
        <v>0.91180573220210537</v>
      </c>
      <c r="G194" s="200">
        <f t="shared" si="131"/>
        <v>3.1622406727545016E-2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9.6423130816886484</v>
      </c>
      <c r="C195" s="11">
        <v>10.053781643038246</v>
      </c>
      <c r="D195" s="11">
        <f t="shared" si="128"/>
        <v>0.41146856134959719</v>
      </c>
      <c r="E195" s="11">
        <v>3.5011650438333803</v>
      </c>
      <c r="F195" s="11">
        <f t="shared" si="133"/>
        <v>3.9126336051829775</v>
      </c>
      <c r="G195" s="200">
        <f t="shared" si="131"/>
        <v>2.0865683471980478E-2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5.9075993668668518</v>
      </c>
      <c r="C196" s="11">
        <v>5.513570599024658</v>
      </c>
      <c r="D196" s="11">
        <f t="shared" si="128"/>
        <v>-0.39402876784219387</v>
      </c>
      <c r="E196" s="11">
        <v>2.2595277920216894</v>
      </c>
      <c r="F196" s="11">
        <f t="shared" ref="F196" si="134">SUM(D196:E196)</f>
        <v>1.8654990241794955</v>
      </c>
      <c r="G196" s="200">
        <f t="shared" si="131"/>
        <v>2.1826634925160127E-2</v>
      </c>
    </row>
    <row r="197" spans="1:14" x14ac:dyDescent="0.2">
      <c r="A197" t="str">
        <f t="shared" si="127"/>
        <v>54 Textiles, printing and other skilled trades</v>
      </c>
      <c r="B197" s="11">
        <v>3.8077418714125555</v>
      </c>
      <c r="C197" s="11">
        <v>4.7383782213978094</v>
      </c>
      <c r="D197" s="11">
        <f t="shared" si="128"/>
        <v>0.93063634998525391</v>
      </c>
      <c r="E197" s="11">
        <v>1.8855907569060428</v>
      </c>
      <c r="F197" s="11">
        <f t="shared" ref="F197" si="135">SUM(D197:E197)</f>
        <v>2.8162271068912967</v>
      </c>
      <c r="G197" s="200">
        <f t="shared" si="131"/>
        <v>2.7180116188603387E-2</v>
      </c>
    </row>
    <row r="198" spans="1:14" x14ac:dyDescent="0.2">
      <c r="A198" t="str">
        <f t="shared" si="127"/>
        <v>61 Caring personal service occupations</v>
      </c>
      <c r="B198" s="11">
        <v>20.315664223596585</v>
      </c>
      <c r="C198" s="11">
        <v>27.150212149933658</v>
      </c>
      <c r="D198" s="11">
        <f>C198-B198</f>
        <v>6.8345479263370734</v>
      </c>
      <c r="E198" s="11">
        <v>14.596677830829305</v>
      </c>
      <c r="F198" s="11">
        <f>SUM(D198:E198)</f>
        <v>21.431225757166381</v>
      </c>
      <c r="G198" s="200">
        <f t="shared" si="131"/>
        <v>3.6755935751855873E-2</v>
      </c>
    </row>
    <row r="199" spans="1:14" x14ac:dyDescent="0.2">
      <c r="A199" t="str">
        <f t="shared" si="127"/>
        <v>62 Leisure, travel and related personal service occupations</v>
      </c>
      <c r="B199" s="11">
        <v>4.1764956168596639</v>
      </c>
      <c r="C199" s="11">
        <v>4.1566938333244323</v>
      </c>
      <c r="D199" s="11">
        <f t="shared" ref="D199:D205" si="136">C199-B199</f>
        <v>-1.9801783535231543E-2</v>
      </c>
      <c r="E199" s="11">
        <v>2.0262249883717378</v>
      </c>
      <c r="F199" s="11">
        <f t="shared" ref="F199:F200" si="137">SUM(D199:E199)</f>
        <v>2.0064232048365063</v>
      </c>
      <c r="G199" s="200">
        <f t="shared" si="131"/>
        <v>2.6718401881534737E-2</v>
      </c>
    </row>
    <row r="200" spans="1:14" x14ac:dyDescent="0.2">
      <c r="A200" t="str">
        <f t="shared" si="127"/>
        <v>63 Community and civil enforcement occupations</v>
      </c>
      <c r="B200" s="11">
        <v>0.14822371141806354</v>
      </c>
      <c r="C200" s="11">
        <v>0.116951033353814</v>
      </c>
      <c r="D200" s="11">
        <f t="shared" si="136"/>
        <v>-3.1272678064249534E-2</v>
      </c>
      <c r="E200" s="11">
        <v>4.2536331894692803E-2</v>
      </c>
      <c r="F200" s="11">
        <f t="shared" si="137"/>
        <v>1.1263653830443268E-2</v>
      </c>
      <c r="G200" s="200">
        <f t="shared" si="131"/>
        <v>1.696182039080818E-2</v>
      </c>
    </row>
    <row r="201" spans="1:14" x14ac:dyDescent="0.2">
      <c r="A201" t="str">
        <f t="shared" si="127"/>
        <v>71 Sales occupations</v>
      </c>
      <c r="B201" s="11">
        <v>12.222520515629714</v>
      </c>
      <c r="C201" s="11">
        <v>13.178337941367397</v>
      </c>
      <c r="D201" s="11">
        <f t="shared" si="136"/>
        <v>0.95581742573768302</v>
      </c>
      <c r="E201" s="11">
        <v>5.8239449948861237</v>
      </c>
      <c r="F201" s="11">
        <f t="shared" ref="F201:F202" si="138">SUM(D201:E201)</f>
        <v>6.7797624206238067</v>
      </c>
      <c r="G201" s="200">
        <f t="shared" si="131"/>
        <v>2.6318345617662997E-2</v>
      </c>
    </row>
    <row r="202" spans="1:14" x14ac:dyDescent="0.2">
      <c r="A202" t="str">
        <f t="shared" si="127"/>
        <v>72 Customer service occupations</v>
      </c>
      <c r="B202" s="11">
        <v>2.8864986522804887</v>
      </c>
      <c r="C202" s="11">
        <v>4.127538490551701</v>
      </c>
      <c r="D202" s="11">
        <f t="shared" si="136"/>
        <v>1.2410398382712122</v>
      </c>
      <c r="E202" s="11">
        <v>1.7366464979096696</v>
      </c>
      <c r="F202" s="11">
        <f t="shared" si="138"/>
        <v>2.9776863361808816</v>
      </c>
      <c r="G202" s="200">
        <f t="shared" si="131"/>
        <v>3.1900314124718498E-2</v>
      </c>
    </row>
    <row r="203" spans="1:14" x14ac:dyDescent="0.2">
      <c r="A203" t="str">
        <f t="shared" si="127"/>
        <v>81 Process, plant and machine operatives</v>
      </c>
      <c r="B203" s="11">
        <v>3.9189580111395772</v>
      </c>
      <c r="C203" s="11">
        <v>6.8039625688196068</v>
      </c>
      <c r="D203" s="11">
        <f t="shared" si="136"/>
        <v>2.8850045576800296</v>
      </c>
      <c r="E203" s="11">
        <v>2.1158372334187407</v>
      </c>
      <c r="F203" s="11">
        <f t="shared" ref="F203:F204" si="139">SUM(D203:E203)</f>
        <v>5.0008417910987699</v>
      </c>
      <c r="G203" s="200">
        <f t="shared" si="131"/>
        <v>2.9199252088562888E-2</v>
      </c>
    </row>
    <row r="204" spans="1:14" x14ac:dyDescent="0.2">
      <c r="A204" t="str">
        <f t="shared" si="127"/>
        <v>82 Transport and mobile machine drivers and operatives</v>
      </c>
      <c r="B204" s="11">
        <v>5.0865548128608502</v>
      </c>
      <c r="C204" s="11">
        <v>7.4034539934271812</v>
      </c>
      <c r="D204" s="11">
        <f t="shared" si="136"/>
        <v>2.316899180566331</v>
      </c>
      <c r="E204" s="11">
        <v>3.3106339741346544</v>
      </c>
      <c r="F204" s="11">
        <f t="shared" si="139"/>
        <v>5.6275331547009859</v>
      </c>
      <c r="G204" s="200">
        <f t="shared" si="131"/>
        <v>3.3984462060087095E-2</v>
      </c>
    </row>
    <row r="205" spans="1:14" x14ac:dyDescent="0.2">
      <c r="A205" t="str">
        <f t="shared" si="127"/>
        <v>91 Elementary trades and related occupations</v>
      </c>
      <c r="B205" s="11">
        <v>1.8924307772148006</v>
      </c>
      <c r="C205" s="11">
        <v>2.5291623463890684</v>
      </c>
      <c r="D205" s="11">
        <f t="shared" si="136"/>
        <v>0.63673156917426788</v>
      </c>
      <c r="E205" s="11">
        <v>0.7680892909029341</v>
      </c>
      <c r="F205" s="11">
        <f t="shared" ref="F205" si="140">SUM(D205:E205)</f>
        <v>1.4048208600772019</v>
      </c>
      <c r="G205" s="200">
        <f t="shared" si="131"/>
        <v>2.2970482459206742E-2</v>
      </c>
    </row>
    <row r="206" spans="1:14" x14ac:dyDescent="0.2">
      <c r="A206" t="str">
        <f t="shared" si="127"/>
        <v>92 Elementary administration and service occupations</v>
      </c>
      <c r="B206" s="11">
        <v>13.223815407894518</v>
      </c>
      <c r="C206" s="11">
        <v>13.785083815487727</v>
      </c>
      <c r="D206" s="11">
        <f t="shared" ref="D206" si="141">C206-B206</f>
        <v>0.56126840759320906</v>
      </c>
      <c r="E206" s="11">
        <v>7.3131777382444065</v>
      </c>
      <c r="F206" s="11">
        <f t="shared" ref="F206" si="142">SUM(D206:E206)</f>
        <v>7.8744461458376156</v>
      </c>
      <c r="G206" s="200">
        <f t="shared" ref="G206:G207" si="143">IF(B206&gt;0,(1+(E206/B206))^(1/($C$6-$B$6))-1,0)</f>
        <v>2.9782100352272689E-2</v>
      </c>
    </row>
    <row r="207" spans="1:14" x14ac:dyDescent="0.2">
      <c r="A207" t="str">
        <f t="shared" si="127"/>
        <v>All occupations</v>
      </c>
      <c r="B207" s="11">
        <f>SUM(B181:B206)</f>
        <v>153.71063677147291</v>
      </c>
      <c r="C207" s="11">
        <f t="shared" ref="C207:F207" si="144">SUM(C181:C206)</f>
        <v>173.89519004196353</v>
      </c>
      <c r="D207" s="11">
        <f t="shared" si="144"/>
        <v>20.184553270490618</v>
      </c>
      <c r="E207" s="11">
        <f t="shared" si="144"/>
        <v>78.447524423037791</v>
      </c>
      <c r="F207" s="11">
        <f t="shared" si="144"/>
        <v>98.632077693528387</v>
      </c>
      <c r="G207" s="200">
        <f t="shared" si="143"/>
        <v>2.7871131849023456E-2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9.6511179135314702</v>
      </c>
      <c r="C210" s="11">
        <v>6.5502482162483364</v>
      </c>
      <c r="D210" s="11">
        <f>C210-B210</f>
        <v>-3.1008696972831338</v>
      </c>
      <c r="E210" s="11">
        <v>3.5443641999284461</v>
      </c>
      <c r="F210" s="11">
        <f>SUM(D210:E210)</f>
        <v>0.44349450264531232</v>
      </c>
      <c r="G210" s="200">
        <f>IF(B210&gt;0,(1+(E210/B210))^(1/($C$6-$B$6))-1,0)</f>
        <v>2.1072334594814501E-2</v>
      </c>
    </row>
    <row r="211" spans="1:7" x14ac:dyDescent="0.2">
      <c r="A211" t="str">
        <f t="shared" si="146"/>
        <v>12 Other managers and proprietors</v>
      </c>
      <c r="B211" s="11">
        <v>5.2815560299882129</v>
      </c>
      <c r="C211" s="11">
        <v>6.01839891961143</v>
      </c>
      <c r="D211" s="11">
        <f t="shared" ref="D211:D226" si="147">C211-B211</f>
        <v>0.73684288962321709</v>
      </c>
      <c r="E211" s="11">
        <v>3.3504640106291936</v>
      </c>
      <c r="F211" s="11">
        <f t="shared" ref="F211:F218" si="148">SUM(D211:E211)</f>
        <v>4.0873069002524112</v>
      </c>
      <c r="G211" s="200">
        <f t="shared" ref="G211:G213" si="149">IF(B211&gt;0,(1+(E211/B211))^(1/($C$6-$B$6))-1,0)</f>
        <v>3.3292720709230839E-2</v>
      </c>
    </row>
    <row r="212" spans="1:7" x14ac:dyDescent="0.2">
      <c r="A212" t="str">
        <f t="shared" si="146"/>
        <v>21 Science, research, engineering and technology professionals</v>
      </c>
      <c r="B212" s="11">
        <v>5.4588996119164666</v>
      </c>
      <c r="C212" s="11">
        <v>4.6242922485272322</v>
      </c>
      <c r="D212" s="11">
        <f t="shared" si="147"/>
        <v>-0.83460736338923436</v>
      </c>
      <c r="E212" s="11">
        <v>1.7081664043972911</v>
      </c>
      <c r="F212" s="11">
        <f t="shared" si="148"/>
        <v>0.8735590410080567</v>
      </c>
      <c r="G212" s="200">
        <f t="shared" si="149"/>
        <v>1.831565356509568E-2</v>
      </c>
    </row>
    <row r="213" spans="1:7" x14ac:dyDescent="0.2">
      <c r="A213" t="str">
        <f t="shared" si="146"/>
        <v>22 Health professionals</v>
      </c>
      <c r="B213" s="11">
        <v>2.5398034520281838</v>
      </c>
      <c r="C213" s="11">
        <v>2.3464571422100398</v>
      </c>
      <c r="D213" s="11">
        <f t="shared" si="147"/>
        <v>-0.19334630981814405</v>
      </c>
      <c r="E213" s="11">
        <v>1.2510094241830101</v>
      </c>
      <c r="F213" s="11">
        <f t="shared" si="148"/>
        <v>1.057663114364866</v>
      </c>
      <c r="G213" s="200">
        <f t="shared" si="149"/>
        <v>2.7059212650210496E-2</v>
      </c>
    </row>
    <row r="214" spans="1:7" x14ac:dyDescent="0.2">
      <c r="A214" t="str">
        <f t="shared" si="146"/>
        <v>23 Teaching and other educational professionals</v>
      </c>
      <c r="B214" s="11">
        <v>1.2840729172950867</v>
      </c>
      <c r="C214" s="11">
        <v>1.1249176397925871</v>
      </c>
      <c r="D214" s="11">
        <f t="shared" si="147"/>
        <v>-0.15915527750249958</v>
      </c>
      <c r="E214" s="11">
        <v>0.56653868678912567</v>
      </c>
      <c r="F214" s="11">
        <f t="shared" si="148"/>
        <v>0.40738340928662609</v>
      </c>
      <c r="G214" s="200">
        <f>IF(B214&gt;0,(1+(E214/B214))^(1/($C$6-$B$6))-1,0)</f>
        <v>2.466453821126624E-2</v>
      </c>
    </row>
    <row r="215" spans="1:7" x14ac:dyDescent="0.2">
      <c r="A215" t="str">
        <f t="shared" si="146"/>
        <v>24 Business, media and public service professionals</v>
      </c>
      <c r="B215" s="11">
        <v>5.2010029659287804</v>
      </c>
      <c r="C215" s="11">
        <v>4.4652527585885542</v>
      </c>
      <c r="D215" s="11">
        <f t="shared" si="147"/>
        <v>-0.73575020734022623</v>
      </c>
      <c r="E215" s="11">
        <v>2.0249780041060301</v>
      </c>
      <c r="F215" s="11">
        <f t="shared" si="148"/>
        <v>1.2892277967658039</v>
      </c>
      <c r="G215" s="200">
        <f t="shared" ref="G215:G234" si="150">IF(B215&gt;0,(1+(E215/B215))^(1/($C$6-$B$6))-1,0)</f>
        <v>2.2164155744071712E-2</v>
      </c>
    </row>
    <row r="216" spans="1:7" x14ac:dyDescent="0.2">
      <c r="A216" t="str">
        <f t="shared" si="146"/>
        <v>31 Science, engineering and technology associate professionals</v>
      </c>
      <c r="B216" s="11">
        <v>2.4408186615105767</v>
      </c>
      <c r="C216" s="11">
        <v>1.92687327459605</v>
      </c>
      <c r="D216" s="11">
        <f t="shared" si="147"/>
        <v>-0.51394538691452674</v>
      </c>
      <c r="E216" s="11">
        <v>0.77251244774105077</v>
      </c>
      <c r="F216" s="11">
        <f t="shared" si="148"/>
        <v>0.25856706082652403</v>
      </c>
      <c r="G216" s="200">
        <f t="shared" si="150"/>
        <v>1.8500697842302127E-2</v>
      </c>
    </row>
    <row r="217" spans="1:7" x14ac:dyDescent="0.2">
      <c r="A217" t="str">
        <f t="shared" si="146"/>
        <v>32 Health and social care associate professionals</v>
      </c>
      <c r="B217" s="11">
        <v>2.0753281419298042</v>
      </c>
      <c r="C217" s="11">
        <v>1.8308955326478782</v>
      </c>
      <c r="D217" s="11">
        <f t="shared" si="147"/>
        <v>-0.24443260928192601</v>
      </c>
      <c r="E217" s="11">
        <v>1.0828109499654945</v>
      </c>
      <c r="F217" s="11">
        <f t="shared" si="148"/>
        <v>0.83837834068356853</v>
      </c>
      <c r="G217" s="200">
        <f t="shared" si="150"/>
        <v>2.8386338218353124E-2</v>
      </c>
    </row>
    <row r="218" spans="1:7" x14ac:dyDescent="0.2">
      <c r="A218" t="str">
        <f t="shared" si="146"/>
        <v>33 Protective service occupations</v>
      </c>
      <c r="B218" s="11">
        <v>2.4331123026221109</v>
      </c>
      <c r="C218" s="11">
        <v>2.3921064667651373</v>
      </c>
      <c r="D218" s="11">
        <f t="shared" si="147"/>
        <v>-4.1005835856973594E-2</v>
      </c>
      <c r="E218" s="11">
        <v>0.80611978704958365</v>
      </c>
      <c r="F218" s="11">
        <f t="shared" si="148"/>
        <v>0.76511395119261005</v>
      </c>
      <c r="G218" s="200">
        <f t="shared" si="150"/>
        <v>1.9260812993342924E-2</v>
      </c>
    </row>
    <row r="219" spans="1:7" x14ac:dyDescent="0.2">
      <c r="A219" t="str">
        <f t="shared" si="146"/>
        <v>34 Culture, media and sports occupations</v>
      </c>
      <c r="B219" s="11">
        <v>1.3654038322704329</v>
      </c>
      <c r="C219" s="11">
        <v>0.58612490142450735</v>
      </c>
      <c r="D219" s="11">
        <f t="shared" si="147"/>
        <v>-0.77927893084592559</v>
      </c>
      <c r="E219" s="11">
        <v>0.34602268667895919</v>
      </c>
      <c r="F219" s="11">
        <f t="shared" ref="F219:F220" si="151">SUM(D219:E219)</f>
        <v>-0.4332562441669664</v>
      </c>
      <c r="G219" s="200">
        <f t="shared" si="150"/>
        <v>1.5172417416604134E-2</v>
      </c>
    </row>
    <row r="220" spans="1:7" x14ac:dyDescent="0.2">
      <c r="A220" t="str">
        <f t="shared" si="146"/>
        <v>35 Business and public service associate professionals</v>
      </c>
      <c r="B220" s="11">
        <v>8.290784219431826</v>
      </c>
      <c r="C220" s="11">
        <v>6.0654278562629393</v>
      </c>
      <c r="D220" s="11">
        <f t="shared" si="147"/>
        <v>-2.2253563631688866</v>
      </c>
      <c r="E220" s="11">
        <v>2.8127975461386803</v>
      </c>
      <c r="F220" s="11">
        <f t="shared" si="151"/>
        <v>0.58744118296979364</v>
      </c>
      <c r="G220" s="200">
        <f t="shared" si="150"/>
        <v>1.9665750831375783E-2</v>
      </c>
    </row>
    <row r="221" spans="1:7" x14ac:dyDescent="0.2">
      <c r="A221" t="str">
        <f t="shared" si="146"/>
        <v>41 Administrative occupations</v>
      </c>
      <c r="B221" s="11">
        <v>16.22376792166801</v>
      </c>
      <c r="C221" s="11">
        <v>9.3692423804126843</v>
      </c>
      <c r="D221" s="11">
        <f t="shared" si="147"/>
        <v>-6.8545255412553256</v>
      </c>
      <c r="E221" s="11">
        <v>5.5544560323923156</v>
      </c>
      <c r="F221" s="11">
        <f t="shared" ref="F221:F224" si="152">SUM(D221:E221)</f>
        <v>-1.3000695088630101</v>
      </c>
      <c r="G221" s="200">
        <f t="shared" si="150"/>
        <v>1.9822796327678471E-2</v>
      </c>
    </row>
    <row r="222" spans="1:7" x14ac:dyDescent="0.2">
      <c r="A222" t="str">
        <f t="shared" si="146"/>
        <v>42 Secretarial and related occupations</v>
      </c>
      <c r="B222" s="11">
        <v>3.971732323341727</v>
      </c>
      <c r="C222" s="11">
        <v>0.88554103512833726</v>
      </c>
      <c r="D222" s="11">
        <f t="shared" si="147"/>
        <v>-3.0861912882133895</v>
      </c>
      <c r="E222" s="11">
        <v>1.2031611475261423</v>
      </c>
      <c r="F222" s="11">
        <f t="shared" si="152"/>
        <v>-1.8830301406872472</v>
      </c>
      <c r="G222" s="200">
        <f t="shared" si="150"/>
        <v>1.7797616518743897E-2</v>
      </c>
    </row>
    <row r="223" spans="1:7" x14ac:dyDescent="0.2">
      <c r="A223" t="str">
        <f t="shared" si="146"/>
        <v>51 Skilled agricultural and related trades</v>
      </c>
      <c r="B223" s="11">
        <v>2.3309687029888422</v>
      </c>
      <c r="C223" s="11">
        <v>2.4609217912213257</v>
      </c>
      <c r="D223" s="11">
        <f t="shared" si="147"/>
        <v>0.12995308823248353</v>
      </c>
      <c r="E223" s="11">
        <v>1.2887517803784629</v>
      </c>
      <c r="F223" s="11">
        <f t="shared" si="152"/>
        <v>1.4187048686109465</v>
      </c>
      <c r="G223" s="200">
        <f t="shared" si="150"/>
        <v>2.9775542220258133E-2</v>
      </c>
    </row>
    <row r="224" spans="1:7" x14ac:dyDescent="0.2">
      <c r="A224" t="str">
        <f t="shared" si="146"/>
        <v>52 Skilled metal, electrical and electronic trades</v>
      </c>
      <c r="B224" s="11">
        <v>6.7069224258014462</v>
      </c>
      <c r="C224" s="11">
        <v>5.0193879317803347</v>
      </c>
      <c r="D224" s="11">
        <f t="shared" si="147"/>
        <v>-1.6875344940211114</v>
      </c>
      <c r="E224" s="11">
        <v>2.1338142538687515</v>
      </c>
      <c r="F224" s="11">
        <f t="shared" si="152"/>
        <v>0.44627975984764001</v>
      </c>
      <c r="G224" s="200">
        <f t="shared" si="150"/>
        <v>1.8585942402482347E-2</v>
      </c>
    </row>
    <row r="225" spans="1:7" x14ac:dyDescent="0.2">
      <c r="A225" t="str">
        <f t="shared" si="146"/>
        <v>53 Skilled construction and building trades</v>
      </c>
      <c r="B225" s="11">
        <v>6.9176653088209523</v>
      </c>
      <c r="C225" s="11">
        <v>6.6240378711059327</v>
      </c>
      <c r="D225" s="11">
        <f t="shared" si="147"/>
        <v>-0.29362743771501965</v>
      </c>
      <c r="E225" s="11">
        <v>3.0874233181625725</v>
      </c>
      <c r="F225" s="11">
        <f t="shared" ref="F225" si="153">SUM(D225:E225)</f>
        <v>2.7937958804475529</v>
      </c>
      <c r="G225" s="200">
        <f t="shared" si="150"/>
        <v>2.4906135332838364E-2</v>
      </c>
    </row>
    <row r="226" spans="1:7" x14ac:dyDescent="0.2">
      <c r="A226" t="str">
        <f t="shared" si="146"/>
        <v>54 Textiles, printing and other skilled trades</v>
      </c>
      <c r="B226" s="11">
        <v>4.3546326860621729</v>
      </c>
      <c r="C226" s="11">
        <v>3.3263904050929898</v>
      </c>
      <c r="D226" s="11">
        <f t="shared" si="147"/>
        <v>-1.0282422809691831</v>
      </c>
      <c r="E226" s="11">
        <v>1.4740857125257976</v>
      </c>
      <c r="F226" s="11">
        <f t="shared" ref="F226" si="154">SUM(D226:E226)</f>
        <v>0.44584343155661443</v>
      </c>
      <c r="G226" s="200">
        <f t="shared" si="150"/>
        <v>1.962725637784013E-2</v>
      </c>
    </row>
    <row r="227" spans="1:7" x14ac:dyDescent="0.2">
      <c r="A227" t="str">
        <f t="shared" si="146"/>
        <v>61 Caring personal service occupations</v>
      </c>
      <c r="B227" s="11">
        <v>15.564036516883473</v>
      </c>
      <c r="C227" s="11">
        <v>14.831021218409026</v>
      </c>
      <c r="D227" s="11">
        <f>C227-B227</f>
        <v>-0.73301529847444691</v>
      </c>
      <c r="E227" s="11">
        <v>7.9240379139705572</v>
      </c>
      <c r="F227" s="11">
        <f>SUM(D227:E227)</f>
        <v>7.1910226154961103</v>
      </c>
      <c r="G227" s="200">
        <f t="shared" si="150"/>
        <v>2.7815142093906564E-2</v>
      </c>
    </row>
    <row r="228" spans="1:7" x14ac:dyDescent="0.2">
      <c r="A228" t="str">
        <f t="shared" si="146"/>
        <v>62 Leisure, travel and related personal service occupations</v>
      </c>
      <c r="B228" s="11">
        <v>4.4084030176248987</v>
      </c>
      <c r="C228" s="11">
        <v>3.2251090556695456</v>
      </c>
      <c r="D228" s="11">
        <f t="shared" ref="D228:D234" si="155">C228-B228</f>
        <v>-1.1832939619553531</v>
      </c>
      <c r="E228" s="11">
        <v>1.8014078009006105</v>
      </c>
      <c r="F228" s="11">
        <f t="shared" ref="F228:F229" si="156">SUM(D228:E228)</f>
        <v>0.6181138389452574</v>
      </c>
      <c r="G228" s="200">
        <f t="shared" si="150"/>
        <v>2.3104053297125171E-2</v>
      </c>
    </row>
    <row r="229" spans="1:7" x14ac:dyDescent="0.2">
      <c r="A229" t="str">
        <f t="shared" si="146"/>
        <v>63 Community and civil enforcement occupations</v>
      </c>
      <c r="B229" s="11">
        <v>0.25352467846161836</v>
      </c>
      <c r="C229" s="11">
        <v>0.17653174621114393</v>
      </c>
      <c r="D229" s="11">
        <f t="shared" si="155"/>
        <v>-7.6992932250474433E-2</v>
      </c>
      <c r="E229" s="11">
        <v>8.3644633851484046E-2</v>
      </c>
      <c r="F229" s="11">
        <f t="shared" si="156"/>
        <v>6.6517016010096131E-3</v>
      </c>
      <c r="G229" s="200">
        <f t="shared" si="150"/>
        <v>1.9190076970909242E-2</v>
      </c>
    </row>
    <row r="230" spans="1:7" x14ac:dyDescent="0.2">
      <c r="A230" t="str">
        <f t="shared" si="146"/>
        <v>71 Sales occupations</v>
      </c>
      <c r="B230" s="11">
        <v>12.858434842030181</v>
      </c>
      <c r="C230" s="11">
        <v>9.2780284672063118</v>
      </c>
      <c r="D230" s="11">
        <f t="shared" si="155"/>
        <v>-3.5804063748238697</v>
      </c>
      <c r="E230" s="11">
        <v>4.9780968969610395</v>
      </c>
      <c r="F230" s="11">
        <f t="shared" ref="F230:F231" si="157">SUM(D230:E230)</f>
        <v>1.3976905221371698</v>
      </c>
      <c r="G230" s="200">
        <f t="shared" si="150"/>
        <v>2.2056301373647447E-2</v>
      </c>
    </row>
    <row r="231" spans="1:7" x14ac:dyDescent="0.2">
      <c r="A231" t="str">
        <f t="shared" si="146"/>
        <v>72 Customer service occupations</v>
      </c>
      <c r="B231" s="11">
        <v>3.2981340063455429</v>
      </c>
      <c r="C231" s="11">
        <v>4.0667531443030374</v>
      </c>
      <c r="D231" s="11">
        <f t="shared" si="155"/>
        <v>0.76861913795749448</v>
      </c>
      <c r="E231" s="11">
        <v>1.9450882468262445</v>
      </c>
      <c r="F231" s="11">
        <f t="shared" si="157"/>
        <v>2.713707384783739</v>
      </c>
      <c r="G231" s="200">
        <f t="shared" si="150"/>
        <v>3.1387819080329393E-2</v>
      </c>
    </row>
    <row r="232" spans="1:7" x14ac:dyDescent="0.2">
      <c r="A232" t="str">
        <f t="shared" si="146"/>
        <v>81 Process, plant and machine operatives</v>
      </c>
      <c r="B232" s="11">
        <v>6.5568906337863515</v>
      </c>
      <c r="C232" s="11">
        <v>8.389978973176941</v>
      </c>
      <c r="D232" s="11">
        <f t="shared" si="155"/>
        <v>1.8330883393905895</v>
      </c>
      <c r="E232" s="11">
        <v>3.254855976183098</v>
      </c>
      <c r="F232" s="11">
        <f t="shared" ref="F232:F233" si="158">SUM(D232:E232)</f>
        <v>5.0879443155736874</v>
      </c>
      <c r="G232" s="200">
        <f t="shared" si="150"/>
        <v>2.7235198667012295E-2</v>
      </c>
    </row>
    <row r="233" spans="1:7" x14ac:dyDescent="0.2">
      <c r="A233" t="str">
        <f t="shared" si="146"/>
        <v>82 Transport and mobile machine drivers and operatives</v>
      </c>
      <c r="B233" s="11">
        <v>9.1700642729140309</v>
      </c>
      <c r="C233" s="11">
        <v>10.043909361612483</v>
      </c>
      <c r="D233" s="11">
        <f t="shared" si="155"/>
        <v>0.87384508869845234</v>
      </c>
      <c r="E233" s="11">
        <v>5.4503112524658368</v>
      </c>
      <c r="F233" s="11">
        <f t="shared" si="158"/>
        <v>6.3241563411642892</v>
      </c>
      <c r="G233" s="200">
        <f t="shared" si="150"/>
        <v>3.1586721265669082E-2</v>
      </c>
    </row>
    <row r="234" spans="1:7" x14ac:dyDescent="0.2">
      <c r="A234" t="str">
        <f t="shared" si="146"/>
        <v>91 Elementary trades and related occupations</v>
      </c>
      <c r="B234" s="11">
        <v>3.1703986538548201</v>
      </c>
      <c r="C234" s="11">
        <v>2.4233550550020189</v>
      </c>
      <c r="D234" s="11">
        <f t="shared" si="155"/>
        <v>-0.74704359885280125</v>
      </c>
      <c r="E234" s="11">
        <v>0.9607116834599092</v>
      </c>
      <c r="F234" s="11">
        <f t="shared" ref="F234" si="159">SUM(D234:E234)</f>
        <v>0.21366808460710796</v>
      </c>
      <c r="G234" s="200">
        <f t="shared" si="150"/>
        <v>1.7802534444748996E-2</v>
      </c>
    </row>
    <row r="235" spans="1:7" x14ac:dyDescent="0.2">
      <c r="A235" t="str">
        <f t="shared" si="146"/>
        <v>92 Elementary administration and service occupations</v>
      </c>
      <c r="B235" s="11">
        <v>23.408999400889059</v>
      </c>
      <c r="C235" s="11">
        <v>21.949404089833642</v>
      </c>
      <c r="D235" s="11">
        <f t="shared" ref="D235" si="160">C235-B235</f>
        <v>-1.4595953110554163</v>
      </c>
      <c r="E235" s="11">
        <v>11.542828723266867</v>
      </c>
      <c r="F235" s="11">
        <f t="shared" ref="F235" si="161">SUM(D235:E235)</f>
        <v>10.083233412211451</v>
      </c>
      <c r="G235" s="200">
        <f t="shared" ref="G235:G236" si="162">IF(B235&gt;0,(1+(E235/B235))^(1/($C$6-$B$6))-1,0)</f>
        <v>2.7083619809772141E-2</v>
      </c>
    </row>
    <row r="236" spans="1:7" x14ac:dyDescent="0.2">
      <c r="A236" t="str">
        <f t="shared" si="146"/>
        <v>All occupations</v>
      </c>
      <c r="B236" s="11">
        <f>SUM(B210:B235)</f>
        <v>165.21647543992609</v>
      </c>
      <c r="C236" s="11">
        <f t="shared" ref="C236:F236" si="163">SUM(C210:C235)</f>
        <v>140.00060748284042</v>
      </c>
      <c r="D236" s="11">
        <f t="shared" si="163"/>
        <v>-25.215867957085639</v>
      </c>
      <c r="E236" s="11">
        <f t="shared" si="163"/>
        <v>70.948459520346574</v>
      </c>
      <c r="F236" s="11">
        <f t="shared" si="163"/>
        <v>45.732591563260918</v>
      </c>
      <c r="G236" s="200">
        <f t="shared" si="162"/>
        <v>2.4104176971480484E-2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6.5988085016393461</v>
      </c>
      <c r="C239" s="11">
        <v>4.7493010996504301</v>
      </c>
      <c r="D239" s="11">
        <f>C239-B239</f>
        <v>-1.8495074019889159</v>
      </c>
      <c r="E239" s="11">
        <v>2.4832833652812849</v>
      </c>
      <c r="F239" s="11">
        <f>SUM(D239:E239)</f>
        <v>0.63377596329236896</v>
      </c>
      <c r="G239" s="200">
        <f>IF(B239&gt;0,(1+(E239/B239))^(1/($C$6-$B$6))-1,0)</f>
        <v>2.1522705887773164E-2</v>
      </c>
    </row>
    <row r="240" spans="1:7" x14ac:dyDescent="0.2">
      <c r="A240" t="str">
        <f t="shared" si="165"/>
        <v>12 Other managers and proprietors</v>
      </c>
      <c r="B240" s="11">
        <v>3.1575562964483064</v>
      </c>
      <c r="C240" s="11">
        <v>2.8382067664377058</v>
      </c>
      <c r="D240" s="11">
        <f t="shared" ref="D240:D255" si="166">C240-B240</f>
        <v>-0.31934953001060062</v>
      </c>
      <c r="E240" s="11">
        <v>1.4893785750852642</v>
      </c>
      <c r="F240" s="11">
        <f t="shared" ref="F240:F247" si="167">SUM(D240:E240)</f>
        <v>1.1700290450746635</v>
      </c>
      <c r="G240" s="200">
        <f t="shared" ref="G240:G242" si="168">IF(B240&gt;0,(1+(E240/B240))^(1/($C$6-$B$6))-1,0)</f>
        <v>2.6095301295656181E-2</v>
      </c>
    </row>
    <row r="241" spans="1:7" x14ac:dyDescent="0.2">
      <c r="A241" t="str">
        <f t="shared" si="165"/>
        <v>21 Science, research, engineering and technology professionals</v>
      </c>
      <c r="B241" s="11">
        <v>2.8737865052684444</v>
      </c>
      <c r="C241" s="11">
        <v>1.9119562859888926</v>
      </c>
      <c r="D241" s="11">
        <f t="shared" si="166"/>
        <v>-0.96183021927955181</v>
      </c>
      <c r="E241" s="11">
        <v>0.76882149690750978</v>
      </c>
      <c r="F241" s="11">
        <f t="shared" si="167"/>
        <v>-0.19300872237204203</v>
      </c>
      <c r="G241" s="200">
        <f t="shared" si="168"/>
        <v>1.5930180971979624E-2</v>
      </c>
    </row>
    <row r="242" spans="1:7" x14ac:dyDescent="0.2">
      <c r="A242" t="str">
        <f t="shared" si="165"/>
        <v>22 Health professionals</v>
      </c>
      <c r="B242" s="11">
        <v>1.4623918030326708</v>
      </c>
      <c r="C242" s="11">
        <v>0.97652019608986829</v>
      </c>
      <c r="D242" s="11">
        <f t="shared" si="166"/>
        <v>-0.48587160694280251</v>
      </c>
      <c r="E242" s="11">
        <v>0.57468430879932242</v>
      </c>
      <c r="F242" s="11">
        <f t="shared" si="167"/>
        <v>8.8812701856519904E-2</v>
      </c>
      <c r="G242" s="200">
        <f t="shared" si="168"/>
        <v>2.2342073482473745E-2</v>
      </c>
    </row>
    <row r="243" spans="1:7" x14ac:dyDescent="0.2">
      <c r="A243" t="str">
        <f t="shared" si="165"/>
        <v>23 Teaching and other educational professionals</v>
      </c>
      <c r="B243" s="11">
        <v>0.98908157260117147</v>
      </c>
      <c r="C243" s="11">
        <v>0.78544792983824396</v>
      </c>
      <c r="D243" s="11">
        <f t="shared" si="166"/>
        <v>-0.2036336427629275</v>
      </c>
      <c r="E243" s="11">
        <v>0.39457582908523753</v>
      </c>
      <c r="F243" s="11">
        <f t="shared" si="167"/>
        <v>0.19094218632231003</v>
      </c>
      <c r="G243" s="200">
        <f>IF(B243&gt;0,(1+(E243/B243))^(1/($C$6-$B$6))-1,0)</f>
        <v>2.2632907820812953E-2</v>
      </c>
    </row>
    <row r="244" spans="1:7" x14ac:dyDescent="0.2">
      <c r="A244" t="str">
        <f t="shared" si="165"/>
        <v>24 Business, media and public service professionals</v>
      </c>
      <c r="B244" s="11">
        <v>3.2923594715396818</v>
      </c>
      <c r="C244" s="11">
        <v>2.5146431874968611</v>
      </c>
      <c r="D244" s="11">
        <f t="shared" si="166"/>
        <v>-0.77771628404282067</v>
      </c>
      <c r="E244" s="11">
        <v>1.2060547557058141</v>
      </c>
      <c r="F244" s="11">
        <f t="shared" si="167"/>
        <v>0.42833847166299344</v>
      </c>
      <c r="G244" s="200">
        <f t="shared" ref="G244:G263" si="169">IF(B244&gt;0,(1+(E244/B244))^(1/($C$6-$B$6))-1,0)</f>
        <v>2.1026027707869321E-2</v>
      </c>
    </row>
    <row r="245" spans="1:7" x14ac:dyDescent="0.2">
      <c r="A245" t="str">
        <f t="shared" si="165"/>
        <v>31 Science, engineering and technology associate professionals</v>
      </c>
      <c r="B245" s="11">
        <v>1.8982826016261944</v>
      </c>
      <c r="C245" s="11">
        <v>1.3967328884311274</v>
      </c>
      <c r="D245" s="11">
        <f t="shared" si="166"/>
        <v>-0.50154971319506703</v>
      </c>
      <c r="E245" s="11">
        <v>0.56444954372741751</v>
      </c>
      <c r="F245" s="11">
        <f t="shared" si="167"/>
        <v>6.2899830532350487E-2</v>
      </c>
      <c r="G245" s="200">
        <f>IF(B245&gt;0,(1+(E245/B245))^(1/($C$6-$B$6))-1,0)</f>
        <v>1.7506254475954774E-2</v>
      </c>
    </row>
    <row r="246" spans="1:7" x14ac:dyDescent="0.2">
      <c r="A246" t="str">
        <f t="shared" si="165"/>
        <v>32 Health and social care associate professionals</v>
      </c>
      <c r="B246" s="11">
        <v>0.68139523199687446</v>
      </c>
      <c r="C246" s="11">
        <v>0.39477277057401394</v>
      </c>
      <c r="D246" s="11">
        <f t="shared" si="166"/>
        <v>-0.28662246142286052</v>
      </c>
      <c r="E246" s="11">
        <v>0.24251929440076581</v>
      </c>
      <c r="F246" s="11">
        <f t="shared" si="167"/>
        <v>-4.4103167022094714E-2</v>
      </c>
      <c r="G246" s="200">
        <f t="shared" si="169"/>
        <v>2.0505885349896946E-2</v>
      </c>
    </row>
    <row r="247" spans="1:7" x14ac:dyDescent="0.2">
      <c r="A247" t="str">
        <f t="shared" si="165"/>
        <v>33 Protective service occupations</v>
      </c>
      <c r="B247" s="11">
        <v>1.3945549428839621</v>
      </c>
      <c r="C247" s="11">
        <v>1.2636700946950528</v>
      </c>
      <c r="D247" s="11">
        <f t="shared" si="166"/>
        <v>-0.13088484818890933</v>
      </c>
      <c r="E247" s="11">
        <v>0.5568293419144239</v>
      </c>
      <c r="F247" s="11">
        <f t="shared" si="167"/>
        <v>0.42594449372551457</v>
      </c>
      <c r="G247" s="200">
        <f t="shared" si="169"/>
        <v>2.2650287822967075E-2</v>
      </c>
    </row>
    <row r="248" spans="1:7" x14ac:dyDescent="0.2">
      <c r="A248" t="str">
        <f t="shared" si="165"/>
        <v>34 Culture, media and sports occupations</v>
      </c>
      <c r="B248" s="11">
        <v>1.0232025068077961</v>
      </c>
      <c r="C248" s="11">
        <v>0.48548971508730865</v>
      </c>
      <c r="D248" s="11">
        <f t="shared" si="166"/>
        <v>-0.53771279172048747</v>
      </c>
      <c r="E248" s="11">
        <v>0.26142711703297811</v>
      </c>
      <c r="F248" s="11">
        <f t="shared" ref="F248:F249" si="170">SUM(D248:E248)</f>
        <v>-0.27628567468750936</v>
      </c>
      <c r="G248" s="200">
        <f t="shared" si="169"/>
        <v>1.5284499546968089E-2</v>
      </c>
    </row>
    <row r="249" spans="1:7" x14ac:dyDescent="0.2">
      <c r="A249" t="str">
        <f t="shared" si="165"/>
        <v>35 Business and public service associate professionals</v>
      </c>
      <c r="B249" s="11">
        <v>4.7446373837522744</v>
      </c>
      <c r="C249" s="11">
        <v>2.7439442915499388</v>
      </c>
      <c r="D249" s="11">
        <f t="shared" si="166"/>
        <v>-2.0006930922023356</v>
      </c>
      <c r="E249" s="11">
        <v>1.3481283016877978</v>
      </c>
      <c r="F249" s="11">
        <f t="shared" si="170"/>
        <v>-0.65256479051453775</v>
      </c>
      <c r="G249" s="200">
        <f t="shared" si="169"/>
        <v>1.6812235047762858E-2</v>
      </c>
    </row>
    <row r="250" spans="1:7" x14ac:dyDescent="0.2">
      <c r="A250" t="str">
        <f t="shared" si="165"/>
        <v>41 Administrative occupations</v>
      </c>
      <c r="B250" s="11">
        <v>8.0522327493342356</v>
      </c>
      <c r="C250" s="11">
        <v>2.3030193345741741</v>
      </c>
      <c r="D250" s="11">
        <f t="shared" si="166"/>
        <v>-5.749213414760062</v>
      </c>
      <c r="E250" s="11">
        <v>1.8140911645660394</v>
      </c>
      <c r="F250" s="11">
        <f t="shared" ref="F250:F253" si="171">SUM(D250:E250)</f>
        <v>-3.9351222501940226</v>
      </c>
      <c r="G250" s="200">
        <f t="shared" si="169"/>
        <v>1.3637346448326149E-2</v>
      </c>
    </row>
    <row r="251" spans="1:7" x14ac:dyDescent="0.2">
      <c r="A251" t="str">
        <f t="shared" si="165"/>
        <v>42 Secretarial and related occupations</v>
      </c>
      <c r="B251" s="11">
        <v>3.4566695822398588</v>
      </c>
      <c r="C251" s="11">
        <v>0.36977025161961391</v>
      </c>
      <c r="D251" s="11">
        <f t="shared" si="166"/>
        <v>-3.0868993306202448</v>
      </c>
      <c r="E251" s="11">
        <v>0.66880037421377769</v>
      </c>
      <c r="F251" s="11">
        <f t="shared" si="171"/>
        <v>-2.418098956406467</v>
      </c>
      <c r="G251" s="200">
        <f t="shared" si="169"/>
        <v>1.1861419605537771E-2</v>
      </c>
    </row>
    <row r="252" spans="1:7" x14ac:dyDescent="0.2">
      <c r="A252" t="str">
        <f t="shared" si="165"/>
        <v>51 Skilled agricultural and related trades</v>
      </c>
      <c r="B252" s="11">
        <v>1.523339129191138</v>
      </c>
      <c r="C252" s="11">
        <v>1.6576458965892971</v>
      </c>
      <c r="D252" s="11">
        <f t="shared" si="166"/>
        <v>0.13430676739815905</v>
      </c>
      <c r="E252" s="11">
        <v>0.70687779547013396</v>
      </c>
      <c r="F252" s="11">
        <f t="shared" si="171"/>
        <v>0.84118456286829302</v>
      </c>
      <c r="G252" s="200">
        <f t="shared" si="169"/>
        <v>2.5738604002695231E-2</v>
      </c>
    </row>
    <row r="253" spans="1:7" x14ac:dyDescent="0.2">
      <c r="A253" t="str">
        <f t="shared" si="165"/>
        <v>52 Skilled metal, electrical and electronic trades</v>
      </c>
      <c r="B253" s="11">
        <v>3.1002719632253606</v>
      </c>
      <c r="C253" s="11">
        <v>1.7099276916164043</v>
      </c>
      <c r="D253" s="11">
        <f t="shared" si="166"/>
        <v>-1.3903442716089562</v>
      </c>
      <c r="E253" s="11">
        <v>0.96848999514069867</v>
      </c>
      <c r="F253" s="11">
        <f t="shared" si="171"/>
        <v>-0.42185427646825757</v>
      </c>
      <c r="G253" s="200">
        <f t="shared" si="169"/>
        <v>1.828848481633405E-2</v>
      </c>
    </row>
    <row r="254" spans="1:7" x14ac:dyDescent="0.2">
      <c r="A254" t="str">
        <f t="shared" si="165"/>
        <v>53 Skilled construction and building trades</v>
      </c>
      <c r="B254" s="11">
        <v>3.2546669561599373</v>
      </c>
      <c r="C254" s="11">
        <v>2.9052943762033987</v>
      </c>
      <c r="D254" s="11">
        <f t="shared" si="166"/>
        <v>-0.34937257995653859</v>
      </c>
      <c r="E254" s="11">
        <v>1.3114601035515034</v>
      </c>
      <c r="F254" s="11">
        <f t="shared" ref="F254" si="172">SUM(D254:E254)</f>
        <v>0.96208752359496486</v>
      </c>
      <c r="G254" s="200">
        <f t="shared" si="169"/>
        <v>2.2828363028930987E-2</v>
      </c>
    </row>
    <row r="255" spans="1:7" x14ac:dyDescent="0.2">
      <c r="A255" t="str">
        <f t="shared" si="165"/>
        <v>54 Textiles, printing and other skilled trades</v>
      </c>
      <c r="B255" s="11">
        <v>4.0927901284300177</v>
      </c>
      <c r="C255" s="11">
        <v>3.5267453955258201</v>
      </c>
      <c r="D255" s="11">
        <f t="shared" si="166"/>
        <v>-0.56604473290419755</v>
      </c>
      <c r="E255" s="11">
        <v>1.4460280408118329</v>
      </c>
      <c r="F255" s="11">
        <f t="shared" ref="F255" si="173">SUM(D255:E255)</f>
        <v>0.87998330790763535</v>
      </c>
      <c r="G255" s="200">
        <f t="shared" si="169"/>
        <v>2.037507678971795E-2</v>
      </c>
    </row>
    <row r="256" spans="1:7" x14ac:dyDescent="0.2">
      <c r="A256" t="str">
        <f t="shared" si="165"/>
        <v>61 Caring personal service occupations</v>
      </c>
      <c r="B256" s="11">
        <v>2.6599171543105111</v>
      </c>
      <c r="C256" s="11">
        <v>1.6895480537692236</v>
      </c>
      <c r="D256" s="11">
        <f>C256-B256</f>
        <v>-0.97036910054128755</v>
      </c>
      <c r="E256" s="11">
        <v>0.66590547701583669</v>
      </c>
      <c r="F256" s="11">
        <f>SUM(D256:E256)</f>
        <v>-0.30446362352545087</v>
      </c>
      <c r="G256" s="200">
        <f t="shared" si="169"/>
        <v>1.5006285353261983E-2</v>
      </c>
    </row>
    <row r="257" spans="1:7" x14ac:dyDescent="0.2">
      <c r="A257" t="str">
        <f t="shared" si="165"/>
        <v>62 Leisure, travel and related personal service occupations</v>
      </c>
      <c r="B257" s="11">
        <v>2.8316928577059288</v>
      </c>
      <c r="C257" s="11">
        <v>1.952007658550533</v>
      </c>
      <c r="D257" s="11">
        <f t="shared" ref="D257:D263" si="174">C257-B257</f>
        <v>-0.87968519915539578</v>
      </c>
      <c r="E257" s="11">
        <v>1.0441022518147915</v>
      </c>
      <c r="F257" s="11">
        <f t="shared" ref="F257:F258" si="175">SUM(D257:E257)</f>
        <v>0.16441705265939577</v>
      </c>
      <c r="G257" s="200">
        <f t="shared" si="169"/>
        <v>2.1145538799079544E-2</v>
      </c>
    </row>
    <row r="258" spans="1:7" x14ac:dyDescent="0.2">
      <c r="A258" t="str">
        <f t="shared" si="165"/>
        <v>63 Community and civil enforcement occupations</v>
      </c>
      <c r="B258" s="11">
        <v>0.21263187840661446</v>
      </c>
      <c r="C258" s="11">
        <v>0.14727075447769028</v>
      </c>
      <c r="D258" s="11">
        <f t="shared" si="174"/>
        <v>-6.5361123928924181E-2</v>
      </c>
      <c r="E258" s="11">
        <v>7.1786954629098912E-2</v>
      </c>
      <c r="F258" s="11">
        <f t="shared" si="175"/>
        <v>6.4258307001747311E-3</v>
      </c>
      <c r="G258" s="200">
        <f t="shared" si="169"/>
        <v>1.9581621062799925E-2</v>
      </c>
    </row>
    <row r="259" spans="1:7" x14ac:dyDescent="0.2">
      <c r="A259" t="str">
        <f t="shared" si="165"/>
        <v>71 Sales occupations</v>
      </c>
      <c r="B259" s="11">
        <v>8.650226359207327</v>
      </c>
      <c r="C259" s="11">
        <v>3.1059873506180722</v>
      </c>
      <c r="D259" s="11">
        <f t="shared" si="174"/>
        <v>-5.5442390085892548</v>
      </c>
      <c r="E259" s="11">
        <v>2.077468687741499</v>
      </c>
      <c r="F259" s="11">
        <f t="shared" ref="F259:F260" si="176">SUM(D259:E259)</f>
        <v>-3.4667703208477558</v>
      </c>
      <c r="G259" s="200">
        <f t="shared" si="169"/>
        <v>1.4452997689031521E-2</v>
      </c>
    </row>
    <row r="260" spans="1:7" x14ac:dyDescent="0.2">
      <c r="A260" t="str">
        <f t="shared" si="165"/>
        <v>72 Customer service occupations</v>
      </c>
      <c r="B260" s="11">
        <v>1.5192800268010129</v>
      </c>
      <c r="C260" s="11">
        <v>1.4977894598639108</v>
      </c>
      <c r="D260" s="11">
        <f t="shared" si="174"/>
        <v>-2.1490566937102162E-2</v>
      </c>
      <c r="E260" s="11">
        <v>0.53653189052407457</v>
      </c>
      <c r="F260" s="11">
        <f t="shared" si="176"/>
        <v>0.51504132358697241</v>
      </c>
      <c r="G260" s="200">
        <f t="shared" si="169"/>
        <v>2.0366919043138365E-2</v>
      </c>
    </row>
    <row r="261" spans="1:7" x14ac:dyDescent="0.2">
      <c r="A261" t="str">
        <f t="shared" si="165"/>
        <v>81 Process, plant and machine operatives</v>
      </c>
      <c r="B261" s="11">
        <v>4.8115707614134751</v>
      </c>
      <c r="C261" s="11">
        <v>2.126878740265691</v>
      </c>
      <c r="D261" s="11">
        <f t="shared" si="174"/>
        <v>-2.684692021147784</v>
      </c>
      <c r="E261" s="11">
        <v>1.5234735628442524</v>
      </c>
      <c r="F261" s="11">
        <f t="shared" ref="F261:F262" si="177">SUM(D261:E261)</f>
        <v>-1.1612184583035317</v>
      </c>
      <c r="G261" s="200">
        <f t="shared" si="169"/>
        <v>1.8507392148482404E-2</v>
      </c>
    </row>
    <row r="262" spans="1:7" x14ac:dyDescent="0.2">
      <c r="A262" t="str">
        <f t="shared" si="165"/>
        <v>82 Transport and mobile machine drivers and operatives</v>
      </c>
      <c r="B262" s="11">
        <v>7.7026240864936844</v>
      </c>
      <c r="C262" s="11">
        <v>6.7394114826836393</v>
      </c>
      <c r="D262" s="11">
        <f t="shared" si="174"/>
        <v>-0.96321260381004503</v>
      </c>
      <c r="E262" s="11">
        <v>3.4665879605017329</v>
      </c>
      <c r="F262" s="11">
        <f t="shared" si="177"/>
        <v>2.5033753566916879</v>
      </c>
      <c r="G262" s="200">
        <f t="shared" si="169"/>
        <v>2.5082742609233932E-2</v>
      </c>
    </row>
    <row r="263" spans="1:7" x14ac:dyDescent="0.2">
      <c r="A263" t="str">
        <f t="shared" si="165"/>
        <v>91 Elementary trades and related occupations</v>
      </c>
      <c r="B263" s="11">
        <v>3.6806256140078308</v>
      </c>
      <c r="C263" s="11">
        <v>2.3913496901869506</v>
      </c>
      <c r="D263" s="11">
        <f t="shared" si="174"/>
        <v>-1.2892759238208802</v>
      </c>
      <c r="E263" s="11">
        <v>1.0655150552819006</v>
      </c>
      <c r="F263" s="11">
        <f t="shared" ref="F263" si="178">SUM(D263:E263)</f>
        <v>-0.22376086853897958</v>
      </c>
      <c r="G263" s="200">
        <f t="shared" si="169"/>
        <v>1.7094402293113431E-2</v>
      </c>
    </row>
    <row r="264" spans="1:7" x14ac:dyDescent="0.2">
      <c r="A264" t="str">
        <f t="shared" si="165"/>
        <v>92 Elementary administration and service occupations</v>
      </c>
      <c r="B264" s="11">
        <v>20.916446857413067</v>
      </c>
      <c r="C264" s="11">
        <v>15.153381535340177</v>
      </c>
      <c r="D264" s="11">
        <f t="shared" ref="D264" si="179">C264-B264</f>
        <v>-5.7630653220728902</v>
      </c>
      <c r="E264" s="11">
        <v>7.9101849464534251</v>
      </c>
      <c r="F264" s="11">
        <f>SUM(D264:E264)</f>
        <v>2.1471196243805348</v>
      </c>
      <c r="G264" s="200">
        <f t="shared" ref="G264:G265" si="180">IF(B264&gt;0,(1+(E264/B264))^(1/($C$6-$B$6))-1,0)</f>
        <v>2.1614541472451787E-2</v>
      </c>
    </row>
    <row r="265" spans="1:7" x14ac:dyDescent="0.2">
      <c r="A265" t="str">
        <f t="shared" si="165"/>
        <v>All occupations</v>
      </c>
      <c r="B265" s="11">
        <f>SUM(B239:B264)</f>
        <v>104.58104292193673</v>
      </c>
      <c r="C265" s="11">
        <f t="shared" ref="C265:F265" si="181">SUM(C239:C264)</f>
        <v>67.336712897724041</v>
      </c>
      <c r="D265" s="11">
        <f t="shared" si="181"/>
        <v>-37.244330024212687</v>
      </c>
      <c r="E265" s="11">
        <f t="shared" si="181"/>
        <v>35.167456190188418</v>
      </c>
      <c r="F265" s="11">
        <f t="shared" si="181"/>
        <v>-2.0768738340242692</v>
      </c>
      <c r="G265" s="200">
        <f t="shared" si="180"/>
        <v>1.9513417081830742E-2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1.0853261452826639</v>
      </c>
      <c r="C268" s="11">
        <v>0.77826008854686091</v>
      </c>
      <c r="D268" s="11">
        <f>C268-B268</f>
        <v>-0.30706605673580301</v>
      </c>
      <c r="E268" s="11">
        <v>0.25760826291328093</v>
      </c>
      <c r="F268" s="11">
        <f>SUM(D268:E268)</f>
        <v>-4.9457793822522078E-2</v>
      </c>
      <c r="G268" s="200">
        <f>IF(B268&gt;0,(1+(E268/B268))^(1/($C$6-$B$6))-1,0)</f>
        <v>1.4299712549653121E-2</v>
      </c>
    </row>
    <row r="269" spans="1:7" x14ac:dyDescent="0.2">
      <c r="A269" t="str">
        <f t="shared" si="183"/>
        <v>12 Other managers and proprietors</v>
      </c>
      <c r="B269" s="11">
        <v>0.94476060844663878</v>
      </c>
      <c r="C269" s="11">
        <v>1.0151875245781525</v>
      </c>
      <c r="D269" s="11">
        <f t="shared" ref="D269:D284" si="184">C269-B269</f>
        <v>7.042691613151375E-2</v>
      </c>
      <c r="E269" s="11">
        <v>0.36521244534168801</v>
      </c>
      <c r="F269" s="11">
        <f t="shared" ref="F269:F276" si="185">SUM(D269:E269)</f>
        <v>0.43563936147320176</v>
      </c>
      <c r="G269" s="200">
        <f t="shared" ref="G269:G271" si="186">IF(B269&gt;0,(1+(E269/B269))^(1/($C$6-$B$6))-1,0)</f>
        <v>2.2027791871001012E-2</v>
      </c>
    </row>
    <row r="270" spans="1:7" x14ac:dyDescent="0.2">
      <c r="A270" t="str">
        <f t="shared" si="183"/>
        <v>21 Science, research, engineering and technology professionals</v>
      </c>
      <c r="B270" s="11">
        <v>0.57768207909491676</v>
      </c>
      <c r="C270" s="11">
        <v>0.56971154411151492</v>
      </c>
      <c r="D270" s="11">
        <f t="shared" si="184"/>
        <v>-7.9705349834018335E-3</v>
      </c>
      <c r="E270" s="11">
        <v>0.16612802081715161</v>
      </c>
      <c r="F270" s="11">
        <f t="shared" si="185"/>
        <v>0.15815748583374978</v>
      </c>
      <c r="G270" s="200">
        <f t="shared" si="186"/>
        <v>1.6993580921302209E-2</v>
      </c>
    </row>
    <row r="271" spans="1:7" x14ac:dyDescent="0.2">
      <c r="A271" t="str">
        <f t="shared" si="183"/>
        <v>22 Health professionals</v>
      </c>
      <c r="B271" s="11">
        <v>0.17296613872352548</v>
      </c>
      <c r="C271" s="11">
        <v>0.2226137384578763</v>
      </c>
      <c r="D271" s="11">
        <f t="shared" si="184"/>
        <v>4.9647599734350817E-2</v>
      </c>
      <c r="E271" s="11">
        <v>7.2299299916197615E-2</v>
      </c>
      <c r="F271" s="11">
        <f t="shared" si="185"/>
        <v>0.12194689965054843</v>
      </c>
      <c r="G271" s="200">
        <f t="shared" si="186"/>
        <v>2.3556178719104093E-2</v>
      </c>
    </row>
    <row r="272" spans="1:7" x14ac:dyDescent="0.2">
      <c r="A272" t="str">
        <f t="shared" si="183"/>
        <v>23 Teaching and other educational professionals</v>
      </c>
      <c r="B272" s="11">
        <v>0.18013520370672795</v>
      </c>
      <c r="C272" s="11">
        <v>0.1698908777473393</v>
      </c>
      <c r="D272" s="11">
        <f t="shared" si="184"/>
        <v>-1.024432595938865E-2</v>
      </c>
      <c r="E272" s="11">
        <v>6.3490774610320877E-2</v>
      </c>
      <c r="F272" s="11">
        <f t="shared" si="185"/>
        <v>5.3246448650932227E-2</v>
      </c>
      <c r="G272" s="200">
        <f>IF(B272&gt;0,(1+(E272/B272))^(1/($C$6-$B$6))-1,0)</f>
        <v>2.0332374453350344E-2</v>
      </c>
    </row>
    <row r="273" spans="1:7" x14ac:dyDescent="0.2">
      <c r="A273" t="str">
        <f t="shared" si="183"/>
        <v>24 Business, media and public service professionals</v>
      </c>
      <c r="B273" s="11">
        <v>0.65008572453051094</v>
      </c>
      <c r="C273" s="11">
        <v>0.63822188692111126</v>
      </c>
      <c r="D273" s="11">
        <f t="shared" si="184"/>
        <v>-1.1863837609399686E-2</v>
      </c>
      <c r="E273" s="11">
        <v>0.21135925421081581</v>
      </c>
      <c r="F273" s="11">
        <f t="shared" si="185"/>
        <v>0.19949541660141612</v>
      </c>
      <c r="G273" s="200">
        <f t="shared" ref="G273" si="187">IF(B273&gt;0,(1+(E273/B273))^(1/($C$6-$B$6))-1,0)</f>
        <v>1.8944339353130557E-2</v>
      </c>
    </row>
    <row r="274" spans="1:7" x14ac:dyDescent="0.2">
      <c r="A274" t="str">
        <f t="shared" si="183"/>
        <v>31 Science, engineering and technology associate professionals</v>
      </c>
      <c r="B274" s="11">
        <v>0.35300772164126365</v>
      </c>
      <c r="C274" s="11">
        <v>0.42662103959668846</v>
      </c>
      <c r="D274" s="11">
        <f t="shared" si="184"/>
        <v>7.3613317955424806E-2</v>
      </c>
      <c r="E274" s="11">
        <v>0.12752440927342348</v>
      </c>
      <c r="F274" s="11">
        <f t="shared" si="185"/>
        <v>0.20113772722884829</v>
      </c>
      <c r="G274" s="200">
        <f>IF(B274&gt;0,(1+(E274/B274))^(1/($C$6-$B$6))-1,0)</f>
        <v>2.0773096201904373E-2</v>
      </c>
    </row>
    <row r="275" spans="1:7" x14ac:dyDescent="0.2">
      <c r="A275" t="str">
        <f t="shared" si="183"/>
        <v>32 Health and social care associate professionals</v>
      </c>
      <c r="B275" s="11">
        <v>9.950157287520292E-2</v>
      </c>
      <c r="C275" s="11">
        <v>0.10935893453324796</v>
      </c>
      <c r="D275" s="11">
        <f t="shared" si="184"/>
        <v>9.8573616580450441E-3</v>
      </c>
      <c r="E275" s="11">
        <v>3.9714665283448351E-2</v>
      </c>
      <c r="F275" s="11">
        <f t="shared" si="185"/>
        <v>4.9572026941493395E-2</v>
      </c>
      <c r="G275" s="200">
        <f t="shared" ref="G275:G292" si="188">IF(B275&gt;0,(1+(E275/B275))^(1/($C$6-$B$6))-1,0)</f>
        <v>2.2642874272865265E-2</v>
      </c>
    </row>
    <row r="276" spans="1:7" x14ac:dyDescent="0.2">
      <c r="A276" t="str">
        <f t="shared" si="183"/>
        <v>33 Protective service occupations</v>
      </c>
      <c r="B276" s="11">
        <v>0.15855078441175635</v>
      </c>
      <c r="C276" s="11">
        <v>9.8380588791783213E-2</v>
      </c>
      <c r="D276" s="11">
        <f t="shared" si="184"/>
        <v>-6.0170195619973138E-2</v>
      </c>
      <c r="E276" s="11">
        <v>2.4566654187822088E-2</v>
      </c>
      <c r="F276" s="11">
        <f t="shared" si="185"/>
        <v>-3.5603541432151053E-2</v>
      </c>
      <c r="G276" s="200">
        <f t="shared" si="188"/>
        <v>9.6497777069401991E-3</v>
      </c>
    </row>
    <row r="277" spans="1:7" x14ac:dyDescent="0.2">
      <c r="A277" t="str">
        <f t="shared" si="183"/>
        <v>34 Culture, media and sports occupations</v>
      </c>
      <c r="B277" s="11">
        <v>0.3368931062904828</v>
      </c>
      <c r="C277" s="11">
        <v>0.21516315489758797</v>
      </c>
      <c r="D277" s="11">
        <f t="shared" si="184"/>
        <v>-0.12172995139289483</v>
      </c>
      <c r="E277" s="11">
        <v>8.5749377549155723E-2</v>
      </c>
      <c r="F277" s="11">
        <f t="shared" ref="F277:F278" si="189">SUM(D277:E277)</f>
        <v>-3.5980573843739108E-2</v>
      </c>
      <c r="G277" s="200">
        <f t="shared" si="188"/>
        <v>1.5232241944976854E-2</v>
      </c>
    </row>
    <row r="278" spans="1:7" x14ac:dyDescent="0.2">
      <c r="A278" t="str">
        <f t="shared" si="183"/>
        <v>35 Business and public service associate professionals</v>
      </c>
      <c r="B278" s="11">
        <v>0.84242906930005546</v>
      </c>
      <c r="C278" s="11">
        <v>0.75688984752995747</v>
      </c>
      <c r="D278" s="11">
        <f t="shared" si="184"/>
        <v>-8.5539221770097984E-2</v>
      </c>
      <c r="E278" s="11">
        <v>0.22328400880381777</v>
      </c>
      <c r="F278" s="11">
        <f t="shared" si="189"/>
        <v>0.13774478703371978</v>
      </c>
      <c r="G278" s="200">
        <f t="shared" si="188"/>
        <v>1.5797477587515374E-2</v>
      </c>
    </row>
    <row r="279" spans="1:7" x14ac:dyDescent="0.2">
      <c r="A279" t="str">
        <f t="shared" si="183"/>
        <v>41 Administrative occupations</v>
      </c>
      <c r="B279" s="11">
        <v>1.6080584767046648</v>
      </c>
      <c r="C279" s="11">
        <v>0.9947272847525912</v>
      </c>
      <c r="D279" s="11">
        <f t="shared" si="184"/>
        <v>-0.61333119195207364</v>
      </c>
      <c r="E279" s="11">
        <v>0.34610113628236561</v>
      </c>
      <c r="F279" s="11">
        <f t="shared" ref="F279:F282" si="190">SUM(D279:E279)</f>
        <v>-0.26723005566970803</v>
      </c>
      <c r="G279" s="200">
        <f t="shared" si="188"/>
        <v>1.3080321950885709E-2</v>
      </c>
    </row>
    <row r="280" spans="1:7" x14ac:dyDescent="0.2">
      <c r="A280" t="str">
        <f t="shared" si="183"/>
        <v>42 Secretarial and related occupations</v>
      </c>
      <c r="B280" s="11">
        <v>0.70138630364492283</v>
      </c>
      <c r="C280" s="11">
        <v>0.7661421178425345</v>
      </c>
      <c r="D280" s="11">
        <f t="shared" si="184"/>
        <v>6.4755814197611672E-2</v>
      </c>
      <c r="E280" s="11">
        <v>0.26522906252869705</v>
      </c>
      <c r="F280" s="11">
        <f t="shared" si="190"/>
        <v>0.32998487672630872</v>
      </c>
      <c r="G280" s="200">
        <f t="shared" si="188"/>
        <v>2.161303978776874E-2</v>
      </c>
    </row>
    <row r="281" spans="1:7" x14ac:dyDescent="0.2">
      <c r="A281" t="str">
        <f t="shared" si="183"/>
        <v>51 Skilled agricultural and related trades</v>
      </c>
      <c r="B281" s="11">
        <v>0.70802385806757229</v>
      </c>
      <c r="C281" s="11">
        <v>0.35870059628171219</v>
      </c>
      <c r="D281" s="11">
        <f t="shared" si="184"/>
        <v>-0.3493232617858601</v>
      </c>
      <c r="E281" s="11">
        <v>0.19760303372291005</v>
      </c>
      <c r="F281" s="11">
        <f t="shared" si="190"/>
        <v>-0.15172022806295005</v>
      </c>
      <c r="G281" s="200">
        <f t="shared" si="188"/>
        <v>1.6545357225029589E-2</v>
      </c>
    </row>
    <row r="282" spans="1:7" x14ac:dyDescent="0.2">
      <c r="A282" t="str">
        <f t="shared" si="183"/>
        <v>52 Skilled metal, electrical and electronic trades</v>
      </c>
      <c r="B282" s="11">
        <v>1.0019330953220869</v>
      </c>
      <c r="C282" s="11">
        <v>0.83826421957210295</v>
      </c>
      <c r="D282" s="11">
        <f t="shared" si="184"/>
        <v>-0.1636688757499839</v>
      </c>
      <c r="E282" s="11">
        <v>0.30856525991895994</v>
      </c>
      <c r="F282" s="11">
        <f t="shared" si="190"/>
        <v>0.14489638416897604</v>
      </c>
      <c r="G282" s="200">
        <f t="shared" si="188"/>
        <v>1.8059553893282843E-2</v>
      </c>
    </row>
    <row r="283" spans="1:7" x14ac:dyDescent="0.2">
      <c r="A283" t="str">
        <f t="shared" si="183"/>
        <v>53 Skilled construction and building trades</v>
      </c>
      <c r="B283" s="11">
        <v>1.2187953644200773</v>
      </c>
      <c r="C283" s="11">
        <v>0.20661921897045216</v>
      </c>
      <c r="D283" s="11">
        <f t="shared" si="184"/>
        <v>-1.0121761454496252</v>
      </c>
      <c r="E283" s="11">
        <v>0.17957730734677257</v>
      </c>
      <c r="F283" s="11">
        <f t="shared" ref="F283" si="191">SUM(D283:E283)</f>
        <v>-0.83259883810285262</v>
      </c>
      <c r="G283" s="200">
        <f t="shared" si="188"/>
        <v>9.2051907817709555E-3</v>
      </c>
    </row>
    <row r="284" spans="1:7" x14ac:dyDescent="0.2">
      <c r="A284" t="str">
        <f t="shared" si="183"/>
        <v>54 Textiles, printing and other skilled trades</v>
      </c>
      <c r="B284" s="11">
        <v>1.2357577355607561</v>
      </c>
      <c r="C284" s="11">
        <v>0.55076559010488313</v>
      </c>
      <c r="D284" s="11">
        <f t="shared" si="184"/>
        <v>-0.68499214545587295</v>
      </c>
      <c r="E284" s="11">
        <v>0.21495979486937461</v>
      </c>
      <c r="F284" s="11">
        <f t="shared" ref="F284" si="192">SUM(D284:E284)</f>
        <v>-0.47003235058649834</v>
      </c>
      <c r="G284" s="200">
        <f t="shared" si="188"/>
        <v>1.0748955998944876E-2</v>
      </c>
    </row>
    <row r="285" spans="1:7" x14ac:dyDescent="0.2">
      <c r="A285" t="str">
        <f t="shared" si="183"/>
        <v>61 Caring personal service occupations</v>
      </c>
      <c r="B285" s="11">
        <v>0.46717922610748241</v>
      </c>
      <c r="C285" s="11">
        <v>0.41116879688578639</v>
      </c>
      <c r="D285" s="11">
        <f>C285-B285</f>
        <v>-5.6010429221696023E-2</v>
      </c>
      <c r="E285" s="11">
        <v>0.11784094804128986</v>
      </c>
      <c r="F285" s="11">
        <f>SUM(D285:E285)</f>
        <v>6.1830518819593838E-2</v>
      </c>
      <c r="G285" s="200">
        <f t="shared" si="188"/>
        <v>1.510855525687238E-2</v>
      </c>
    </row>
    <row r="286" spans="1:7" x14ac:dyDescent="0.2">
      <c r="A286" t="str">
        <f t="shared" si="183"/>
        <v>62 Leisure, travel and related personal service occupations</v>
      </c>
      <c r="B286" s="11">
        <v>0.76676592315927838</v>
      </c>
      <c r="C286" s="11">
        <v>0.43924019463477482</v>
      </c>
      <c r="D286" s="11">
        <f t="shared" ref="D286:D292" si="193">C286-B286</f>
        <v>-0.32752572852450357</v>
      </c>
      <c r="E286" s="11">
        <v>0.17063470562618568</v>
      </c>
      <c r="F286" s="11">
        <f t="shared" ref="F286:F287" si="194">SUM(D286:E286)</f>
        <v>-0.15689102289831788</v>
      </c>
      <c r="G286" s="200">
        <f t="shared" si="188"/>
        <v>1.3485397783409292E-2</v>
      </c>
    </row>
    <row r="287" spans="1:7" x14ac:dyDescent="0.2">
      <c r="A287" t="str">
        <f t="shared" si="183"/>
        <v>63 Community and civil enforcement occupations</v>
      </c>
      <c r="B287" s="11">
        <v>4.6375449526019227E-2</v>
      </c>
      <c r="C287" s="11">
        <v>1.613171680350476E-2</v>
      </c>
      <c r="D287" s="11">
        <f t="shared" si="193"/>
        <v>-3.0243732722514467E-2</v>
      </c>
      <c r="E287" s="11">
        <v>5.5390394054786272E-3</v>
      </c>
      <c r="F287" s="11">
        <f t="shared" si="194"/>
        <v>-2.4704693317035842E-2</v>
      </c>
      <c r="G287" s="200">
        <f t="shared" si="188"/>
        <v>7.5502073019624305E-3</v>
      </c>
    </row>
    <row r="288" spans="1:7" x14ac:dyDescent="0.2">
      <c r="A288" t="str">
        <f t="shared" si="183"/>
        <v>71 Sales occupations</v>
      </c>
      <c r="B288" s="11">
        <v>2.6086572191498245</v>
      </c>
      <c r="C288" s="11">
        <v>1.1084469821013994</v>
      </c>
      <c r="D288" s="11">
        <f t="shared" si="193"/>
        <v>-1.5002102370484252</v>
      </c>
      <c r="E288" s="11">
        <v>0.40959022040400617</v>
      </c>
      <c r="F288" s="11">
        <f t="shared" ref="F288:F289" si="195">SUM(D288:E288)</f>
        <v>-1.0906200166444191</v>
      </c>
      <c r="G288" s="200">
        <f t="shared" si="188"/>
        <v>9.7701345795646599E-3</v>
      </c>
    </row>
    <row r="289" spans="1:7" x14ac:dyDescent="0.2">
      <c r="A289" t="str">
        <f t="shared" si="183"/>
        <v>72 Customer service occupations</v>
      </c>
      <c r="B289" s="11">
        <v>0.47274700095643063</v>
      </c>
      <c r="C289" s="11">
        <v>0.6864057175719066</v>
      </c>
      <c r="D289" s="11">
        <f t="shared" si="193"/>
        <v>0.21365871661547597</v>
      </c>
      <c r="E289" s="11">
        <v>0.19529213272369833</v>
      </c>
      <c r="F289" s="11">
        <f t="shared" si="195"/>
        <v>0.4089508493391743</v>
      </c>
      <c r="G289" s="200">
        <f t="shared" si="188"/>
        <v>2.3320186826123024E-2</v>
      </c>
    </row>
    <row r="290" spans="1:7" x14ac:dyDescent="0.2">
      <c r="A290" t="str">
        <f t="shared" si="183"/>
        <v>81 Process, plant and machine operatives</v>
      </c>
      <c r="B290" s="11">
        <v>1.4397317462303136</v>
      </c>
      <c r="C290" s="11">
        <v>0.30532633065053155</v>
      </c>
      <c r="D290" s="11">
        <f t="shared" si="193"/>
        <v>-1.134405415579782</v>
      </c>
      <c r="E290" s="11">
        <v>0.16145679015943679</v>
      </c>
      <c r="F290" s="11">
        <f t="shared" ref="F290:F291" si="196">SUM(D290:E290)</f>
        <v>-0.97294862542034521</v>
      </c>
      <c r="G290" s="200">
        <f t="shared" si="188"/>
        <v>7.1111234641543231E-3</v>
      </c>
    </row>
    <row r="291" spans="1:7" x14ac:dyDescent="0.2">
      <c r="A291" t="str">
        <f t="shared" si="183"/>
        <v>82 Transport and mobile machine drivers and operatives</v>
      </c>
      <c r="B291" s="11">
        <v>2.7566558327002695</v>
      </c>
      <c r="C291" s="11">
        <v>1.5243148758840712</v>
      </c>
      <c r="D291" s="11">
        <f t="shared" si="193"/>
        <v>-1.2323409568161983</v>
      </c>
      <c r="E291" s="11">
        <v>0.80833128015216615</v>
      </c>
      <c r="F291" s="11">
        <f t="shared" si="196"/>
        <v>-0.42400967666403211</v>
      </c>
      <c r="G291" s="200">
        <f t="shared" si="188"/>
        <v>1.7290591132451683E-2</v>
      </c>
    </row>
    <row r="292" spans="1:7" x14ac:dyDescent="0.2">
      <c r="A292" t="str">
        <f t="shared" si="183"/>
        <v>91 Elementary trades and related occupations</v>
      </c>
      <c r="B292" s="11">
        <v>1.3399178504597022</v>
      </c>
      <c r="C292" s="11">
        <v>0.56245761476506151</v>
      </c>
      <c r="D292" s="11">
        <f t="shared" si="193"/>
        <v>-0.77746023569464073</v>
      </c>
      <c r="E292" s="11">
        <v>0.23231347305341335</v>
      </c>
      <c r="F292" s="11">
        <f t="shared" ref="F292" si="197">SUM(D292:E292)</f>
        <v>-0.54514676264122741</v>
      </c>
      <c r="G292" s="200">
        <f t="shared" si="188"/>
        <v>1.0716179927838576E-2</v>
      </c>
    </row>
    <row r="293" spans="1:7" x14ac:dyDescent="0.2">
      <c r="A293" t="str">
        <f t="shared" si="183"/>
        <v>92 Elementary administration and service occupations</v>
      </c>
      <c r="B293" s="11">
        <v>6.4366274132920385</v>
      </c>
      <c r="C293" s="11">
        <v>2.5935079954574398</v>
      </c>
      <c r="D293" s="11">
        <f t="shared" ref="D293" si="198">C293-B293</f>
        <v>-3.8431194178345987</v>
      </c>
      <c r="E293" s="11">
        <v>1.0684489400695572</v>
      </c>
      <c r="F293" s="11">
        <f t="shared" ref="F293" si="199">SUM(D293:E293)</f>
        <v>-2.7746704777650413</v>
      </c>
      <c r="G293" s="200">
        <f t="shared" ref="G293:G294" si="200">IF(B293&gt;0,(1+(E293/B293))^(1/($C$6-$B$6))-1,0)</f>
        <v>1.0290919637740981E-2</v>
      </c>
    </row>
    <row r="294" spans="1:7" x14ac:dyDescent="0.2">
      <c r="A294" s="24" t="str">
        <f t="shared" si="183"/>
        <v>All occupations</v>
      </c>
      <c r="B294" s="34">
        <f>SUM(B268:B293)</f>
        <v>28.209950649605183</v>
      </c>
      <c r="C294" s="34">
        <f t="shared" ref="C294:F294" si="201">SUM(C268:C293)</f>
        <v>16.362518477990875</v>
      </c>
      <c r="D294" s="34">
        <f t="shared" si="201"/>
        <v>-11.847432171614313</v>
      </c>
      <c r="E294" s="34">
        <f t="shared" si="201"/>
        <v>6.3184202972114356</v>
      </c>
      <c r="F294" s="34">
        <f t="shared" si="201"/>
        <v>-5.5290118744028778</v>
      </c>
      <c r="G294" s="234">
        <f t="shared" si="200"/>
        <v>1.356495074977726E-2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 xml:space="preserve">Replacement Demand Figure 1  Replacement Demand by Occupation Group (SOC 2020), 2020-2035, Norfolk and Suffolk 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-3.4076537577165595</v>
      </c>
      <c r="Q7" s="11">
        <f>'Occ T1'!J16</f>
        <v>39.580393118162348</v>
      </c>
    </row>
    <row r="8" spans="1:17" x14ac:dyDescent="0.2">
      <c r="O8" t="str">
        <f>name!E11</f>
        <v>Process, plant and machine operatives</v>
      </c>
      <c r="P8" s="11">
        <f>'Occ T1'!H15</f>
        <v>7.542378184005301</v>
      </c>
      <c r="Q8" s="11">
        <f>'Occ T1'!J15</f>
        <v>32.889395495236208</v>
      </c>
    </row>
    <row r="9" spans="1:17" x14ac:dyDescent="0.2">
      <c r="O9" t="str">
        <f>name!E10</f>
        <v>Sales and customer service occupations</v>
      </c>
      <c r="P9" s="11">
        <f>'Occ T1'!H14</f>
        <v>3.511748288728711E-2</v>
      </c>
      <c r="Q9" s="11">
        <f>'Occ T1'!J14</f>
        <v>27.940181049507771</v>
      </c>
    </row>
    <row r="10" spans="1:17" x14ac:dyDescent="0.2">
      <c r="O10" t="str">
        <f>name!E9</f>
        <v>Caring, leisure and other service occupations</v>
      </c>
      <c r="P10" s="11">
        <f>'Occ T1'!H13</f>
        <v>13.416456922509425</v>
      </c>
      <c r="Q10" s="11">
        <f>'Occ T1'!J13</f>
        <v>60.541451453716753</v>
      </c>
    </row>
    <row r="11" spans="1:17" x14ac:dyDescent="0.2">
      <c r="O11" t="str">
        <f>name!E8</f>
        <v>Skilled trades occupations</v>
      </c>
      <c r="P11" s="11">
        <f>'Occ T1'!H12</f>
        <v>0.34093301507954266</v>
      </c>
      <c r="Q11" s="11">
        <f>'Occ T1'!J12</f>
        <v>30.55306364356974</v>
      </c>
    </row>
    <row r="12" spans="1:17" x14ac:dyDescent="0.2">
      <c r="O12" t="str">
        <f>name!E7</f>
        <v>Administrative and secretarial occupations</v>
      </c>
      <c r="P12" s="11">
        <f>'Occ T1'!H11</f>
        <v>-13.368749628097831</v>
      </c>
      <c r="Q12" s="11">
        <f>'Occ T1'!J11</f>
        <v>25.927187858172772</v>
      </c>
    </row>
    <row r="13" spans="1:17" x14ac:dyDescent="0.2">
      <c r="O13" t="str">
        <f>name!E6</f>
        <v>Associate professional occupations</v>
      </c>
      <c r="P13" s="11">
        <f>'Occ T1'!H10</f>
        <v>7.7911721734141111</v>
      </c>
      <c r="Q13" s="11">
        <f>'Occ T1'!J10</f>
        <v>57.606838430917975</v>
      </c>
    </row>
    <row r="14" spans="1:17" x14ac:dyDescent="0.2">
      <c r="O14" t="str">
        <f>name!E5</f>
        <v>Professional occupations</v>
      </c>
      <c r="P14" s="11">
        <f>'Occ T1'!H9</f>
        <v>33.579821765516726</v>
      </c>
      <c r="Q14" s="11">
        <f>'Occ T1'!J9</f>
        <v>119.726804708674</v>
      </c>
    </row>
    <row r="15" spans="1:17" x14ac:dyDescent="0.2">
      <c r="O15" t="str">
        <f>name!E4</f>
        <v>Managers, directors and senior officials</v>
      </c>
      <c r="P15" s="11">
        <f>'Occ T1'!H8</f>
        <v>14.218523842402092</v>
      </c>
      <c r="Q15" s="11">
        <f>'Occ T1'!J8</f>
        <v>64.646242327380889</v>
      </c>
    </row>
    <row r="34" spans="1:17" ht="15.75" x14ac:dyDescent="0.25">
      <c r="A34" s="80" t="str">
        <f>CONCATENATE("Replacement Demand Figure 1.1  Replacement Demand by Occupation (SOC 2020), ",P35,", ",Info!B5)</f>
        <v xml:space="preserve">Replacement Demand Figure 1.1  Replacement Demand by Occupation (SOC 2020), 2020-2035, Norfolk and Suffolk 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2.3104620097282975</v>
      </c>
      <c r="Q37" s="11">
        <f>'Occ T2'!J8</f>
        <v>33.22291106962129</v>
      </c>
    </row>
    <row r="38" spans="1:17" x14ac:dyDescent="0.2">
      <c r="O38" s="10" t="str">
        <f>name!D5</f>
        <v>12 Other managers and proprietors</v>
      </c>
      <c r="P38" s="11">
        <f>'Occ T2'!H9</f>
        <v>11.908061832673795</v>
      </c>
      <c r="Q38" s="11">
        <f>'Occ T2'!J9</f>
        <v>31.423331257759589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8.3963839270999685</v>
      </c>
      <c r="Q39" s="11">
        <f>'Occ T2'!J10</f>
        <v>28.112086499344628</v>
      </c>
    </row>
    <row r="40" spans="1:17" x14ac:dyDescent="0.2">
      <c r="O40" s="10" t="str">
        <f>name!D7</f>
        <v>22 Health professionals</v>
      </c>
      <c r="P40" s="11">
        <f>'Occ T2'!H11</f>
        <v>6.5516611464971675</v>
      </c>
      <c r="Q40" s="11">
        <f>'Occ T2'!J11</f>
        <v>25.811116005424264</v>
      </c>
    </row>
    <row r="41" spans="1:17" x14ac:dyDescent="0.2">
      <c r="O41" s="10" t="str">
        <f>name!D8</f>
        <v>23 Teaching and other educational professionals</v>
      </c>
      <c r="P41" s="11">
        <f>'Occ T2'!H12</f>
        <v>4.3366900068649059</v>
      </c>
      <c r="Q41" s="11">
        <f>'Occ T2'!J12</f>
        <v>23.487230160509455</v>
      </c>
    </row>
    <row r="42" spans="1:17" x14ac:dyDescent="0.2">
      <c r="O42" s="10" t="str">
        <f>name!D9</f>
        <v>24 Business, media and public service professionals</v>
      </c>
      <c r="P42" s="11">
        <f>'Occ T2'!H13</f>
        <v>14.295086685054656</v>
      </c>
      <c r="Q42" s="11">
        <f>'Occ T2'!J13</f>
        <v>42.316372043395617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-0.74197006275401733</v>
      </c>
      <c r="Q43" s="11">
        <f>'Occ T2'!J14</f>
        <v>5.09928854114436</v>
      </c>
    </row>
    <row r="44" spans="1:17" x14ac:dyDescent="0.2">
      <c r="O44" s="10" t="str">
        <f>name!D11</f>
        <v>32 Health and social care associate professionals</v>
      </c>
      <c r="P44" s="11">
        <f>'Occ T2'!H15</f>
        <v>1.9400589531999053</v>
      </c>
      <c r="Q44" s="11">
        <f>'Occ T2'!J15</f>
        <v>10.676034813572548</v>
      </c>
    </row>
    <row r="45" spans="1:17" x14ac:dyDescent="0.2">
      <c r="O45" s="10" t="str">
        <f>name!D12</f>
        <v>33 Protective service occupations</v>
      </c>
      <c r="P45" s="11">
        <f>'Occ T2'!H16</f>
        <v>4.6676308131755508</v>
      </c>
      <c r="Q45" s="11">
        <f>'Occ T2'!J16</f>
        <v>9.3934633785128163</v>
      </c>
    </row>
    <row r="46" spans="1:17" x14ac:dyDescent="0.2">
      <c r="O46" s="10" t="str">
        <f>name!D13</f>
        <v>34 Culture, media and sports occupations</v>
      </c>
      <c r="P46" s="11">
        <f>'Occ T2'!H17</f>
        <v>0.76320507629408851</v>
      </c>
      <c r="Q46" s="11">
        <f>'Occ T2'!J17</f>
        <v>8.6028242421349645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1.1622473934985678</v>
      </c>
      <c r="Q47" s="11">
        <f>'Occ T2'!J18</f>
        <v>23.835227455553266</v>
      </c>
    </row>
    <row r="48" spans="1:17" x14ac:dyDescent="0.2">
      <c r="O48" s="10" t="str">
        <f>name!D15</f>
        <v>41 Administrative occupations</v>
      </c>
      <c r="P48" s="11">
        <f>'Occ T2'!H19</f>
        <v>-9.5147795491775042</v>
      </c>
      <c r="Q48" s="11">
        <f>'Occ T2'!J19</f>
        <v>21.083896958144241</v>
      </c>
    </row>
    <row r="49" spans="15:17" x14ac:dyDescent="0.2">
      <c r="O49" s="10" t="str">
        <f>name!D16</f>
        <v>42 Secretarial and related occupations</v>
      </c>
      <c r="P49" s="11">
        <f>'Occ T2'!H20</f>
        <v>-3.8539700789203319</v>
      </c>
      <c r="Q49" s="11">
        <f>'Occ T2'!J20</f>
        <v>4.8432909000285296</v>
      </c>
    </row>
    <row r="50" spans="15:17" x14ac:dyDescent="0.2">
      <c r="O50" s="10" t="str">
        <f>name!D17</f>
        <v>51 Skilled agricultural and related trades</v>
      </c>
      <c r="P50" s="11">
        <f>'Occ T2'!H21</f>
        <v>1.634451374025474</v>
      </c>
      <c r="Q50" s="11">
        <f>'Occ T2'!J21</f>
        <v>6.7916867798732108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-0.60785057129862707</v>
      </c>
      <c r="Q51" s="11">
        <f>'Occ T2'!J22</f>
        <v>8.8823682111855238</v>
      </c>
    </row>
    <row r="52" spans="15:17" x14ac:dyDescent="0.2">
      <c r="O52" s="10" t="str">
        <f>name!D19</f>
        <v>53 Skilled construction and building trades</v>
      </c>
      <c r="P52" s="11">
        <f>'Occ T2'!H23</f>
        <v>-1.0770963198146219</v>
      </c>
      <c r="Q52" s="11">
        <f>'Occ T2'!J23</f>
        <v>7.2386881319502034</v>
      </c>
    </row>
    <row r="53" spans="15:17" x14ac:dyDescent="0.2">
      <c r="O53" s="10" t="str">
        <f>name!D20</f>
        <v>54 Textiles, printing and other skilled trades</v>
      </c>
      <c r="P53" s="11">
        <f>'Occ T2'!H24</f>
        <v>0.39142853216732121</v>
      </c>
      <c r="Q53" s="11">
        <f>'Occ T2'!J24</f>
        <v>7.6403205205608069</v>
      </c>
    </row>
    <row r="54" spans="15:17" x14ac:dyDescent="0.2">
      <c r="O54" s="10" t="str">
        <f>name!D21</f>
        <v>61 Caring personal service occupations</v>
      </c>
      <c r="P54" s="11">
        <f>'Occ T2'!H25</f>
        <v>12.783833148597964</v>
      </c>
      <c r="Q54" s="11">
        <f>'Occ T2'!J25</f>
        <v>50.473101297339717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0.7189021498956798</v>
      </c>
      <c r="Q55" s="11">
        <f>'Occ T2'!J26</f>
        <v>9.7311223294443572</v>
      </c>
    </row>
    <row r="56" spans="15:17" x14ac:dyDescent="0.2">
      <c r="O56" s="10" t="str">
        <f>name!D23</f>
        <v>63 Community and civil enforcement occupations</v>
      </c>
      <c r="P56" s="11">
        <f>'Occ T2'!H27</f>
        <v>-8.6278375984215727E-2</v>
      </c>
      <c r="Q56" s="11">
        <f>'Occ T2'!J27</f>
        <v>0.33722782693268227</v>
      </c>
    </row>
    <row r="57" spans="15:17" x14ac:dyDescent="0.2">
      <c r="O57" s="10" t="str">
        <f>name!D24</f>
        <v>71 Sales occupations</v>
      </c>
      <c r="P57" s="11">
        <f>'Occ T2'!H28</f>
        <v>-5.6528133658672814</v>
      </c>
      <c r="Q57" s="11">
        <f>'Occ T2'!J28</f>
        <v>14.710772875544855</v>
      </c>
    </row>
    <row r="58" spans="15:17" x14ac:dyDescent="0.2">
      <c r="O58" s="10" t="str">
        <f>name!D25</f>
        <v>72 Customer service occupations</v>
      </c>
      <c r="P58" s="11">
        <f>'Occ T2'!H29</f>
        <v>5.6879308487545632</v>
      </c>
      <c r="Q58" s="11">
        <f>'Occ T2'!J29</f>
        <v>13.229408173962913</v>
      </c>
    </row>
    <row r="59" spans="15:17" x14ac:dyDescent="0.2">
      <c r="O59" s="10" t="str">
        <f>name!D26</f>
        <v>81 Process, plant and machine operatives</v>
      </c>
      <c r="P59" s="11">
        <f>'Occ T2'!H30</f>
        <v>3.9353465961434893</v>
      </c>
      <c r="Q59" s="11">
        <f>'Occ T2'!J30</f>
        <v>12.844616064715789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3.6070315878618118</v>
      </c>
      <c r="Q60" s="11">
        <f>'Occ T2'!J31</f>
        <v>20.044779430520421</v>
      </c>
    </row>
    <row r="61" spans="15:17" x14ac:dyDescent="0.2">
      <c r="O61" s="10" t="str">
        <f>name!D28</f>
        <v>91 Elementary trades and related occupations</v>
      </c>
      <c r="P61" s="11">
        <f>'Occ T2'!H32</f>
        <v>-1.8892873531263721</v>
      </c>
      <c r="Q61" s="11">
        <f>'Occ T2'!J32</f>
        <v>1.9779413103794021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-1.5183664045901963</v>
      </c>
      <c r="Q62" s="11">
        <f>'Occ T2'!J33</f>
        <v>37.602451807782934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60.148000000000138</v>
      </c>
      <c r="Q64" s="11">
        <f>'Occ T2'!J35</f>
        <v>459.41155808533836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 xml:space="preserve">Basic Table 1  Employment by Industry Sector, Occupation Group and Qualification, 2020-2035, Norfolk and Suffolk 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788.61200000000008</v>
      </c>
      <c r="C8" s="305">
        <f>SUM(C9:C17)</f>
        <v>813.53399999999999</v>
      </c>
      <c r="D8" s="305">
        <f>SUM(D9:D17)</f>
        <v>848.75999999999965</v>
      </c>
      <c r="E8" s="304"/>
      <c r="F8" s="305">
        <f>SUM(F9:F17)</f>
        <v>10.697145200193773</v>
      </c>
      <c r="G8" s="305">
        <f>SUM(G9:G17)</f>
        <v>13.638061356738643</v>
      </c>
      <c r="H8" s="305">
        <f>SUM(H9:H17)</f>
        <v>17.715765744213815</v>
      </c>
      <c r="I8" s="304"/>
      <c r="J8" s="305">
        <f>SUM(J9:J17)</f>
        <v>73.822487080392577</v>
      </c>
      <c r="K8" s="305">
        <f>SUM(K9:K17)</f>
        <v>94.416298192428314</v>
      </c>
      <c r="L8" s="305">
        <f>SUM(L9:L17)</f>
        <v>123.5640628677269</v>
      </c>
      <c r="M8" s="304"/>
      <c r="N8" s="305">
        <f>SUM(N9:N17)</f>
        <v>160.801169280068</v>
      </c>
      <c r="O8" s="305">
        <f>SUM(O9:O17)</f>
        <v>168.32369995184007</v>
      </c>
      <c r="P8" s="305">
        <f>SUM(P9:P17)</f>
        <v>202.60592311108243</v>
      </c>
      <c r="Q8" s="306"/>
      <c r="R8" s="305">
        <f>SUM(R9:R17)</f>
        <v>46.250989315892362</v>
      </c>
      <c r="S8" s="305">
        <f>SUM(S9:S17)</f>
        <v>45.024493741163496</v>
      </c>
      <c r="T8" s="305">
        <f>SUM(T9:T17)</f>
        <v>52.151004911919898</v>
      </c>
      <c r="U8" s="306"/>
      <c r="V8" s="305">
        <f>SUM(V9:V17)</f>
        <v>45.322103340512427</v>
      </c>
      <c r="W8" s="305">
        <f>SUM(W9:W17)</f>
        <v>46.350958871389182</v>
      </c>
      <c r="X8" s="305">
        <f>SUM(X9:X17)</f>
        <v>55.128214464537656</v>
      </c>
      <c r="Y8" s="306"/>
      <c r="Z8" s="305">
        <f>SUM(Z9:Z17)</f>
        <v>153.71063677147293</v>
      </c>
      <c r="AA8" s="305">
        <f>SUM(AA9:AA17)</f>
        <v>165.92562993590022</v>
      </c>
      <c r="AB8" s="305">
        <f>SUM(AB9:AB17)</f>
        <v>173.89519004196359</v>
      </c>
      <c r="AC8" s="306"/>
      <c r="AD8" s="305">
        <f>SUM(AD9:AD17)</f>
        <v>165.21647543992609</v>
      </c>
      <c r="AE8" s="305">
        <f>SUM(AE9:AE17)</f>
        <v>160.6616920536226</v>
      </c>
      <c r="AF8" s="305">
        <f>SUM(AF9:AF17)</f>
        <v>140.00060748284045</v>
      </c>
      <c r="AG8" s="306"/>
      <c r="AH8" s="305">
        <f>SUM(AH9:AH17)</f>
        <v>104.58104292193674</v>
      </c>
      <c r="AI8" s="305">
        <f>SUM(AI9:AI17)</f>
        <v>95.92709904545805</v>
      </c>
      <c r="AJ8" s="305">
        <f>SUM(AJ9:AJ17)</f>
        <v>67.336712897724027</v>
      </c>
      <c r="AK8" s="306"/>
      <c r="AL8" s="305">
        <f>SUM(AL9:AL17)</f>
        <v>28.209950649605183</v>
      </c>
      <c r="AM8" s="305">
        <f>SUM(AM9:AM17)</f>
        <v>23.266066851459478</v>
      </c>
      <c r="AN8" s="305">
        <f>SUM(AN9:AN17)</f>
        <v>16.362518477990875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88.347915457892924</v>
      </c>
      <c r="C9" s="304">
        <f t="shared" ref="B9:D17" si="0">SUM(C21,C33,C51,C63,C75,C93)</f>
        <v>91.326652321949524</v>
      </c>
      <c r="D9" s="304">
        <f t="shared" si="0"/>
        <v>102.56643930029503</v>
      </c>
      <c r="E9" s="304"/>
      <c r="F9" s="304">
        <f t="shared" ref="F9:H17" si="1">SUM(F21,F33,F51,F63,F75,F93)</f>
        <v>1.0832046512411342</v>
      </c>
      <c r="G9" s="304">
        <f t="shared" si="1"/>
        <v>1.3887410349964759</v>
      </c>
      <c r="H9" s="304">
        <f t="shared" si="1"/>
        <v>1.8716279067576789</v>
      </c>
      <c r="I9" s="304"/>
      <c r="J9" s="304">
        <f t="shared" ref="J9:L17" si="2">SUM(J21,J33,J51,J63,J75,J93)</f>
        <v>9.1479785450218181</v>
      </c>
      <c r="K9" s="304">
        <f t="shared" si="2"/>
        <v>11.597944905818611</v>
      </c>
      <c r="L9" s="304">
        <f t="shared" si="2"/>
        <v>15.690389162297956</v>
      </c>
      <c r="M9" s="304"/>
      <c r="N9" s="304">
        <f t="shared" ref="N9:P17" si="3">SUM(N21,N33,N51,N63,N75,N93)</f>
        <v>23.150076536015515</v>
      </c>
      <c r="O9" s="304">
        <f t="shared" si="3"/>
        <v>24.069980682884957</v>
      </c>
      <c r="P9" s="304">
        <f t="shared" si="3"/>
        <v>29.744433596381885</v>
      </c>
      <c r="Q9" s="306"/>
      <c r="R9" s="304">
        <f t="shared" ref="R9:T9" si="4">SUM(R21,R33,R51,R63,R75,R93)</f>
        <v>5.5788008605961323</v>
      </c>
      <c r="S9" s="304">
        <f t="shared" si="4"/>
        <v>5.6516787110768822</v>
      </c>
      <c r="T9" s="304">
        <f t="shared" si="4"/>
        <v>6.8324244529291667</v>
      </c>
      <c r="U9" s="306"/>
      <c r="V9" s="304">
        <f t="shared" ref="V9:X9" si="5">SUM(V21,V33,V51,V63,V75,V93)</f>
        <v>6.8510284111832558</v>
      </c>
      <c r="W9" s="304">
        <f t="shared" si="5"/>
        <v>6.8649092971301835</v>
      </c>
      <c r="X9" s="304">
        <f t="shared" si="5"/>
        <v>8.2040675185710015</v>
      </c>
      <c r="Y9" s="306"/>
      <c r="Z9" s="304">
        <f t="shared" ref="Z9:AB9" si="6">SUM(Z21,Z33,Z51,Z63,Z75,Z93)</f>
        <v>15.817700958498431</v>
      </c>
      <c r="AA9" s="304">
        <f t="shared" si="6"/>
        <v>16.426940427891317</v>
      </c>
      <c r="AB9" s="304">
        <f t="shared" si="6"/>
        <v>18.273894048284426</v>
      </c>
      <c r="AC9" s="306"/>
      <c r="AD9" s="304">
        <f>SUM(AD21,AD33,AD51,AD63,AD75,AD93)</f>
        <v>14.93267394351968</v>
      </c>
      <c r="AE9" s="304">
        <f t="shared" ref="AE9:AF9" si="7">SUM(AE21,AE33,AE51,AE63,AE75,AE93)</f>
        <v>14.019189277568888</v>
      </c>
      <c r="AF9" s="304">
        <f t="shared" si="7"/>
        <v>12.56864713585977</v>
      </c>
      <c r="AG9" s="306"/>
      <c r="AH9" s="304">
        <f t="shared" ref="AH9:AJ9" si="8">SUM(AH21,AH33,AH51,AH63,AH75,AH93)</f>
        <v>9.7563647980876524</v>
      </c>
      <c r="AI9" s="304">
        <f t="shared" si="8"/>
        <v>9.2778884542688509</v>
      </c>
      <c r="AJ9" s="304">
        <f t="shared" si="8"/>
        <v>7.587507866088135</v>
      </c>
      <c r="AK9" s="306"/>
      <c r="AL9" s="304">
        <f t="shared" ref="AL9:AN9" si="9">SUM(AL21,AL33,AL51,AL63,AL75,AL93)</f>
        <v>2.0300867537293028</v>
      </c>
      <c r="AM9" s="304">
        <f t="shared" si="9"/>
        <v>2.0293795303133639</v>
      </c>
      <c r="AN9" s="304">
        <f t="shared" si="9"/>
        <v>1.7934476131250139</v>
      </c>
    </row>
    <row r="10" spans="1:40" x14ac:dyDescent="0.2">
      <c r="A10" s="13" t="str">
        <f>name!E5</f>
        <v>Professional occupations</v>
      </c>
      <c r="B10" s="304">
        <f t="shared" si="0"/>
        <v>166.74782975263315</v>
      </c>
      <c r="C10" s="304">
        <f t="shared" si="0"/>
        <v>179.49114214688524</v>
      </c>
      <c r="D10" s="304">
        <f t="shared" si="0"/>
        <v>200.32765151814965</v>
      </c>
      <c r="E10" s="304"/>
      <c r="F10" s="304">
        <f t="shared" si="1"/>
        <v>7.6568590456968266</v>
      </c>
      <c r="G10" s="304">
        <f t="shared" si="1"/>
        <v>9.6539390672791434</v>
      </c>
      <c r="H10" s="304">
        <f t="shared" si="1"/>
        <v>12.183805420979381</v>
      </c>
      <c r="I10" s="304"/>
      <c r="J10" s="304">
        <f t="shared" si="2"/>
        <v>40.130409344719183</v>
      </c>
      <c r="K10" s="304">
        <f t="shared" si="2"/>
        <v>50.58788171292413</v>
      </c>
      <c r="L10" s="304">
        <f t="shared" si="2"/>
        <v>63.59884491129116</v>
      </c>
      <c r="M10" s="304"/>
      <c r="N10" s="304">
        <f t="shared" si="3"/>
        <v>58.912454885858779</v>
      </c>
      <c r="O10" s="304">
        <f t="shared" si="3"/>
        <v>59.882182927092856</v>
      </c>
      <c r="P10" s="304">
        <f t="shared" si="3"/>
        <v>66.75934175160863</v>
      </c>
      <c r="Q10" s="306"/>
      <c r="R10" s="304">
        <f t="shared" ref="R10:T10" si="10">SUM(R22,R34,R52,R64,R76,R94)</f>
        <v>8.5802704746317247</v>
      </c>
      <c r="S10" s="304">
        <f t="shared" si="10"/>
        <v>6.4761453647990095</v>
      </c>
      <c r="T10" s="304">
        <f t="shared" si="10"/>
        <v>5.7847832174687435</v>
      </c>
      <c r="U10" s="306"/>
      <c r="V10" s="304">
        <f t="shared" ref="V10:X10" si="11">SUM(V22,V34,V52,V64,V76,V94)</f>
        <v>8.6868659688581271</v>
      </c>
      <c r="W10" s="304">
        <f t="shared" si="11"/>
        <v>8.5534423216239244</v>
      </c>
      <c r="X10" s="304">
        <f t="shared" si="11"/>
        <v>9.5782260833152666</v>
      </c>
      <c r="Y10" s="306"/>
      <c r="Z10" s="304">
        <f t="shared" ref="Z10:AB10" si="12">SUM(Z22,Z34,Z52,Z64,Z76,Z94)</f>
        <v>18.098702587202361</v>
      </c>
      <c r="AA10" s="304">
        <f t="shared" si="12"/>
        <v>20.093350546570655</v>
      </c>
      <c r="AB10" s="304">
        <f t="shared" si="12"/>
        <v>22.072724697716346</v>
      </c>
      <c r="AC10" s="306"/>
      <c r="AD10" s="304">
        <f t="shared" ref="AD10:AF10" si="13">SUM(AD22,AD34,AD52,AD64,AD76,AD94)</f>
        <v>14.483778947168515</v>
      </c>
      <c r="AE10" s="304">
        <f t="shared" si="13"/>
        <v>14.079119886482257</v>
      </c>
      <c r="AF10" s="304">
        <f t="shared" si="13"/>
        <v>12.560919789118413</v>
      </c>
      <c r="AG10" s="306"/>
      <c r="AH10" s="304">
        <f t="shared" ref="AH10:AJ10" si="14">SUM(AH22,AH34,AH52,AH64,AH76,AH94)</f>
        <v>8.6176193524419684</v>
      </c>
      <c r="AI10" s="304">
        <f t="shared" si="14"/>
        <v>8.4407816685910717</v>
      </c>
      <c r="AJ10" s="304">
        <f t="shared" si="14"/>
        <v>6.1885675994138643</v>
      </c>
      <c r="AK10" s="306"/>
      <c r="AL10" s="304">
        <f t="shared" ref="AL10:AN10" si="15">SUM(AL22,AL34,AL52,AL64,AL76,AL94)</f>
        <v>1.5808691460556816</v>
      </c>
      <c r="AM10" s="304">
        <f t="shared" si="15"/>
        <v>1.7242986515221861</v>
      </c>
      <c r="AN10" s="304">
        <f t="shared" si="15"/>
        <v>1.6004380472378417</v>
      </c>
    </row>
    <row r="11" spans="1:40" x14ac:dyDescent="0.2">
      <c r="A11" s="13" t="str">
        <f>name!E6</f>
        <v>Associate professional occupations</v>
      </c>
      <c r="B11" s="304">
        <f>SUM(B23,B35,B53,B65,B77,B95)</f>
        <v>106.3505106804157</v>
      </c>
      <c r="C11" s="304">
        <f t="shared" si="0"/>
        <v>104.89780062385202</v>
      </c>
      <c r="D11" s="304">
        <f>SUM(D23,D35,D53,D65,D77,D95)</f>
        <v>114.14168285382966</v>
      </c>
      <c r="E11" s="304"/>
      <c r="F11" s="304">
        <f t="shared" si="1"/>
        <v>1.1386502929245299</v>
      </c>
      <c r="G11" s="304">
        <f t="shared" si="1"/>
        <v>1.4387270590750181</v>
      </c>
      <c r="H11" s="304">
        <f t="shared" si="1"/>
        <v>1.9947367475383659</v>
      </c>
      <c r="I11" s="304"/>
      <c r="J11" s="304">
        <f t="shared" si="2"/>
        <v>12.255363777093711</v>
      </c>
      <c r="K11" s="304">
        <f t="shared" si="2"/>
        <v>15.065600877821421</v>
      </c>
      <c r="L11" s="304">
        <f t="shared" si="2"/>
        <v>20.141185268134379</v>
      </c>
      <c r="M11" s="304"/>
      <c r="N11" s="304">
        <f t="shared" si="3"/>
        <v>30.874721195237086</v>
      </c>
      <c r="O11" s="304">
        <f t="shared" si="3"/>
        <v>30.773288442719867</v>
      </c>
      <c r="P11" s="304">
        <f t="shared" si="3"/>
        <v>36.842936887016954</v>
      </c>
      <c r="Q11" s="306"/>
      <c r="R11" s="304">
        <f t="shared" ref="R11:T11" si="16">SUM(R23,R35,R53,R65,R77,R95)</f>
        <v>8.1294391280545231</v>
      </c>
      <c r="S11" s="304">
        <f t="shared" si="16"/>
        <v>7.4913121801468847</v>
      </c>
      <c r="T11" s="304">
        <f t="shared" si="16"/>
        <v>8.4274989991103588</v>
      </c>
      <c r="U11" s="306"/>
      <c r="V11" s="304">
        <f t="shared" ref="V11:X11" si="17">SUM(V23,V35,V53,V65,V77,V95)</f>
        <v>7.1223679769499837</v>
      </c>
      <c r="W11" s="304">
        <f t="shared" si="17"/>
        <v>6.5469929003716283</v>
      </c>
      <c r="X11" s="304">
        <f t="shared" si="17"/>
        <v>7.3414252678194991</v>
      </c>
      <c r="Y11" s="306"/>
      <c r="Z11" s="304">
        <f t="shared" ref="Z11:AB11" si="18">SUM(Z23,Z35,Z53,Z65,Z77,Z95)</f>
        <v>18.692066230805249</v>
      </c>
      <c r="AA11" s="304">
        <f t="shared" si="18"/>
        <v>18.460203723378459</v>
      </c>
      <c r="AB11" s="304">
        <f t="shared" si="18"/>
        <v>18.701448326826906</v>
      </c>
      <c r="AC11" s="306"/>
      <c r="AD11" s="304">
        <f t="shared" ref="AD11:AF11" si="19">SUM(AD23,AD35,AD53,AD65,AD77,AD95)</f>
        <v>16.605447157764758</v>
      </c>
      <c r="AE11" s="304">
        <f t="shared" si="19"/>
        <v>14.961812775861009</v>
      </c>
      <c r="AF11" s="304">
        <f t="shared" si="19"/>
        <v>12.801428031696506</v>
      </c>
      <c r="AG11" s="306"/>
      <c r="AH11" s="304">
        <f t="shared" ref="AH11:AJ11" si="20">SUM(AH23,AH35,AH53,AH65,AH77,AH95)</f>
        <v>9.7420726670671058</v>
      </c>
      <c r="AI11" s="304">
        <f t="shared" si="20"/>
        <v>8.603532597118825</v>
      </c>
      <c r="AJ11" s="304">
        <f t="shared" si="20"/>
        <v>6.2846097603374407</v>
      </c>
      <c r="AK11" s="306"/>
      <c r="AL11" s="304">
        <f t="shared" ref="AL11:AN11" si="21">SUM(AL23,AL35,AL53,AL65,AL77,AL95)</f>
        <v>1.7903822545187611</v>
      </c>
      <c r="AM11" s="304">
        <f t="shared" si="21"/>
        <v>1.5563300673589058</v>
      </c>
      <c r="AN11" s="304">
        <f t="shared" si="21"/>
        <v>1.6064135653492653</v>
      </c>
    </row>
    <row r="12" spans="1:40" x14ac:dyDescent="0.2">
      <c r="A12" s="13" t="str">
        <f>name!E7</f>
        <v>Administrative and secretarial occupations</v>
      </c>
      <c r="B12" s="304">
        <f t="shared" si="0"/>
        <v>83.970403348004155</v>
      </c>
      <c r="C12" s="304">
        <f t="shared" si="0"/>
        <v>79.421118382124632</v>
      </c>
      <c r="D12" s="304">
        <f t="shared" si="0"/>
        <v>70.601653719906238</v>
      </c>
      <c r="E12" s="304"/>
      <c r="F12" s="304">
        <f t="shared" si="1"/>
        <v>0.36243721538471463</v>
      </c>
      <c r="G12" s="304">
        <f t="shared" si="1"/>
        <v>0.48545097237968743</v>
      </c>
      <c r="H12" s="304">
        <f t="shared" si="1"/>
        <v>0.71462927100874696</v>
      </c>
      <c r="I12" s="304"/>
      <c r="J12" s="304">
        <f t="shared" si="2"/>
        <v>4.496494391504136</v>
      </c>
      <c r="K12" s="304">
        <f t="shared" si="2"/>
        <v>5.9210357315475823</v>
      </c>
      <c r="L12" s="304">
        <f t="shared" si="2"/>
        <v>7.7454055330901772</v>
      </c>
      <c r="M12" s="304"/>
      <c r="N12" s="304">
        <f t="shared" si="3"/>
        <v>15.891093192823158</v>
      </c>
      <c r="O12" s="304">
        <f t="shared" si="3"/>
        <v>16.567448021685575</v>
      </c>
      <c r="P12" s="304">
        <f t="shared" si="3"/>
        <v>19.584397215907078</v>
      </c>
      <c r="Q12" s="306"/>
      <c r="R12" s="304">
        <f t="shared" ref="R12:T12" si="22">SUM(R24,R36,R54,R66,R78,R96)</f>
        <v>6.8173838389748891</v>
      </c>
      <c r="S12" s="304">
        <f t="shared" si="22"/>
        <v>6.9669877007669996</v>
      </c>
      <c r="T12" s="304">
        <f t="shared" si="22"/>
        <v>7.9717983227381799</v>
      </c>
      <c r="U12" s="306"/>
      <c r="V12" s="304">
        <f t="shared" ref="V12:X12" si="23">SUM(V24,V36,V54,V66,V78,V96)</f>
        <v>5.6603276908423039</v>
      </c>
      <c r="W12" s="304">
        <f t="shared" si="23"/>
        <v>5.4817387941058016</v>
      </c>
      <c r="X12" s="304">
        <f t="shared" si="23"/>
        <v>5.9821119593803624</v>
      </c>
      <c r="Y12" s="306"/>
      <c r="Z12" s="304">
        <f t="shared" ref="Z12:AA12" si="24">SUM(Z24,Z36,Z54,Z66,Z78,Z96)</f>
        <v>16.728819661541532</v>
      </c>
      <c r="AA12" s="304">
        <f t="shared" si="24"/>
        <v>16.842860427039184</v>
      </c>
      <c r="AB12" s="304">
        <f>SUM(AB24,AB36,AB54,AB66,AB78,AB96)</f>
        <v>13.914869013451758</v>
      </c>
      <c r="AC12" s="306"/>
      <c r="AD12" s="304">
        <f t="shared" ref="AD12:AE12" si="25">SUM(AD24,AD36,AD54,AD66,AD78,AD96)</f>
        <v>20.19550024500974</v>
      </c>
      <c r="AE12" s="304">
        <f t="shared" si="25"/>
        <v>17.299018781351574</v>
      </c>
      <c r="AF12" s="304">
        <f>SUM(AF24,AF36,AF54,AF66,AF78,AF96)</f>
        <v>10.254783415541024</v>
      </c>
      <c r="AG12" s="306"/>
      <c r="AH12" s="304">
        <f t="shared" ref="AH12:AI12" si="26">SUM(AH24,AH36,AH54,AH66,AH78,AH96)</f>
        <v>11.508902331574092</v>
      </c>
      <c r="AI12" s="304">
        <f t="shared" si="26"/>
        <v>7.8978131395282505</v>
      </c>
      <c r="AJ12" s="304">
        <f>SUM(AJ24,AJ36,AJ54,AJ66,AJ78,AJ96)</f>
        <v>2.6727895861937885</v>
      </c>
      <c r="AK12" s="306"/>
      <c r="AL12" s="304">
        <f t="shared" ref="AL12:AM12" si="27">SUM(AL24,AL36,AL54,AL66,AL78,AL96)</f>
        <v>2.3094447803495877</v>
      </c>
      <c r="AM12" s="304">
        <f t="shared" si="27"/>
        <v>1.9587648137199771</v>
      </c>
      <c r="AN12" s="304">
        <f>SUM(AN24,AN36,AN54,AN66,AN78,AN96)</f>
        <v>1.7608694025951253</v>
      </c>
    </row>
    <row r="13" spans="1:40" x14ac:dyDescent="0.2">
      <c r="A13" s="13" t="str">
        <f>name!E8</f>
        <v>Skilled trades occupations</v>
      </c>
      <c r="B13" s="304">
        <f t="shared" si="0"/>
        <v>69.138547417501542</v>
      </c>
      <c r="C13" s="304">
        <f t="shared" si="0"/>
        <v>71.070486860203332</v>
      </c>
      <c r="D13" s="304">
        <f t="shared" si="0"/>
        <v>69.479480432581141</v>
      </c>
      <c r="E13" s="304"/>
      <c r="F13" s="304">
        <f t="shared" si="1"/>
        <v>0.11010344839164375</v>
      </c>
      <c r="G13" s="304">
        <f t="shared" si="1"/>
        <v>0.15410417149248934</v>
      </c>
      <c r="H13" s="304">
        <f t="shared" si="1"/>
        <v>0.2133285826682817</v>
      </c>
      <c r="I13" s="304"/>
      <c r="J13" s="304">
        <f t="shared" si="2"/>
        <v>1.1487388012432793</v>
      </c>
      <c r="K13" s="304">
        <f t="shared" si="2"/>
        <v>1.6521927543435473</v>
      </c>
      <c r="L13" s="304">
        <f t="shared" si="2"/>
        <v>2.3571876020245002</v>
      </c>
      <c r="M13" s="304"/>
      <c r="N13" s="304">
        <f t="shared" si="3"/>
        <v>4.7032569106512012</v>
      </c>
      <c r="O13" s="304">
        <f t="shared" si="3"/>
        <v>5.6621981073638095</v>
      </c>
      <c r="P13" s="304">
        <f t="shared" si="3"/>
        <v>7.3176683039721713</v>
      </c>
      <c r="Q13" s="306"/>
      <c r="R13" s="304">
        <f t="shared" ref="R13:T13" si="28">SUM(R25,R37,R55,R67,R79,R97)</f>
        <v>2.1159432443537081</v>
      </c>
      <c r="S13" s="304">
        <f t="shared" si="28"/>
        <v>2.397605500127939</v>
      </c>
      <c r="T13" s="304">
        <f t="shared" si="28"/>
        <v>3.0363502991948419</v>
      </c>
      <c r="U13" s="306"/>
      <c r="V13" s="304">
        <f t="shared" ref="V13:X13" si="29">SUM(V25,V37,V55,V67,V79,V97)</f>
        <v>4.1125520542802523</v>
      </c>
      <c r="W13" s="304">
        <f t="shared" si="29"/>
        <v>4.6700735172164762</v>
      </c>
      <c r="X13" s="304">
        <f t="shared" si="29"/>
        <v>5.689386877627153</v>
      </c>
      <c r="Y13" s="306"/>
      <c r="Z13" s="304">
        <f t="shared" ref="Z13:AB13" si="30">SUM(Z25,Z37,Z55,Z67,Z79,Z97)</f>
        <v>20.502185604531086</v>
      </c>
      <c r="AA13" s="304">
        <f t="shared" si="30"/>
        <v>22.30245541813024</v>
      </c>
      <c r="AB13" s="304">
        <f t="shared" si="30"/>
        <v>21.680857783029538</v>
      </c>
      <c r="AC13" s="306"/>
      <c r="AD13" s="304">
        <f t="shared" ref="AD13:AF13" si="31">SUM(AD25,AD37,AD55,AD67,AD79,AD97)</f>
        <v>20.310189123673418</v>
      </c>
      <c r="AE13" s="304">
        <f t="shared" si="31"/>
        <v>18.966777236834766</v>
      </c>
      <c r="AF13" s="304">
        <f t="shared" si="31"/>
        <v>17.430737999200577</v>
      </c>
      <c r="AG13" s="306"/>
      <c r="AH13" s="304">
        <f t="shared" ref="AH13:AJ13" si="32">SUM(AH25,AH37,AH55,AH67,AH79,AH97)</f>
        <v>11.971068177006458</v>
      </c>
      <c r="AI13" s="304">
        <f t="shared" si="32"/>
        <v>11.727017288756871</v>
      </c>
      <c r="AJ13" s="304">
        <f t="shared" si="32"/>
        <v>9.79961335993492</v>
      </c>
      <c r="AK13" s="306"/>
      <c r="AL13" s="304">
        <f t="shared" ref="AL13:AN13" si="33">SUM(AL25,AL37,AL55,AL67,AL79,AL97)</f>
        <v>4.1645100533704928</v>
      </c>
      <c r="AM13" s="304">
        <f t="shared" si="33"/>
        <v>3.5380628659372024</v>
      </c>
      <c r="AN13" s="304">
        <f t="shared" si="33"/>
        <v>1.9543496249291503</v>
      </c>
    </row>
    <row r="14" spans="1:40" x14ac:dyDescent="0.2">
      <c r="A14" s="13" t="str">
        <f>name!E9</f>
        <v>Caring, leisure and other service occupations</v>
      </c>
      <c r="B14" s="304">
        <f t="shared" si="0"/>
        <v>77.003627100038543</v>
      </c>
      <c r="C14" s="304">
        <f t="shared" si="0"/>
        <v>82.438402920367167</v>
      </c>
      <c r="D14" s="304">
        <f t="shared" si="0"/>
        <v>90.420084022547897</v>
      </c>
      <c r="E14" s="304"/>
      <c r="F14" s="304">
        <f t="shared" si="1"/>
        <v>6.0483211904686487E-2</v>
      </c>
      <c r="G14" s="304">
        <f t="shared" si="1"/>
        <v>8.9717538530950741E-2</v>
      </c>
      <c r="H14" s="304">
        <f t="shared" si="1"/>
        <v>0.13231710997396068</v>
      </c>
      <c r="I14" s="304"/>
      <c r="J14" s="304">
        <f t="shared" si="2"/>
        <v>2.4207324963584878</v>
      </c>
      <c r="K14" s="304">
        <f t="shared" si="2"/>
        <v>3.5123842322264105</v>
      </c>
      <c r="L14" s="304">
        <f t="shared" si="2"/>
        <v>5.1666377076434955</v>
      </c>
      <c r="M14" s="304"/>
      <c r="N14" s="304">
        <f t="shared" si="3"/>
        <v>9.7305527066980702</v>
      </c>
      <c r="O14" s="304">
        <f t="shared" si="3"/>
        <v>11.108390848242648</v>
      </c>
      <c r="P14" s="304">
        <f t="shared" si="3"/>
        <v>14.783372435057753</v>
      </c>
      <c r="Q14" s="306"/>
      <c r="R14" s="304">
        <f>SUM(R26,R38,R56,R68,R80,R98)</f>
        <v>7.6432386030466697</v>
      </c>
      <c r="S14" s="304">
        <f t="shared" ref="S14:T14" si="34">SUM(S26,S38,S56,S68,S80,S98)</f>
        <v>7.6682769442054326</v>
      </c>
      <c r="T14" s="304">
        <f t="shared" si="34"/>
        <v>8.9524892202245745</v>
      </c>
      <c r="U14" s="306"/>
      <c r="V14" s="304">
        <f t="shared" ref="V14:X14" si="35">SUM(V26,V38,V56,V68,V80,V98)</f>
        <v>5.2977098279704986</v>
      </c>
      <c r="W14" s="304">
        <f t="shared" si="35"/>
        <v>5.5645584319569554</v>
      </c>
      <c r="X14" s="304">
        <f t="shared" si="35"/>
        <v>7.0733813376249719</v>
      </c>
      <c r="Y14" s="306"/>
      <c r="Z14" s="304">
        <f t="shared" ref="Z14:AB14" si="36">SUM(Z26,Z38,Z56,Z68,Z80,Z98)</f>
        <v>24.640383551874315</v>
      </c>
      <c r="AA14" s="304">
        <f t="shared" si="36"/>
        <v>27.643475745932633</v>
      </c>
      <c r="AB14" s="304">
        <f t="shared" si="36"/>
        <v>31.423857016611919</v>
      </c>
      <c r="AC14" s="306"/>
      <c r="AD14" s="304">
        <f t="shared" ref="AD14:AF14" si="37">SUM(AD26,AD38,AD56,AD68,AD80,AD98)</f>
        <v>20.225964212969988</v>
      </c>
      <c r="AE14" s="304">
        <f t="shared" si="37"/>
        <v>20.801899487379089</v>
      </c>
      <c r="AF14" s="304">
        <f t="shared" si="37"/>
        <v>18.232662020289716</v>
      </c>
      <c r="AG14" s="306"/>
      <c r="AH14" s="304">
        <f t="shared" ref="AH14:AJ14" si="38">SUM(AH26,AH38,AH56,AH68,AH80,AH98)</f>
        <v>5.7042418904230541</v>
      </c>
      <c r="AI14" s="304">
        <f t="shared" si="38"/>
        <v>4.9143871930050009</v>
      </c>
      <c r="AJ14" s="304">
        <f t="shared" si="38"/>
        <v>3.7888264667974489</v>
      </c>
      <c r="AK14" s="306"/>
      <c r="AL14" s="304">
        <f t="shared" ref="AL14:AN14" si="39">SUM(AL26,AL38,AL56,AL68,AL80,AL98)</f>
        <v>1.2803205987927802</v>
      </c>
      <c r="AM14" s="304">
        <f t="shared" si="39"/>
        <v>1.1353124988880532</v>
      </c>
      <c r="AN14" s="304">
        <f t="shared" si="39"/>
        <v>0.86654070832406593</v>
      </c>
    </row>
    <row r="15" spans="1:40" x14ac:dyDescent="0.2">
      <c r="A15" s="13" t="str">
        <f>name!E10</f>
        <v>Sales and customer service occupations</v>
      </c>
      <c r="B15" s="304">
        <f t="shared" si="0"/>
        <v>60.594736458668493</v>
      </c>
      <c r="C15" s="304">
        <f t="shared" si="0"/>
        <v>60.716577680510163</v>
      </c>
      <c r="D15" s="304">
        <f t="shared" si="0"/>
        <v>60.629853941555773</v>
      </c>
      <c r="E15" s="304"/>
      <c r="F15" s="304">
        <f t="shared" si="1"/>
        <v>0.13992791283102915</v>
      </c>
      <c r="G15" s="304">
        <f t="shared" si="1"/>
        <v>0.19471808994897888</v>
      </c>
      <c r="H15" s="304">
        <f t="shared" si="1"/>
        <v>0.26340395990204041</v>
      </c>
      <c r="I15" s="304"/>
      <c r="J15" s="304">
        <f t="shared" si="2"/>
        <v>1.9373928190795924</v>
      </c>
      <c r="K15" s="304">
        <f t="shared" si="2"/>
        <v>2.6450937302931243</v>
      </c>
      <c r="L15" s="304">
        <f t="shared" si="2"/>
        <v>3.7617165322111523</v>
      </c>
      <c r="M15" s="304"/>
      <c r="N15" s="304">
        <f t="shared" si="3"/>
        <v>8.6208059445389296</v>
      </c>
      <c r="O15" s="304">
        <f t="shared" si="3"/>
        <v>9.4955542250471954</v>
      </c>
      <c r="P15" s="304">
        <f t="shared" si="3"/>
        <v>12.6012957377731</v>
      </c>
      <c r="Q15" s="306"/>
      <c r="R15" s="304">
        <f t="shared" ref="R15:T15" si="40">SUM(R27,R39,R57,R69,R81,R99)</f>
        <v>2.8923142317268189</v>
      </c>
      <c r="S15" s="304">
        <f t="shared" si="40"/>
        <v>3.0156248675421549</v>
      </c>
      <c r="T15" s="304">
        <f t="shared" si="40"/>
        <v>3.8453839691796978</v>
      </c>
      <c r="U15" s="306"/>
      <c r="V15" s="304">
        <f t="shared" ref="V15:X15" si="41">SUM(V27,V39,V57,V69,V81,V99)</f>
        <v>2.4877969280915977</v>
      </c>
      <c r="W15" s="304">
        <f t="shared" si="41"/>
        <v>2.5603735211314667</v>
      </c>
      <c r="X15" s="304">
        <f t="shared" si="41"/>
        <v>3.1087661889060332</v>
      </c>
      <c r="Y15" s="306"/>
      <c r="Z15" s="304">
        <f t="shared" ref="Z15:AB15" si="42">SUM(Z27,Z39,Z57,Z69,Z81,Z99)</f>
        <v>15.109019167910196</v>
      </c>
      <c r="AA15" s="304">
        <f t="shared" si="42"/>
        <v>16.067740165497295</v>
      </c>
      <c r="AB15" s="304">
        <f t="shared" si="42"/>
        <v>17.305876431919099</v>
      </c>
      <c r="AC15" s="306"/>
      <c r="AD15" s="304">
        <f t="shared" ref="AD15:AF15" si="43">SUM(AD27,AD39,AD57,AD69,AD81,AD99)</f>
        <v>16.156568848375727</v>
      </c>
      <c r="AE15" s="304">
        <f t="shared" si="43"/>
        <v>15.739934618467505</v>
      </c>
      <c r="AF15" s="304">
        <f t="shared" si="43"/>
        <v>13.344781611509351</v>
      </c>
      <c r="AG15" s="306"/>
      <c r="AH15" s="304">
        <f t="shared" ref="AH15:AJ15" si="44">SUM(AH27,AH39,AH57,AH69,AH81,AH99)</f>
        <v>10.169506386008342</v>
      </c>
      <c r="AI15" s="304">
        <f t="shared" si="44"/>
        <v>8.4636284507045367</v>
      </c>
      <c r="AJ15" s="304">
        <f t="shared" si="44"/>
        <v>4.6037768104819827</v>
      </c>
      <c r="AK15" s="306"/>
      <c r="AL15" s="304">
        <f t="shared" ref="AL15:AN15" si="45">SUM(AL27,AL39,AL57,AL69,AL81,AL99)</f>
        <v>3.0814042201062541</v>
      </c>
      <c r="AM15" s="304">
        <f t="shared" si="45"/>
        <v>2.5339100118779005</v>
      </c>
      <c r="AN15" s="304">
        <f t="shared" si="45"/>
        <v>1.7948526996733063</v>
      </c>
    </row>
    <row r="16" spans="1:40" x14ac:dyDescent="0.2">
      <c r="A16" s="13" t="str">
        <f>name!E11</f>
        <v>Process, plant and machine operatives</v>
      </c>
      <c r="B16" s="304">
        <f t="shared" si="0"/>
        <v>47.213485960774612</v>
      </c>
      <c r="C16" s="304">
        <f t="shared" si="0"/>
        <v>54.339223183518719</v>
      </c>
      <c r="D16" s="304">
        <f t="shared" si="0"/>
        <v>54.755864144779963</v>
      </c>
      <c r="E16" s="304"/>
      <c r="F16" s="304">
        <f t="shared" si="1"/>
        <v>0.10031684564933654</v>
      </c>
      <c r="G16" s="304">
        <f t="shared" si="1"/>
        <v>0.16727635022985055</v>
      </c>
      <c r="H16" s="304">
        <f t="shared" si="1"/>
        <v>0.25514716047646152</v>
      </c>
      <c r="I16" s="304"/>
      <c r="J16" s="304">
        <f t="shared" si="2"/>
        <v>0.66550834528467906</v>
      </c>
      <c r="K16" s="304">
        <f t="shared" si="2"/>
        <v>1.0811212662756455</v>
      </c>
      <c r="L16" s="304">
        <f t="shared" si="2"/>
        <v>1.6781671366649138</v>
      </c>
      <c r="M16" s="304"/>
      <c r="N16" s="304">
        <f t="shared" si="3"/>
        <v>2.2598663301179616</v>
      </c>
      <c r="O16" s="304">
        <f t="shared" si="3"/>
        <v>3.0868386867552919</v>
      </c>
      <c r="P16" s="304">
        <f t="shared" si="3"/>
        <v>4.6627025763329799</v>
      </c>
      <c r="Q16" s="306"/>
      <c r="R16" s="304">
        <f t="shared" ref="R16:T16" si="46">SUM(R28,R40,R58,R70,R82,R100)</f>
        <v>1.0000743021770231</v>
      </c>
      <c r="S16" s="304">
        <f t="shared" si="46"/>
        <v>1.3498349638175218</v>
      </c>
      <c r="T16" s="304">
        <f t="shared" si="46"/>
        <v>1.7724430501722273</v>
      </c>
      <c r="U16" s="306"/>
      <c r="V16" s="304">
        <f t="shared" ref="V16:X16" si="47">SUM(V28,V40,V58,V70,V82,V100)</f>
        <v>1.744669980007042</v>
      </c>
      <c r="W16" s="304">
        <f t="shared" si="47"/>
        <v>2.3613751452094847</v>
      </c>
      <c r="X16" s="304">
        <f t="shared" si="47"/>
        <v>3.0501678946132516</v>
      </c>
      <c r="Y16" s="306"/>
      <c r="Z16" s="304">
        <f t="shared" ref="Z16:AB16" si="48">SUM(Z28,Z40,Z58,Z70,Z82,Z100)</f>
        <v>9.0055128240004247</v>
      </c>
      <c r="AA16" s="304">
        <f t="shared" si="48"/>
        <v>12.097977008231503</v>
      </c>
      <c r="AB16" s="304">
        <f t="shared" si="48"/>
        <v>14.207416562246776</v>
      </c>
      <c r="AC16" s="306"/>
      <c r="AD16" s="304">
        <f t="shared" ref="AD16:AF16" si="49">SUM(AD28,AD40,AD58,AD70,AD82,AD100)</f>
        <v>15.726954906700398</v>
      </c>
      <c r="AE16" s="304">
        <f t="shared" si="49"/>
        <v>17.957480828868452</v>
      </c>
      <c r="AF16" s="304">
        <f t="shared" si="49"/>
        <v>18.433888334789426</v>
      </c>
      <c r="AG16" s="306"/>
      <c r="AH16" s="304">
        <f t="shared" ref="AH16:AJ16" si="50">SUM(AH28,AH40,AH58,AH70,AH82,AH100)</f>
        <v>12.514194847907165</v>
      </c>
      <c r="AI16" s="304">
        <f t="shared" si="50"/>
        <v>13.005926355511219</v>
      </c>
      <c r="AJ16" s="304">
        <f t="shared" si="50"/>
        <v>8.8662902229493294</v>
      </c>
      <c r="AK16" s="306"/>
      <c r="AL16" s="304">
        <f t="shared" ref="AL16:AN16" si="51">SUM(AL28,AL40,AL58,AL70,AL82,AL100)</f>
        <v>4.1963875789305822</v>
      </c>
      <c r="AM16" s="304">
        <f t="shared" si="51"/>
        <v>3.2313925786197615</v>
      </c>
      <c r="AN16" s="304">
        <f t="shared" si="51"/>
        <v>1.8296412065346026</v>
      </c>
    </row>
    <row r="17" spans="1:40" x14ac:dyDescent="0.2">
      <c r="A17" s="13" t="str">
        <f>name!E12</f>
        <v>Elementary occupations</v>
      </c>
      <c r="B17" s="304">
        <f t="shared" si="0"/>
        <v>89.244943824070916</v>
      </c>
      <c r="C17" s="304">
        <f t="shared" si="0"/>
        <v>89.832595880589238</v>
      </c>
      <c r="D17" s="304">
        <f t="shared" si="0"/>
        <v>85.837290066354257</v>
      </c>
      <c r="E17" s="304"/>
      <c r="F17" s="304">
        <f t="shared" si="1"/>
        <v>4.5162576169871696E-2</v>
      </c>
      <c r="G17" s="304">
        <f t="shared" si="1"/>
        <v>6.5387072806049107E-2</v>
      </c>
      <c r="H17" s="304">
        <f t="shared" si="1"/>
        <v>8.6769584908901645E-2</v>
      </c>
      <c r="I17" s="304"/>
      <c r="J17" s="304">
        <f t="shared" si="2"/>
        <v>1.6198685600876888</v>
      </c>
      <c r="K17" s="304">
        <f t="shared" si="2"/>
        <v>2.3530429811778473</v>
      </c>
      <c r="L17" s="304">
        <f t="shared" si="2"/>
        <v>3.4245290143691682</v>
      </c>
      <c r="M17" s="304"/>
      <c r="N17" s="304">
        <f t="shared" si="3"/>
        <v>6.6583415781272963</v>
      </c>
      <c r="O17" s="304">
        <f t="shared" si="3"/>
        <v>7.6778180100478766</v>
      </c>
      <c r="P17" s="304">
        <f t="shared" si="3"/>
        <v>10.309774607031887</v>
      </c>
      <c r="Q17" s="306"/>
      <c r="R17" s="304">
        <f t="shared" ref="R17:T17" si="52">SUM(R29,R41,R59,R71,R83,R101)</f>
        <v>3.4935246323308662</v>
      </c>
      <c r="S17" s="304">
        <f t="shared" si="52"/>
        <v>4.0070275086806717</v>
      </c>
      <c r="T17" s="304">
        <f t="shared" si="52"/>
        <v>5.5278333809020985</v>
      </c>
      <c r="U17" s="306"/>
      <c r="V17" s="304">
        <f t="shared" ref="V17:X17" si="53">SUM(V29,V41,V59,V71,V83,V101)</f>
        <v>3.3587845023293621</v>
      </c>
      <c r="W17" s="304">
        <f t="shared" si="53"/>
        <v>3.747494942643268</v>
      </c>
      <c r="X17" s="304">
        <f t="shared" si="53"/>
        <v>5.1006813366801174</v>
      </c>
      <c r="Y17" s="306"/>
      <c r="Z17" s="304">
        <f t="shared" ref="Z17:AB17" si="54">SUM(Z29,Z41,Z59,Z71,Z83,Z101)</f>
        <v>15.116246185109322</v>
      </c>
      <c r="AA17" s="304">
        <f t="shared" si="54"/>
        <v>15.990626473228941</v>
      </c>
      <c r="AB17" s="304">
        <f t="shared" si="54"/>
        <v>16.314246161876799</v>
      </c>
      <c r="AC17" s="306"/>
      <c r="AD17" s="304">
        <f t="shared" ref="AD17:AF17" si="55">SUM(AD29,AD41,AD59,AD71,AD83,AD101)</f>
        <v>26.579398054743866</v>
      </c>
      <c r="AE17" s="304">
        <f t="shared" si="55"/>
        <v>26.836459160809046</v>
      </c>
      <c r="AF17" s="304">
        <f t="shared" si="55"/>
        <v>24.372759144835658</v>
      </c>
      <c r="AG17" s="306"/>
      <c r="AH17" s="304">
        <f t="shared" ref="AH17:AJ17" si="56">SUM(AH29,AH41,AH59,AH71,AH83,AH101)</f>
        <v>24.597072471420901</v>
      </c>
      <c r="AI17" s="304">
        <f t="shared" si="56"/>
        <v>23.596123897973424</v>
      </c>
      <c r="AJ17" s="304">
        <f t="shared" si="56"/>
        <v>17.544731225527119</v>
      </c>
      <c r="AK17" s="306"/>
      <c r="AL17" s="304">
        <f t="shared" ref="AL17:AN17" si="57">SUM(AL29,AL41,AL59,AL71,AL83,AL101)</f>
        <v>7.7765452637517409</v>
      </c>
      <c r="AM17" s="304">
        <f t="shared" si="57"/>
        <v>5.5586158332221265</v>
      </c>
      <c r="AN17" s="304">
        <f t="shared" si="57"/>
        <v>3.1559656102225024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20.319999999999993</v>
      </c>
      <c r="C20" s="305">
        <f>SUM(C21:C29)</f>
        <v>20.476000000000006</v>
      </c>
      <c r="D20" s="305">
        <f>SUM(D21:D29)</f>
        <v>20.17799999999998</v>
      </c>
      <c r="E20" s="304"/>
      <c r="F20" s="305">
        <f>SUM(F21:F29)</f>
        <v>0.21836900626142713</v>
      </c>
      <c r="G20" s="305">
        <f>SUM(G21:G29)</f>
        <v>0.27803496387022991</v>
      </c>
      <c r="H20" s="305">
        <f>SUM(H21:H29)</f>
        <v>0.36301277954332445</v>
      </c>
      <c r="I20" s="304"/>
      <c r="J20" s="305">
        <f>SUM(J21:J29)</f>
        <v>1.2477876354576949</v>
      </c>
      <c r="K20" s="305">
        <f>SUM(K21:K29)</f>
        <v>1.4729212166455188</v>
      </c>
      <c r="L20" s="305">
        <f>SUM(L21:L29)</f>
        <v>1.7828310622734027</v>
      </c>
      <c r="M20" s="304"/>
      <c r="N20" s="305">
        <f>SUM(N21:N29)</f>
        <v>3.3580800982887768</v>
      </c>
      <c r="O20" s="305">
        <f>SUM(O21:O29)</f>
        <v>3.5033556428038817</v>
      </c>
      <c r="P20" s="305">
        <f>SUM(P21:P29)</f>
        <v>4.0471678406879876</v>
      </c>
      <c r="Q20" s="306"/>
      <c r="R20" s="305">
        <f>SUM(R21:R29)</f>
        <v>0.82495173790004817</v>
      </c>
      <c r="S20" s="305">
        <f>SUM(S21:S29)</f>
        <v>0.85993382993181422</v>
      </c>
      <c r="T20" s="305">
        <f>SUM(T21:T29)</f>
        <v>0.98305364312452392</v>
      </c>
      <c r="U20" s="306"/>
      <c r="V20" s="305">
        <f>SUM(V21:V29)</f>
        <v>1.8450223492173923</v>
      </c>
      <c r="W20" s="305">
        <f>SUM(W21:W29)</f>
        <v>1.9604850657083033</v>
      </c>
      <c r="X20" s="305">
        <f>SUM(X21:X29)</f>
        <v>2.3079737778873368</v>
      </c>
      <c r="Y20" s="306"/>
      <c r="Z20" s="305">
        <f>SUM(Z21:Z29)</f>
        <v>4.0262154444696421</v>
      </c>
      <c r="AA20" s="305">
        <f>SUM(AA21:AA29)</f>
        <v>4.2724042278742447</v>
      </c>
      <c r="AB20" s="305">
        <f>SUM(AB21:AB29)</f>
        <v>4.2808073768759485</v>
      </c>
      <c r="AC20" s="306"/>
      <c r="AD20" s="305">
        <f>SUM(AD21:AD29)</f>
        <v>4.6014076939259256</v>
      </c>
      <c r="AE20" s="305">
        <f>SUM(AE21:AE29)</f>
        <v>4.3686118430099814</v>
      </c>
      <c r="AF20" s="305">
        <f>SUM(AF21:AF29)</f>
        <v>3.8715895531000371</v>
      </c>
      <c r="AG20" s="306"/>
      <c r="AH20" s="305">
        <f>SUM(AH21:AH29)</f>
        <v>2.9740260787617201</v>
      </c>
      <c r="AI20" s="305">
        <f>SUM(AI21:AI29)</f>
        <v>2.5004480952686796</v>
      </c>
      <c r="AJ20" s="305">
        <f>SUM(AJ21:AJ29)</f>
        <v>1.6521207608032968</v>
      </c>
      <c r="AK20" s="306"/>
      <c r="AL20" s="305">
        <f>SUM(AL21:AL29)</f>
        <v>1.2241399557173662</v>
      </c>
      <c r="AM20" s="305">
        <f>SUM(AM21:AM29)</f>
        <v>1.2598051148873544</v>
      </c>
      <c r="AN20" s="305">
        <f>SUM(AN21:AN29)</f>
        <v>0.88944320570412105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2.1353597487783018</v>
      </c>
      <c r="C21" s="304">
        <f t="shared" ref="C21:D21" si="59">SUM(G21,K21,O21,S21,W21,AA21,AE21,AI21,AM21)</f>
        <v>2.3083525244614274</v>
      </c>
      <c r="D21" s="304">
        <f t="shared" si="59"/>
        <v>2.4742386977968507</v>
      </c>
      <c r="E21" s="304"/>
      <c r="F21" s="304">
        <v>3.9187502938413478E-2</v>
      </c>
      <c r="G21" s="304">
        <v>5.0182523250861651E-2</v>
      </c>
      <c r="H21" s="304">
        <v>6.3428244607258086E-2</v>
      </c>
      <c r="I21" s="304"/>
      <c r="J21" s="304">
        <v>0.29476142675590378</v>
      </c>
      <c r="K21" s="304">
        <v>0.31448190664525189</v>
      </c>
      <c r="L21" s="304">
        <v>0.35331882421595728</v>
      </c>
      <c r="M21" s="304"/>
      <c r="N21" s="304">
        <v>0.48179567985926164</v>
      </c>
      <c r="O21" s="304">
        <v>0.50216731800400616</v>
      </c>
      <c r="P21" s="304">
        <v>0.59463057360801841</v>
      </c>
      <c r="Q21" s="306"/>
      <c r="R21" s="304">
        <v>9.9259462907148863E-2</v>
      </c>
      <c r="S21" s="304">
        <v>0.11352354997217411</v>
      </c>
      <c r="T21" s="304">
        <v>0.12920860712413396</v>
      </c>
      <c r="U21" s="306"/>
      <c r="V21" s="304">
        <v>0.11523926771078005</v>
      </c>
      <c r="W21" s="304">
        <v>0.10545534927050228</v>
      </c>
      <c r="X21" s="304">
        <v>0.10825098326490402</v>
      </c>
      <c r="Y21" s="306"/>
      <c r="Z21" s="304">
        <v>0.38814096090339517</v>
      </c>
      <c r="AA21" s="304">
        <v>0.50991715334941612</v>
      </c>
      <c r="AB21" s="304">
        <v>0.64951846063032737</v>
      </c>
      <c r="AC21" s="306"/>
      <c r="AD21" s="304">
        <v>0.37363596712710079</v>
      </c>
      <c r="AE21" s="304">
        <v>0.36718419250046125</v>
      </c>
      <c r="AF21" s="304">
        <v>0.30414075065134244</v>
      </c>
      <c r="AG21" s="306"/>
      <c r="AH21" s="304">
        <v>0.2333562961452734</v>
      </c>
      <c r="AI21" s="304">
        <v>0.21846463065887944</v>
      </c>
      <c r="AJ21" s="304">
        <v>0.14814409451814328</v>
      </c>
      <c r="AK21" s="306"/>
      <c r="AL21" s="304">
        <v>0.10998318443102457</v>
      </c>
      <c r="AM21" s="304">
        <v>0.12697590080987475</v>
      </c>
      <c r="AN21" s="304">
        <v>0.12359815917676585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2.7651530464069038</v>
      </c>
      <c r="C22" s="304">
        <f t="shared" ref="C22:C29" si="61">SUM(G22,K22,O22,S22,W22,AA22,AE22,AI22,AM22)</f>
        <v>2.883678504848032</v>
      </c>
      <c r="D22" s="304">
        <f t="shared" ref="D22:D29" si="62">SUM(H22,L22,P22,T22,X22,AB22,AF22,AJ22,AN22)</f>
        <v>3.1093835219854022</v>
      </c>
      <c r="E22" s="304"/>
      <c r="F22" s="304">
        <v>9.4676285253426903E-2</v>
      </c>
      <c r="G22" s="304">
        <v>0.118784762063411</v>
      </c>
      <c r="H22" s="304">
        <v>0.15229264018944785</v>
      </c>
      <c r="I22" s="304"/>
      <c r="J22" s="304">
        <v>0.47506358244257385</v>
      </c>
      <c r="K22" s="304">
        <v>0.58450775543562983</v>
      </c>
      <c r="L22" s="304">
        <v>0.71550269144960466</v>
      </c>
      <c r="M22" s="304"/>
      <c r="N22" s="304">
        <v>0.87512880275350657</v>
      </c>
      <c r="O22" s="304">
        <v>0.84070175219424303</v>
      </c>
      <c r="P22" s="304">
        <v>0.85375070244609685</v>
      </c>
      <c r="Q22" s="306"/>
      <c r="R22" s="304">
        <v>9.0117044936055823E-2</v>
      </c>
      <c r="S22" s="304">
        <v>8.7320819654732221E-2</v>
      </c>
      <c r="T22" s="304">
        <v>9.6360985508328542E-2</v>
      </c>
      <c r="U22" s="306"/>
      <c r="V22" s="304">
        <v>0.3622194492686564</v>
      </c>
      <c r="W22" s="304">
        <v>0.37380179873382985</v>
      </c>
      <c r="X22" s="304">
        <v>0.43394850544257424</v>
      </c>
      <c r="Y22" s="306"/>
      <c r="Z22" s="304">
        <v>0.31299961992588371</v>
      </c>
      <c r="AA22" s="304">
        <v>0.30733823102922958</v>
      </c>
      <c r="AB22" s="304">
        <v>0.28740602952549538</v>
      </c>
      <c r="AC22" s="306"/>
      <c r="AD22" s="304">
        <v>0.29647868112530951</v>
      </c>
      <c r="AE22" s="304">
        <v>0.30015832445421264</v>
      </c>
      <c r="AF22" s="304">
        <v>0.32941691768523779</v>
      </c>
      <c r="AG22" s="306"/>
      <c r="AH22" s="304">
        <v>0.18401567523248105</v>
      </c>
      <c r="AI22" s="304">
        <v>0.17960419826804189</v>
      </c>
      <c r="AJ22" s="304">
        <v>0.15596371630727285</v>
      </c>
      <c r="AK22" s="306"/>
      <c r="AL22" s="304">
        <v>7.445390546901022E-2</v>
      </c>
      <c r="AM22" s="304">
        <v>9.146086301470184E-2</v>
      </c>
      <c r="AN22" s="304">
        <v>8.4741333431344545E-2</v>
      </c>
    </row>
    <row r="23" spans="1:40" x14ac:dyDescent="0.2">
      <c r="A23" s="13" t="str">
        <f t="shared" si="58"/>
        <v>Associate professional occupations</v>
      </c>
      <c r="B23" s="304">
        <f t="shared" si="60"/>
        <v>1.9504408407736062</v>
      </c>
      <c r="C23" s="304">
        <f t="shared" si="61"/>
        <v>1.9006990976022771</v>
      </c>
      <c r="D23" s="304">
        <f t="shared" si="62"/>
        <v>2.09570612335729</v>
      </c>
      <c r="E23" s="304"/>
      <c r="F23" s="304">
        <v>4.137824102621164E-2</v>
      </c>
      <c r="G23" s="304">
        <v>5.1312523190902071E-2</v>
      </c>
      <c r="H23" s="304">
        <v>7.1414601465383323E-2</v>
      </c>
      <c r="I23" s="304"/>
      <c r="J23" s="304">
        <v>0.19436407498968727</v>
      </c>
      <c r="K23" s="304">
        <v>0.23192916461325946</v>
      </c>
      <c r="L23" s="304">
        <v>0.30402451720372581</v>
      </c>
      <c r="M23" s="304"/>
      <c r="N23" s="304">
        <v>0.50033803161187573</v>
      </c>
      <c r="O23" s="304">
        <v>0.47137966716614643</v>
      </c>
      <c r="P23" s="304">
        <v>0.5218140189411381</v>
      </c>
      <c r="Q23" s="306"/>
      <c r="R23" s="304">
        <v>5.884252543574775E-2</v>
      </c>
      <c r="S23" s="304">
        <v>5.5480170268359573E-2</v>
      </c>
      <c r="T23" s="304">
        <v>7.0950729166146004E-2</v>
      </c>
      <c r="U23" s="306"/>
      <c r="V23" s="304">
        <v>0.26477696614642421</v>
      </c>
      <c r="W23" s="304">
        <v>0.2734585744320463</v>
      </c>
      <c r="X23" s="304">
        <v>0.33935165399855211</v>
      </c>
      <c r="Y23" s="306"/>
      <c r="Z23" s="304">
        <v>0.38559418114359911</v>
      </c>
      <c r="AA23" s="304">
        <v>0.34665127205051205</v>
      </c>
      <c r="AB23" s="304">
        <v>0.33527736300025618</v>
      </c>
      <c r="AC23" s="306"/>
      <c r="AD23" s="304">
        <v>0.24497123315701366</v>
      </c>
      <c r="AE23" s="304">
        <v>0.20931205414798965</v>
      </c>
      <c r="AF23" s="304">
        <v>0.1777819624277639</v>
      </c>
      <c r="AG23" s="306"/>
      <c r="AH23" s="304">
        <v>0.18826945921933286</v>
      </c>
      <c r="AI23" s="304">
        <v>0.17630712468238835</v>
      </c>
      <c r="AJ23" s="304">
        <v>0.15909168258827486</v>
      </c>
      <c r="AK23" s="306"/>
      <c r="AL23" s="304">
        <v>7.1906128043714101E-2</v>
      </c>
      <c r="AM23" s="304">
        <v>8.4868547050672885E-2</v>
      </c>
      <c r="AN23" s="304">
        <v>0.11599959456604966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1.645966164269665</v>
      </c>
      <c r="C24" s="304">
        <f t="shared" si="61"/>
        <v>1.4771087210947469</v>
      </c>
      <c r="D24" s="304">
        <f t="shared" si="62"/>
        <v>1.169493670848003</v>
      </c>
      <c r="E24" s="304"/>
      <c r="F24" s="304">
        <v>3.6459983052697671E-3</v>
      </c>
      <c r="G24" s="304">
        <v>3.9846085311805021E-3</v>
      </c>
      <c r="H24" s="304">
        <v>4.9078479580392294E-3</v>
      </c>
      <c r="I24" s="304"/>
      <c r="J24" s="304">
        <v>9.9618687448007975E-2</v>
      </c>
      <c r="K24" s="304">
        <v>0.12122354572537752</v>
      </c>
      <c r="L24" s="304">
        <v>0.15372493049389149</v>
      </c>
      <c r="M24" s="304"/>
      <c r="N24" s="304">
        <v>0.23624559667615208</v>
      </c>
      <c r="O24" s="304">
        <v>0.22002263764296828</v>
      </c>
      <c r="P24" s="304">
        <v>0.22300065462553373</v>
      </c>
      <c r="Q24" s="306"/>
      <c r="R24" s="304">
        <v>5.5624031841603333E-2</v>
      </c>
      <c r="S24" s="304">
        <v>4.1280113580075786E-2</v>
      </c>
      <c r="T24" s="304">
        <v>3.793815098606694E-2</v>
      </c>
      <c r="U24" s="306"/>
      <c r="V24" s="304">
        <v>0.17295364197367319</v>
      </c>
      <c r="W24" s="304">
        <v>0.16947694210228093</v>
      </c>
      <c r="X24" s="304">
        <v>0.181432087209144</v>
      </c>
      <c r="Y24" s="306"/>
      <c r="Z24" s="304">
        <v>0.3993550694094814</v>
      </c>
      <c r="AA24" s="304">
        <v>0.37933190323853572</v>
      </c>
      <c r="AB24" s="304">
        <v>0.27355051433944566</v>
      </c>
      <c r="AC24" s="306"/>
      <c r="AD24" s="304">
        <v>0.33765741360937074</v>
      </c>
      <c r="AE24" s="304">
        <v>0.25865684394882549</v>
      </c>
      <c r="AF24" s="304">
        <v>0.13972966724220715</v>
      </c>
      <c r="AG24" s="306"/>
      <c r="AH24" s="304">
        <v>0.21753906602522494</v>
      </c>
      <c r="AI24" s="304">
        <v>0.16294699183459374</v>
      </c>
      <c r="AJ24" s="304">
        <v>6.9028546020940648E-2</v>
      </c>
      <c r="AK24" s="306"/>
      <c r="AL24" s="304">
        <v>0.12332665898088178</v>
      </c>
      <c r="AM24" s="304">
        <v>0.12018513449090885</v>
      </c>
      <c r="AN24" s="304">
        <v>8.6181271972734161E-2</v>
      </c>
    </row>
    <row r="25" spans="1:40" x14ac:dyDescent="0.2">
      <c r="A25" s="13" t="str">
        <f t="shared" si="58"/>
        <v>Skilled trades occupations</v>
      </c>
      <c r="B25" s="304">
        <f t="shared" si="60"/>
        <v>5.0932622708866946</v>
      </c>
      <c r="C25" s="304">
        <f t="shared" si="61"/>
        <v>5.1847318951233738</v>
      </c>
      <c r="D25" s="304">
        <f t="shared" si="62"/>
        <v>5.1395819489597097</v>
      </c>
      <c r="E25" s="304"/>
      <c r="F25" s="304">
        <v>3.0645393421600456E-2</v>
      </c>
      <c r="G25" s="304">
        <v>4.2856281485921251E-2</v>
      </c>
      <c r="H25" s="304">
        <v>5.7608254213519415E-2</v>
      </c>
      <c r="I25" s="304"/>
      <c r="J25" s="304">
        <v>6.2157650680803388E-2</v>
      </c>
      <c r="K25" s="304">
        <v>7.4085443981289217E-2</v>
      </c>
      <c r="L25" s="304">
        <v>9.4473795848374259E-2</v>
      </c>
      <c r="M25" s="304"/>
      <c r="N25" s="304">
        <v>0.76402642752260785</v>
      </c>
      <c r="O25" s="304">
        <v>0.89168150502886534</v>
      </c>
      <c r="P25" s="304">
        <v>1.1718494239424857</v>
      </c>
      <c r="Q25" s="306"/>
      <c r="R25" s="304">
        <v>0.18960331260943061</v>
      </c>
      <c r="S25" s="304">
        <v>0.21005416463217977</v>
      </c>
      <c r="T25" s="304">
        <v>0.25706748285185327</v>
      </c>
      <c r="U25" s="306"/>
      <c r="V25" s="304">
        <v>0.49337099496237952</v>
      </c>
      <c r="W25" s="304">
        <v>0.55968606008712951</v>
      </c>
      <c r="X25" s="304">
        <v>0.71990445581599161</v>
      </c>
      <c r="Y25" s="306"/>
      <c r="Z25" s="304">
        <v>1.0752163751128101</v>
      </c>
      <c r="AA25" s="304">
        <v>1.0774983931087381</v>
      </c>
      <c r="AB25" s="304">
        <v>0.98156787290313063</v>
      </c>
      <c r="AC25" s="306"/>
      <c r="AD25" s="304">
        <v>1.5110491078094583</v>
      </c>
      <c r="AE25" s="304">
        <v>1.5029471157885554</v>
      </c>
      <c r="AF25" s="304">
        <v>1.516523050959633</v>
      </c>
      <c r="AG25" s="306"/>
      <c r="AH25" s="304">
        <v>0.62174852721624307</v>
      </c>
      <c r="AI25" s="304">
        <v>0.47419545192242712</v>
      </c>
      <c r="AJ25" s="304">
        <v>0.22676996987360978</v>
      </c>
      <c r="AK25" s="306"/>
      <c r="AL25" s="304">
        <v>0.34544448155136115</v>
      </c>
      <c r="AM25" s="304">
        <v>0.35172747908826779</v>
      </c>
      <c r="AN25" s="304">
        <v>0.11381764255111224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0.82740974025042213</v>
      </c>
      <c r="C26" s="304">
        <f t="shared" si="61"/>
        <v>0.87708192444316646</v>
      </c>
      <c r="D26" s="304">
        <f t="shared" si="62"/>
        <v>0.86655743340459701</v>
      </c>
      <c r="E26" s="304"/>
      <c r="F26" s="304">
        <v>3.2207181856014969E-3</v>
      </c>
      <c r="G26" s="304">
        <v>4.1880460542917516E-3</v>
      </c>
      <c r="H26" s="304">
        <v>4.9882204736252222E-3</v>
      </c>
      <c r="I26" s="304"/>
      <c r="J26" s="304">
        <v>2.3597936488709975E-2</v>
      </c>
      <c r="K26" s="304">
        <v>3.152914169823106E-2</v>
      </c>
      <c r="L26" s="304">
        <v>3.9396203662999153E-2</v>
      </c>
      <c r="M26" s="304"/>
      <c r="N26" s="304">
        <v>0.16191979962536165</v>
      </c>
      <c r="O26" s="304">
        <v>0.16838663399995074</v>
      </c>
      <c r="P26" s="304">
        <v>0.16916010407516568</v>
      </c>
      <c r="Q26" s="306"/>
      <c r="R26" s="304">
        <v>6.0875856688999475E-2</v>
      </c>
      <c r="S26" s="304">
        <v>7.6394004526077308E-2</v>
      </c>
      <c r="T26" s="304">
        <v>9.371951079753206E-2</v>
      </c>
      <c r="U26" s="306"/>
      <c r="V26" s="304">
        <v>4.6543013532299761E-2</v>
      </c>
      <c r="W26" s="304">
        <v>4.4230664329894663E-2</v>
      </c>
      <c r="X26" s="304">
        <v>4.4128268135398739E-2</v>
      </c>
      <c r="Y26" s="306"/>
      <c r="Z26" s="304">
        <v>8.1184537481844815E-2</v>
      </c>
      <c r="AA26" s="304">
        <v>8.4208596197120969E-2</v>
      </c>
      <c r="AB26" s="304">
        <v>9.6317320559955996E-2</v>
      </c>
      <c r="AC26" s="306"/>
      <c r="AD26" s="304">
        <v>0.15072313888572314</v>
      </c>
      <c r="AE26" s="304">
        <v>0.13355551357454351</v>
      </c>
      <c r="AF26" s="304">
        <v>0.10101882878606348</v>
      </c>
      <c r="AG26" s="306"/>
      <c r="AH26" s="304">
        <v>0.2307641243743965</v>
      </c>
      <c r="AI26" s="304">
        <v>0.26560272384618411</v>
      </c>
      <c r="AJ26" s="304">
        <v>0.26841711105485849</v>
      </c>
      <c r="AK26" s="306"/>
      <c r="AL26" s="304">
        <v>6.8580614987485258E-2</v>
      </c>
      <c r="AM26" s="304">
        <v>6.8986600216872432E-2</v>
      </c>
      <c r="AN26" s="304">
        <v>4.9411865858998261E-2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0.83067603503927534</v>
      </c>
      <c r="C27" s="304">
        <f t="shared" si="61"/>
        <v>0.8511430005385372</v>
      </c>
      <c r="D27" s="304">
        <f t="shared" si="62"/>
        <v>0.85334950957403488</v>
      </c>
      <c r="E27" s="304"/>
      <c r="F27" s="304">
        <v>5.0555013652805614E-3</v>
      </c>
      <c r="G27" s="304">
        <v>5.8711680922279227E-3</v>
      </c>
      <c r="H27" s="304">
        <v>7.2450614520749796E-3</v>
      </c>
      <c r="I27" s="304"/>
      <c r="J27" s="304">
        <v>3.1160219804041229E-2</v>
      </c>
      <c r="K27" s="304">
        <v>3.6076801653664788E-2</v>
      </c>
      <c r="L27" s="304">
        <v>4.0568081010040717E-2</v>
      </c>
      <c r="M27" s="304"/>
      <c r="N27" s="304">
        <v>0.11555238542626009</v>
      </c>
      <c r="O27" s="304">
        <v>0.12615977829187874</v>
      </c>
      <c r="P27" s="304">
        <v>0.15281492600473096</v>
      </c>
      <c r="Q27" s="306"/>
      <c r="R27" s="304">
        <v>0.10553934997099963</v>
      </c>
      <c r="S27" s="304">
        <v>0.10400374430140681</v>
      </c>
      <c r="T27" s="304">
        <v>0.11628474955624384</v>
      </c>
      <c r="U27" s="306"/>
      <c r="V27" s="304">
        <v>6.8575337608196799E-2</v>
      </c>
      <c r="W27" s="304">
        <v>6.8916034105159521E-2</v>
      </c>
      <c r="X27" s="304">
        <v>7.0955596348147992E-2</v>
      </c>
      <c r="Y27" s="306"/>
      <c r="Z27" s="304">
        <v>0.14997818282114239</v>
      </c>
      <c r="AA27" s="304">
        <v>0.16913255682227832</v>
      </c>
      <c r="AB27" s="304">
        <v>0.18995092080155609</v>
      </c>
      <c r="AC27" s="306"/>
      <c r="AD27" s="304">
        <v>0.15634974954126174</v>
      </c>
      <c r="AE27" s="304">
        <v>0.16065947210851206</v>
      </c>
      <c r="AF27" s="304">
        <v>0.15102538124368922</v>
      </c>
      <c r="AG27" s="306"/>
      <c r="AH27" s="304">
        <v>0.1555282683587729</v>
      </c>
      <c r="AI27" s="304">
        <v>0.13647719323986737</v>
      </c>
      <c r="AJ27" s="304">
        <v>9.0739292661851462E-2</v>
      </c>
      <c r="AK27" s="306"/>
      <c r="AL27" s="304">
        <v>4.2937040143320136E-2</v>
      </c>
      <c r="AM27" s="304">
        <v>4.384625192354167E-2</v>
      </c>
      <c r="AN27" s="304">
        <v>3.3765500495699555E-2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2.0677630306742891</v>
      </c>
      <c r="C28" s="304">
        <f t="shared" si="61"/>
        <v>2.2017694258328295</v>
      </c>
      <c r="D28" s="304">
        <f t="shared" si="62"/>
        <v>2.0986077681964983</v>
      </c>
      <c r="E28" s="304"/>
      <c r="F28" s="304">
        <v>5.1739353135998585E-4</v>
      </c>
      <c r="G28" s="304">
        <v>8.0496538204112805E-4</v>
      </c>
      <c r="H28" s="304">
        <v>1.0677442125154124E-3</v>
      </c>
      <c r="I28" s="304"/>
      <c r="J28" s="304">
        <v>1.9327435090398921E-2</v>
      </c>
      <c r="K28" s="304">
        <v>2.8077890813374258E-2</v>
      </c>
      <c r="L28" s="304">
        <v>3.3579722260812149E-2</v>
      </c>
      <c r="M28" s="304"/>
      <c r="N28" s="304">
        <v>0.11212650120853267</v>
      </c>
      <c r="O28" s="304">
        <v>0.16666400720971825</v>
      </c>
      <c r="P28" s="304">
        <v>0.23923399136252785</v>
      </c>
      <c r="Q28" s="306"/>
      <c r="R28" s="304">
        <v>2.558411537820697E-2</v>
      </c>
      <c r="S28" s="304">
        <v>3.6331494646159077E-2</v>
      </c>
      <c r="T28" s="304">
        <v>4.9819707338282504E-2</v>
      </c>
      <c r="U28" s="306"/>
      <c r="V28" s="304">
        <v>8.465003960117691E-2</v>
      </c>
      <c r="W28" s="304">
        <v>0.10880748978285973</v>
      </c>
      <c r="X28" s="304">
        <v>0.13314555744788237</v>
      </c>
      <c r="Y28" s="306"/>
      <c r="Z28" s="304">
        <v>0.54193389185524232</v>
      </c>
      <c r="AA28" s="304">
        <v>0.65378475173685502</v>
      </c>
      <c r="AB28" s="304">
        <v>0.75944190349014107</v>
      </c>
      <c r="AC28" s="306"/>
      <c r="AD28" s="304">
        <v>0.64662880921407373</v>
      </c>
      <c r="AE28" s="304">
        <v>0.65486294216032181</v>
      </c>
      <c r="AF28" s="304">
        <v>0.59880336016273827</v>
      </c>
      <c r="AG28" s="306"/>
      <c r="AH28" s="304">
        <v>0.45964675548736911</v>
      </c>
      <c r="AI28" s="304">
        <v>0.372957967865988</v>
      </c>
      <c r="AJ28" s="304">
        <v>0.17224415071674426</v>
      </c>
      <c r="AK28" s="306"/>
      <c r="AL28" s="304">
        <v>0.17734808930792853</v>
      </c>
      <c r="AM28" s="304">
        <v>0.17947791623551221</v>
      </c>
      <c r="AN28" s="304">
        <v>0.11127163120485452</v>
      </c>
    </row>
    <row r="29" spans="1:40" x14ac:dyDescent="0.2">
      <c r="A29" s="13" t="str">
        <f t="shared" si="58"/>
        <v>Elementary occupations</v>
      </c>
      <c r="B29" s="304">
        <f t="shared" si="60"/>
        <v>3.0039691229208345</v>
      </c>
      <c r="C29" s="304">
        <f t="shared" si="61"/>
        <v>2.7914349060556183</v>
      </c>
      <c r="D29" s="304">
        <f t="shared" si="62"/>
        <v>2.3710813258775936</v>
      </c>
      <c r="E29" s="304"/>
      <c r="F29" s="304">
        <v>4.197223426280193E-5</v>
      </c>
      <c r="G29" s="304">
        <v>5.0085819392630792E-5</v>
      </c>
      <c r="H29" s="304">
        <v>6.0164971460941321E-5</v>
      </c>
      <c r="I29" s="304"/>
      <c r="J29" s="304">
        <v>4.7736621757568404E-2</v>
      </c>
      <c r="K29" s="304">
        <v>5.100956607944053E-2</v>
      </c>
      <c r="L29" s="304">
        <v>4.8242296127997276E-2</v>
      </c>
      <c r="M29" s="304"/>
      <c r="N29" s="304">
        <v>0.11094687360521858</v>
      </c>
      <c r="O29" s="304">
        <v>0.11619234326610457</v>
      </c>
      <c r="P29" s="304">
        <v>0.12091344568229082</v>
      </c>
      <c r="Q29" s="306"/>
      <c r="R29" s="304">
        <v>0.13950603813185558</v>
      </c>
      <c r="S29" s="304">
        <v>0.13554576835064963</v>
      </c>
      <c r="T29" s="304">
        <v>0.13170371979593684</v>
      </c>
      <c r="U29" s="306"/>
      <c r="V29" s="304">
        <v>0.23669363841380564</v>
      </c>
      <c r="W29" s="304">
        <v>0.25665215286460069</v>
      </c>
      <c r="X29" s="304">
        <v>0.27685667022474197</v>
      </c>
      <c r="Y29" s="306"/>
      <c r="Z29" s="304">
        <v>0.69181262581624248</v>
      </c>
      <c r="AA29" s="304">
        <v>0.74454137034155954</v>
      </c>
      <c r="AB29" s="304">
        <v>0.70777699162564045</v>
      </c>
      <c r="AC29" s="306"/>
      <c r="AD29" s="304">
        <v>0.88391359345661413</v>
      </c>
      <c r="AE29" s="304">
        <v>0.78127538432655919</v>
      </c>
      <c r="AF29" s="304">
        <v>0.55314963394136207</v>
      </c>
      <c r="AG29" s="306"/>
      <c r="AH29" s="304">
        <v>0.68315790670262644</v>
      </c>
      <c r="AI29" s="304">
        <v>0.51389181295030983</v>
      </c>
      <c r="AJ29" s="304">
        <v>0.36172219706160119</v>
      </c>
      <c r="AK29" s="306"/>
      <c r="AL29" s="304">
        <v>0.21015985280264043</v>
      </c>
      <c r="AM29" s="304">
        <v>0.19227642205700182</v>
      </c>
      <c r="AN29" s="304">
        <v>0.17065620644656215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67.149000000000015</v>
      </c>
      <c r="C32" s="305">
        <f>SUM(C33:C41)</f>
        <v>66.019000000000048</v>
      </c>
      <c r="D32" s="305">
        <f>SUM(D33:D41)</f>
        <v>62.261999999999979</v>
      </c>
      <c r="E32" s="304"/>
      <c r="F32" s="305">
        <f>SUM(F33:F41)</f>
        <v>0.69307049836296997</v>
      </c>
      <c r="G32" s="305">
        <f>SUM(G33:G41)</f>
        <v>0.81498704700125468</v>
      </c>
      <c r="H32" s="305">
        <f>SUM(H33:H41)</f>
        <v>0.9131575988339633</v>
      </c>
      <c r="I32" s="304"/>
      <c r="J32" s="305">
        <f>SUM(J33:J41)</f>
        <v>3.8987853460286463</v>
      </c>
      <c r="K32" s="305">
        <f>SUM(K33:K41)</f>
        <v>4.8361356318448792</v>
      </c>
      <c r="L32" s="305">
        <f>SUM(L33:L41)</f>
        <v>5.8951067932777894</v>
      </c>
      <c r="M32" s="304"/>
      <c r="N32" s="305">
        <f>SUM(N33:N41)</f>
        <v>10.794860752777364</v>
      </c>
      <c r="O32" s="305">
        <f>SUM(O33:O41)</f>
        <v>10.93942377685195</v>
      </c>
      <c r="P32" s="305">
        <f>SUM(P33:P41)</f>
        <v>11.923502065056494</v>
      </c>
      <c r="Q32" s="306"/>
      <c r="R32" s="305">
        <f>SUM(R33:R41)</f>
        <v>2.7464059397261456</v>
      </c>
      <c r="S32" s="305">
        <f>SUM(S33:S41)</f>
        <v>2.8854129534718815</v>
      </c>
      <c r="T32" s="305">
        <f>SUM(T33:T41)</f>
        <v>3.3610218796060707</v>
      </c>
      <c r="U32" s="306"/>
      <c r="V32" s="305">
        <f>SUM(V33:V41)</f>
        <v>5.5991215121279536</v>
      </c>
      <c r="W32" s="305">
        <f>SUM(W33:W41)</f>
        <v>5.5743180161309285</v>
      </c>
      <c r="X32" s="305">
        <f>SUM(X33:X41)</f>
        <v>5.846541177518314</v>
      </c>
      <c r="Y32" s="306"/>
      <c r="Z32" s="305">
        <f>SUM(Z33:Z41)</f>
        <v>14.408043560560946</v>
      </c>
      <c r="AA32" s="305">
        <f>SUM(AA33:AA41)</f>
        <v>15.2787514814964</v>
      </c>
      <c r="AB32" s="305">
        <f>SUM(AB33:AB41)</f>
        <v>14.988942126158813</v>
      </c>
      <c r="AC32" s="306"/>
      <c r="AD32" s="305">
        <f>SUM(AD33:AD41)</f>
        <v>14.82834112773523</v>
      </c>
      <c r="AE32" s="305">
        <f>SUM(AE33:AE41)</f>
        <v>13.432831903754012</v>
      </c>
      <c r="AF32" s="305">
        <f>SUM(AF33:AF41)</f>
        <v>10.934967432575849</v>
      </c>
      <c r="AG32" s="306"/>
      <c r="AH32" s="305">
        <f>SUM(AH33:AH41)</f>
        <v>11.057480376100012</v>
      </c>
      <c r="AI32" s="305">
        <f>SUM(AI33:AI41)</f>
        <v>9.9816587133649612</v>
      </c>
      <c r="AJ32" s="305">
        <f>SUM(AJ33:AJ41)</f>
        <v>6.8180644551896536</v>
      </c>
      <c r="AK32" s="306"/>
      <c r="AL32" s="305">
        <f>SUM(AL33:AL41)</f>
        <v>3.1228908865807554</v>
      </c>
      <c r="AM32" s="305">
        <f>SUM(AM33:AM41)</f>
        <v>2.2754804760837861</v>
      </c>
      <c r="AN32" s="305">
        <f>SUM(AN33:AN41)</f>
        <v>1.5806964717830316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9.0692245758170493</v>
      </c>
      <c r="C33" s="304">
        <f t="shared" ref="C33:C41" si="64">SUM(G33,K33,O33,S33,W33,AA33,AE33,AI33,AM33)</f>
        <v>8.5765561284669012</v>
      </c>
      <c r="D33" s="304">
        <f t="shared" ref="D33:D40" si="65">SUM(H33,L33,P33,T33,X33,AB33,AF33,AJ33,AN33)</f>
        <v>8.4157903029722689</v>
      </c>
      <c r="E33" s="304"/>
      <c r="F33" s="304">
        <v>0.10597723678594501</v>
      </c>
      <c r="G33" s="304">
        <v>0.11165759156490801</v>
      </c>
      <c r="H33" s="304">
        <v>0.11382919853524599</v>
      </c>
      <c r="I33" s="304"/>
      <c r="J33" s="304">
        <v>0.82587405063947228</v>
      </c>
      <c r="K33" s="304">
        <v>0.96712184563800807</v>
      </c>
      <c r="L33" s="304">
        <v>1.0940744585842899</v>
      </c>
      <c r="M33" s="304"/>
      <c r="N33" s="304">
        <v>2.4981763504957821</v>
      </c>
      <c r="O33" s="304">
        <v>2.4720711060930376</v>
      </c>
      <c r="P33" s="304">
        <v>2.6742809304471842</v>
      </c>
      <c r="Q33" s="306"/>
      <c r="R33" s="304">
        <v>0.56314372266597201</v>
      </c>
      <c r="S33" s="304">
        <v>0.55906422319522653</v>
      </c>
      <c r="T33" s="304">
        <v>0.63024787969665985</v>
      </c>
      <c r="U33" s="306"/>
      <c r="V33" s="304">
        <v>1.1376970489892519</v>
      </c>
      <c r="W33" s="304">
        <v>1.0619906830074994</v>
      </c>
      <c r="X33" s="304">
        <v>1.1063630375615778</v>
      </c>
      <c r="Y33" s="306"/>
      <c r="Z33" s="304">
        <v>1.5160677641916123</v>
      </c>
      <c r="AA33" s="304">
        <v>1.4515897784736531</v>
      </c>
      <c r="AB33" s="304">
        <v>1.3549744579278689</v>
      </c>
      <c r="AC33" s="306"/>
      <c r="AD33" s="304">
        <v>1.4445198135556654</v>
      </c>
      <c r="AE33" s="304">
        <v>1.1513303014528125</v>
      </c>
      <c r="AF33" s="304">
        <v>0.91341881142877424</v>
      </c>
      <c r="AG33" s="306"/>
      <c r="AH33" s="304">
        <v>0.8015348016295254</v>
      </c>
      <c r="AI33" s="304">
        <v>0.63534662402798125</v>
      </c>
      <c r="AJ33" s="304">
        <v>0.37591032735042118</v>
      </c>
      <c r="AK33" s="306"/>
      <c r="AL33" s="304">
        <v>0.17623378686382182</v>
      </c>
      <c r="AM33" s="304">
        <v>0.16638397501377575</v>
      </c>
      <c r="AN33" s="304">
        <v>0.15269120144024728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12.128906221333601</v>
      </c>
      <c r="C34" s="304">
        <f t="shared" si="64"/>
        <v>12.426586947240924</v>
      </c>
      <c r="D34" s="304">
        <f t="shared" si="65"/>
        <v>12.465253034337824</v>
      </c>
      <c r="E34" s="304"/>
      <c r="F34" s="304">
        <v>0.42916870643522009</v>
      </c>
      <c r="G34" s="304">
        <v>0.52293088828249756</v>
      </c>
      <c r="H34" s="304">
        <v>0.58950571960618925</v>
      </c>
      <c r="I34" s="304"/>
      <c r="J34" s="304">
        <v>1.5994114845243876</v>
      </c>
      <c r="K34" s="304">
        <v>1.989735271649941</v>
      </c>
      <c r="L34" s="304">
        <v>2.3370364524671401</v>
      </c>
      <c r="M34" s="304"/>
      <c r="N34" s="304">
        <v>3.4405835775743454</v>
      </c>
      <c r="O34" s="304">
        <v>3.4011336940967145</v>
      </c>
      <c r="P34" s="304">
        <v>3.4796527016739631</v>
      </c>
      <c r="Q34" s="306"/>
      <c r="R34" s="304">
        <v>0.42190419800328172</v>
      </c>
      <c r="S34" s="304">
        <v>0.43325515200343079</v>
      </c>
      <c r="T34" s="304">
        <v>0.49715333571665771</v>
      </c>
      <c r="U34" s="306"/>
      <c r="V34" s="304">
        <v>1.5553673635162499</v>
      </c>
      <c r="W34" s="304">
        <v>1.5182952051006253</v>
      </c>
      <c r="X34" s="304">
        <v>1.5551957996575601</v>
      </c>
      <c r="Y34" s="306"/>
      <c r="Z34" s="304">
        <v>2.2529290749214312</v>
      </c>
      <c r="AA34" s="304">
        <v>2.3726264467924896</v>
      </c>
      <c r="AB34" s="304">
        <v>2.2733490536230478</v>
      </c>
      <c r="AC34" s="306"/>
      <c r="AD34" s="304">
        <v>1.3671915346920172</v>
      </c>
      <c r="AE34" s="304">
        <v>1.1632142121082851</v>
      </c>
      <c r="AF34" s="304">
        <v>0.83181458090547233</v>
      </c>
      <c r="AG34" s="306"/>
      <c r="AH34" s="304">
        <v>0.89325530873017811</v>
      </c>
      <c r="AI34" s="304">
        <v>0.83901993889637416</v>
      </c>
      <c r="AJ34" s="304">
        <v>0.74510362095063898</v>
      </c>
      <c r="AK34" s="306"/>
      <c r="AL34" s="304">
        <v>0.16909497293649153</v>
      </c>
      <c r="AM34" s="304">
        <v>0.18637613831056507</v>
      </c>
      <c r="AN34" s="304">
        <v>0.15644176973715543</v>
      </c>
    </row>
    <row r="35" spans="1:40" x14ac:dyDescent="0.2">
      <c r="A35" s="13" t="str">
        <f t="shared" si="63"/>
        <v>Associate professional occupations</v>
      </c>
      <c r="B35" s="304">
        <f t="shared" si="66"/>
        <v>9.2333870206886726</v>
      </c>
      <c r="C35" s="304">
        <f t="shared" si="64"/>
        <v>8.386621628747033</v>
      </c>
      <c r="D35" s="304">
        <f t="shared" si="65"/>
        <v>8.2408671904447957</v>
      </c>
      <c r="E35" s="304"/>
      <c r="F35" s="304">
        <v>0.10552076535358353</v>
      </c>
      <c r="G35" s="304">
        <v>0.11604507491914821</v>
      </c>
      <c r="H35" s="304">
        <v>0.13382725210382232</v>
      </c>
      <c r="I35" s="304"/>
      <c r="J35" s="304">
        <v>0.7507092431194069</v>
      </c>
      <c r="K35" s="304">
        <v>0.841365645715759</v>
      </c>
      <c r="L35" s="304">
        <v>0.97723441957371637</v>
      </c>
      <c r="M35" s="304"/>
      <c r="N35" s="304">
        <v>2.2717624211842318</v>
      </c>
      <c r="O35" s="304">
        <v>2.1719335439780165</v>
      </c>
      <c r="P35" s="304">
        <v>2.3100943104193159</v>
      </c>
      <c r="Q35" s="306"/>
      <c r="R35" s="304">
        <v>0.62977064889635881</v>
      </c>
      <c r="S35" s="304">
        <v>0.63371206599024665</v>
      </c>
      <c r="T35" s="304">
        <v>0.72953364726118775</v>
      </c>
      <c r="U35" s="306"/>
      <c r="V35" s="304">
        <v>0.84659779911148292</v>
      </c>
      <c r="W35" s="304">
        <v>0.72917006141676211</v>
      </c>
      <c r="X35" s="304">
        <v>0.71171245160886654</v>
      </c>
      <c r="Y35" s="306"/>
      <c r="Z35" s="304">
        <v>2.08969349133638</v>
      </c>
      <c r="AA35" s="304">
        <v>1.9891539073249065</v>
      </c>
      <c r="AB35" s="304">
        <v>1.9293565415056309</v>
      </c>
      <c r="AC35" s="306"/>
      <c r="AD35" s="304">
        <v>1.5537566682786019</v>
      </c>
      <c r="AE35" s="304">
        <v>1.184808785020671</v>
      </c>
      <c r="AF35" s="304">
        <v>0.91949009971460227</v>
      </c>
      <c r="AG35" s="306"/>
      <c r="AH35" s="304">
        <v>0.85974957509892214</v>
      </c>
      <c r="AI35" s="304">
        <v>0.60714413192897632</v>
      </c>
      <c r="AJ35" s="304">
        <v>0.43985982640642723</v>
      </c>
      <c r="AK35" s="306"/>
      <c r="AL35" s="304">
        <v>0.12582640830970437</v>
      </c>
      <c r="AM35" s="304">
        <v>0.11328841245254523</v>
      </c>
      <c r="AN35" s="304">
        <v>8.9758641851226048E-2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5.117114260472758</v>
      </c>
      <c r="C36" s="304">
        <f t="shared" si="64"/>
        <v>4.553986001093298</v>
      </c>
      <c r="D36" s="304">
        <f t="shared" si="65"/>
        <v>3.996747369507065</v>
      </c>
      <c r="E36" s="304"/>
      <c r="F36" s="304">
        <v>1.3575045702557966E-2</v>
      </c>
      <c r="G36" s="304">
        <v>1.5163625437636679E-2</v>
      </c>
      <c r="H36" s="304">
        <v>1.6482629791725507E-2</v>
      </c>
      <c r="I36" s="304"/>
      <c r="J36" s="304">
        <v>0.19674466244125272</v>
      </c>
      <c r="K36" s="304">
        <v>0.23341137031085749</v>
      </c>
      <c r="L36" s="304">
        <v>0.2856781165923471</v>
      </c>
      <c r="M36" s="304"/>
      <c r="N36" s="304">
        <v>0.77679988305966985</v>
      </c>
      <c r="O36" s="304">
        <v>0.73852555799751829</v>
      </c>
      <c r="P36" s="304">
        <v>0.77177535318858337</v>
      </c>
      <c r="Q36" s="306"/>
      <c r="R36" s="304">
        <v>0.32520629987144339</v>
      </c>
      <c r="S36" s="304">
        <v>0.31635839902700091</v>
      </c>
      <c r="T36" s="304">
        <v>0.36564917603520219</v>
      </c>
      <c r="U36" s="306"/>
      <c r="V36" s="304">
        <v>0.40422714715144709</v>
      </c>
      <c r="W36" s="304">
        <v>0.38173105189849876</v>
      </c>
      <c r="X36" s="304">
        <v>0.41448202476601714</v>
      </c>
      <c r="Y36" s="306"/>
      <c r="Z36" s="304">
        <v>1.099363189376876</v>
      </c>
      <c r="AA36" s="304">
        <v>1.0527587741571132</v>
      </c>
      <c r="AB36" s="304">
        <v>1.0119055878912031</v>
      </c>
      <c r="AC36" s="306"/>
      <c r="AD36" s="304">
        <v>1.5226593724403623</v>
      </c>
      <c r="AE36" s="304">
        <v>1.2930725241934589</v>
      </c>
      <c r="AF36" s="304">
        <v>0.90311924488053907</v>
      </c>
      <c r="AG36" s="306"/>
      <c r="AH36" s="304">
        <v>0.67262814229183354</v>
      </c>
      <c r="AI36" s="304">
        <v>0.43483895371503489</v>
      </c>
      <c r="AJ36" s="304">
        <v>0.16108579818531396</v>
      </c>
      <c r="AK36" s="306"/>
      <c r="AL36" s="304">
        <v>0.10591051813731511</v>
      </c>
      <c r="AM36" s="304">
        <v>8.8125744356179508E-2</v>
      </c>
      <c r="AN36" s="304">
        <v>6.6569438176133672E-2</v>
      </c>
    </row>
    <row r="37" spans="1:40" x14ac:dyDescent="0.2">
      <c r="A37" s="13" t="str">
        <f t="shared" si="63"/>
        <v>Skilled trades occupations</v>
      </c>
      <c r="B37" s="304">
        <f t="shared" si="66"/>
        <v>12.622923054524984</v>
      </c>
      <c r="C37" s="304">
        <f t="shared" si="64"/>
        <v>12.11424296082016</v>
      </c>
      <c r="D37" s="304">
        <f t="shared" si="65"/>
        <v>10.474118818623962</v>
      </c>
      <c r="E37" s="304"/>
      <c r="F37" s="304">
        <v>1.1749528505404812E-2</v>
      </c>
      <c r="G37" s="304">
        <v>1.4795356451238788E-2</v>
      </c>
      <c r="H37" s="304">
        <v>1.7813360144683228E-2</v>
      </c>
      <c r="I37" s="304"/>
      <c r="J37" s="304">
        <v>0.19586167962445444</v>
      </c>
      <c r="K37" s="304">
        <v>0.28506622701297529</v>
      </c>
      <c r="L37" s="304">
        <v>0.38194719901858104</v>
      </c>
      <c r="M37" s="304"/>
      <c r="N37" s="304">
        <v>0.62517800005862267</v>
      </c>
      <c r="O37" s="304">
        <v>0.74383033627872708</v>
      </c>
      <c r="P37" s="304">
        <v>0.86832921300605304</v>
      </c>
      <c r="Q37" s="306"/>
      <c r="R37" s="304">
        <v>0.33295284108210971</v>
      </c>
      <c r="S37" s="304">
        <v>0.37741373019727076</v>
      </c>
      <c r="T37" s="304">
        <v>0.45452915047508302</v>
      </c>
      <c r="U37" s="306"/>
      <c r="V37" s="304">
        <v>0.91247969263384576</v>
      </c>
      <c r="W37" s="304">
        <v>0.93847990395167491</v>
      </c>
      <c r="X37" s="304">
        <v>0.96200635161262082</v>
      </c>
      <c r="Y37" s="306"/>
      <c r="Z37" s="304">
        <v>4.0089908115213904</v>
      </c>
      <c r="AA37" s="304">
        <v>4.0613772184241643</v>
      </c>
      <c r="AB37" s="304">
        <v>3.6104606930330077</v>
      </c>
      <c r="AC37" s="306"/>
      <c r="AD37" s="304">
        <v>3.2993924840482141</v>
      </c>
      <c r="AE37" s="304">
        <v>2.7356524179283723</v>
      </c>
      <c r="AF37" s="304">
        <v>1.8846891580296621</v>
      </c>
      <c r="AG37" s="306"/>
      <c r="AH37" s="304">
        <v>2.4678083495471266</v>
      </c>
      <c r="AI37" s="304">
        <v>2.3239512480883446</v>
      </c>
      <c r="AJ37" s="304">
        <v>1.8745104367654706</v>
      </c>
      <c r="AK37" s="306"/>
      <c r="AL37" s="304">
        <v>0.76850966750381544</v>
      </c>
      <c r="AM37" s="304">
        <v>0.63367652248739237</v>
      </c>
      <c r="AN37" s="304">
        <v>0.41983325653880088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0.83241853000610933</v>
      </c>
      <c r="C38" s="304">
        <f t="shared" si="64"/>
        <v>0.8624962758877821</v>
      </c>
      <c r="D38" s="304">
        <f t="shared" si="65"/>
        <v>0.86740050591532103</v>
      </c>
      <c r="E38" s="304"/>
      <c r="F38" s="304">
        <v>6.5922560831820406E-3</v>
      </c>
      <c r="G38" s="304">
        <v>7.8831029752536013E-3</v>
      </c>
      <c r="H38" s="304">
        <v>9.8605947848008756E-3</v>
      </c>
      <c r="I38" s="304"/>
      <c r="J38" s="304">
        <v>1.1113309268955925E-2</v>
      </c>
      <c r="K38" s="304">
        <v>1.3582566813870604E-2</v>
      </c>
      <c r="L38" s="304">
        <v>1.4798142204107001E-2</v>
      </c>
      <c r="M38" s="304"/>
      <c r="N38" s="304">
        <v>7.8237417662493119E-2</v>
      </c>
      <c r="O38" s="304">
        <v>7.4409285518848275E-2</v>
      </c>
      <c r="P38" s="304">
        <v>7.3368633336636666E-2</v>
      </c>
      <c r="Q38" s="306"/>
      <c r="R38" s="304">
        <v>2.2705642050224611E-2</v>
      </c>
      <c r="S38" s="304">
        <v>2.0896713785536709E-2</v>
      </c>
      <c r="T38" s="304">
        <v>2.041247717079319E-2</v>
      </c>
      <c r="U38" s="306"/>
      <c r="V38" s="304">
        <v>7.2918851287872691E-2</v>
      </c>
      <c r="W38" s="304">
        <v>7.4947934699232666E-2</v>
      </c>
      <c r="X38" s="304">
        <v>7.5417536785123432E-2</v>
      </c>
      <c r="Y38" s="306"/>
      <c r="Z38" s="304">
        <v>0.1110173580193124</v>
      </c>
      <c r="AA38" s="304">
        <v>0.11474591133497064</v>
      </c>
      <c r="AB38" s="304">
        <v>0.11452104052103829</v>
      </c>
      <c r="AC38" s="306"/>
      <c r="AD38" s="304">
        <v>0.15745333280243007</v>
      </c>
      <c r="AE38" s="304">
        <v>0.14780951721390939</v>
      </c>
      <c r="AF38" s="304">
        <v>0.12527642922573867</v>
      </c>
      <c r="AG38" s="306"/>
      <c r="AH38" s="304">
        <v>0.32318003653244437</v>
      </c>
      <c r="AI38" s="304">
        <v>0.35653378065264202</v>
      </c>
      <c r="AJ38" s="304">
        <v>0.38647348718113123</v>
      </c>
      <c r="AK38" s="306"/>
      <c r="AL38" s="304">
        <v>4.9200326299194179E-2</v>
      </c>
      <c r="AM38" s="304">
        <v>5.1687462893518207E-2</v>
      </c>
      <c r="AN38" s="304">
        <v>4.7272164705951657E-2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2.3016746929662157</v>
      </c>
      <c r="C39" s="304">
        <f t="shared" si="64"/>
        <v>2.341074157940759</v>
      </c>
      <c r="D39" s="304">
        <f t="shared" si="65"/>
        <v>2.3397708791859566</v>
      </c>
      <c r="E39" s="304"/>
      <c r="F39" s="304">
        <v>1.0915082843624847E-2</v>
      </c>
      <c r="G39" s="304">
        <v>1.3923154212376972E-2</v>
      </c>
      <c r="H39" s="304">
        <v>1.5806763990848988E-2</v>
      </c>
      <c r="I39" s="304"/>
      <c r="J39" s="304">
        <v>0.13728027719623612</v>
      </c>
      <c r="K39" s="304">
        <v>0.17642086065903187</v>
      </c>
      <c r="L39" s="304">
        <v>0.20499405769080808</v>
      </c>
      <c r="M39" s="304"/>
      <c r="N39" s="304">
        <v>0.44665988317022276</v>
      </c>
      <c r="O39" s="304">
        <v>0.48583690222288645</v>
      </c>
      <c r="P39" s="304">
        <v>0.55210944352890878</v>
      </c>
      <c r="Q39" s="306"/>
      <c r="R39" s="304">
        <v>0.14220108030005407</v>
      </c>
      <c r="S39" s="304">
        <v>0.15994197378977212</v>
      </c>
      <c r="T39" s="304">
        <v>0.18878964733624723</v>
      </c>
      <c r="U39" s="306"/>
      <c r="V39" s="304">
        <v>0.14866325920136989</v>
      </c>
      <c r="W39" s="304">
        <v>0.16295167270412378</v>
      </c>
      <c r="X39" s="304">
        <v>0.19002292015641492</v>
      </c>
      <c r="Y39" s="306"/>
      <c r="Z39" s="304">
        <v>0.51104616642256584</v>
      </c>
      <c r="AA39" s="304">
        <v>0.53900248918391336</v>
      </c>
      <c r="AB39" s="304">
        <v>0.54685877523646254</v>
      </c>
      <c r="AC39" s="306"/>
      <c r="AD39" s="304">
        <v>0.48634367743996487</v>
      </c>
      <c r="AE39" s="304">
        <v>0.45098341270515407</v>
      </c>
      <c r="AF39" s="304">
        <v>0.41001668475945974</v>
      </c>
      <c r="AG39" s="306"/>
      <c r="AH39" s="304">
        <v>0.28411051064769288</v>
      </c>
      <c r="AI39" s="304">
        <v>0.22359678105850744</v>
      </c>
      <c r="AJ39" s="304">
        <v>0.1083849896841825</v>
      </c>
      <c r="AK39" s="306"/>
      <c r="AL39" s="304">
        <v>0.13445475574448404</v>
      </c>
      <c r="AM39" s="304">
        <v>0.12841691140499303</v>
      </c>
      <c r="AN39" s="304">
        <v>0.12278759680262397</v>
      </c>
    </row>
    <row r="40" spans="1:40" x14ac:dyDescent="0.2">
      <c r="A40" s="13" t="str">
        <f t="shared" si="63"/>
        <v>Process, plant and machine operatives</v>
      </c>
      <c r="B40" s="304">
        <f t="shared" si="66"/>
        <v>11.298633838058119</v>
      </c>
      <c r="C40" s="304">
        <f t="shared" si="64"/>
        <v>12.757790701290608</v>
      </c>
      <c r="D40" s="304">
        <f t="shared" si="65"/>
        <v>11.95751555693373</v>
      </c>
      <c r="E40" s="304"/>
      <c r="F40" s="304">
        <v>1.8431984636406256E-3</v>
      </c>
      <c r="G40" s="304">
        <v>2.4067735437644823E-3</v>
      </c>
      <c r="H40" s="304">
        <v>2.3573781417796551E-3</v>
      </c>
      <c r="I40" s="304"/>
      <c r="J40" s="304">
        <v>0.14378459880355884</v>
      </c>
      <c r="K40" s="304">
        <v>0.27926388100845423</v>
      </c>
      <c r="L40" s="304">
        <v>0.53837624791642913</v>
      </c>
      <c r="M40" s="304"/>
      <c r="N40" s="304">
        <v>0.39108988892889734</v>
      </c>
      <c r="O40" s="304">
        <v>0.56513694522047253</v>
      </c>
      <c r="P40" s="304">
        <v>0.87208857579322807</v>
      </c>
      <c r="Q40" s="306"/>
      <c r="R40" s="305">
        <v>0.18436439509781652</v>
      </c>
      <c r="S40" s="305">
        <v>0.25733325046953631</v>
      </c>
      <c r="T40" s="305">
        <v>0.31069392981853561</v>
      </c>
      <c r="U40" s="306"/>
      <c r="V40" s="305">
        <v>0.38997075161504624</v>
      </c>
      <c r="W40" s="305">
        <v>0.55733702652941708</v>
      </c>
      <c r="X40" s="305">
        <v>0.65431361998274729</v>
      </c>
      <c r="Y40" s="306"/>
      <c r="Z40" s="305">
        <v>2.2292199453911246</v>
      </c>
      <c r="AA40" s="305">
        <v>3.0979926284385573</v>
      </c>
      <c r="AB40" s="305">
        <v>3.4998373012044874</v>
      </c>
      <c r="AC40" s="306"/>
      <c r="AD40" s="305">
        <v>3.8346669139224363</v>
      </c>
      <c r="AE40" s="305">
        <v>4.3708813858564204</v>
      </c>
      <c r="AF40" s="305">
        <v>4.2503204320520638</v>
      </c>
      <c r="AG40" s="306"/>
      <c r="AH40" s="305">
        <v>3.0591577097366072</v>
      </c>
      <c r="AI40" s="305">
        <v>3.0654439338262254</v>
      </c>
      <c r="AJ40" s="305">
        <v>1.5598193594508252</v>
      </c>
      <c r="AK40" s="306"/>
      <c r="AL40" s="305">
        <v>1.0645364360989917</v>
      </c>
      <c r="AM40" s="305">
        <v>0.56199487639776036</v>
      </c>
      <c r="AN40" s="305">
        <v>0.26970871257363421</v>
      </c>
    </row>
    <row r="41" spans="1:40" x14ac:dyDescent="0.2">
      <c r="A41" s="39" t="str">
        <f t="shared" si="63"/>
        <v>Elementary occupations</v>
      </c>
      <c r="B41" s="307">
        <f t="shared" si="66"/>
        <v>4.5447178061325122</v>
      </c>
      <c r="C41" s="307">
        <f t="shared" si="64"/>
        <v>3.9996451985125847</v>
      </c>
      <c r="D41" s="307">
        <f>SUM(H41,L41,P41,T41,X41,AB41,AF41,AJ41,AN41)</f>
        <v>3.5045363420790538</v>
      </c>
      <c r="E41" s="307"/>
      <c r="F41" s="307">
        <v>7.7286781898108859E-3</v>
      </c>
      <c r="G41" s="307">
        <v>1.0181479614430411E-2</v>
      </c>
      <c r="H41" s="307">
        <v>1.3674701734867461E-2</v>
      </c>
      <c r="I41" s="307"/>
      <c r="J41" s="307">
        <v>3.8006040410921579E-2</v>
      </c>
      <c r="K41" s="307">
        <v>5.0167963035980485E-2</v>
      </c>
      <c r="L41" s="307">
        <v>6.0967699230370646E-2</v>
      </c>
      <c r="M41" s="307"/>
      <c r="N41" s="307">
        <v>0.26637333064309648</v>
      </c>
      <c r="O41" s="307">
        <v>0.28654640544572946</v>
      </c>
      <c r="P41" s="307">
        <v>0.32180290366262071</v>
      </c>
      <c r="Q41" s="308"/>
      <c r="R41" s="307">
        <v>0.1241571117588841</v>
      </c>
      <c r="S41" s="307">
        <v>0.12743744501386028</v>
      </c>
      <c r="T41" s="307">
        <v>0.16401263609570463</v>
      </c>
      <c r="U41" s="308"/>
      <c r="V41" s="307">
        <v>0.1311995986213865</v>
      </c>
      <c r="W41" s="307">
        <v>0.14941447682309411</v>
      </c>
      <c r="X41" s="307">
        <v>0.17702743538738538</v>
      </c>
      <c r="Y41" s="308"/>
      <c r="Z41" s="307">
        <v>0.58971575938025511</v>
      </c>
      <c r="AA41" s="307">
        <v>0.5995043273666304</v>
      </c>
      <c r="AB41" s="307">
        <v>0.64767867521606581</v>
      </c>
      <c r="AC41" s="308"/>
      <c r="AD41" s="307">
        <v>1.1623573305555388</v>
      </c>
      <c r="AE41" s="307">
        <v>0.93507934727492759</v>
      </c>
      <c r="AF41" s="307">
        <v>0.69682199157953739</v>
      </c>
      <c r="AG41" s="308"/>
      <c r="AH41" s="307">
        <v>1.6960559418856815</v>
      </c>
      <c r="AI41" s="307">
        <v>1.4957833211708753</v>
      </c>
      <c r="AJ41" s="307">
        <v>1.1669166092152432</v>
      </c>
      <c r="AK41" s="308"/>
      <c r="AL41" s="307">
        <v>0.52912401468693737</v>
      </c>
      <c r="AM41" s="307">
        <v>0.34553043276705658</v>
      </c>
      <c r="AN41" s="307">
        <v>0.25563368995725844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Norfolk and Suffolk 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62.071000000000019</v>
      </c>
      <c r="C50" s="305">
        <f>SUM(C51:C59)</f>
        <v>66.448999999999756</v>
      </c>
      <c r="D50" s="305">
        <f>SUM(D51:D59)</f>
        <v>72.145999999999944</v>
      </c>
      <c r="E50" s="304"/>
      <c r="F50" s="305">
        <f>SUM(F51:F59)</f>
        <v>0.18160319351852661</v>
      </c>
      <c r="G50" s="305">
        <f>SUM(G51:G59)</f>
        <v>0.25358615526612732</v>
      </c>
      <c r="H50" s="305">
        <f>SUM(H51:H59)</f>
        <v>0.37632449500623777</v>
      </c>
      <c r="I50" s="304"/>
      <c r="J50" s="305">
        <f>SUM(J51:J59)</f>
        <v>3.0380292810272524</v>
      </c>
      <c r="K50" s="305">
        <f>SUM(K51:K59)</f>
        <v>4.2509171530033267</v>
      </c>
      <c r="L50" s="305">
        <f>SUM(L51:L59)</f>
        <v>5.9816367766837049</v>
      </c>
      <c r="M50" s="304"/>
      <c r="N50" s="305">
        <f>SUM(N51:N59)</f>
        <v>6.2806860876965889</v>
      </c>
      <c r="O50" s="305">
        <f>SUM(O51:O59)</f>
        <v>6.9701883885142095</v>
      </c>
      <c r="P50" s="305">
        <f>SUM(P51:P59)</f>
        <v>8.666670843778375</v>
      </c>
      <c r="Q50" s="304"/>
      <c r="R50" s="305">
        <f>SUM(R51:R59)</f>
        <v>2.2107332045900887</v>
      </c>
      <c r="S50" s="305">
        <f>SUM(S51:S59)</f>
        <v>2.4192630421103622</v>
      </c>
      <c r="T50" s="305">
        <f>SUM(T51:T59)</f>
        <v>3.1346043494481446</v>
      </c>
      <c r="U50" s="304"/>
      <c r="V50" s="305">
        <f>SUM(V51:V59)</f>
        <v>4.4392699837091767</v>
      </c>
      <c r="W50" s="305">
        <f>SUM(W51:W59)</f>
        <v>4.7562158942802171</v>
      </c>
      <c r="X50" s="305">
        <f>SUM(X51:X59)</f>
        <v>5.7227355607929296</v>
      </c>
      <c r="Y50" s="304"/>
      <c r="Z50" s="305">
        <f>SUM(Z51:Z59)</f>
        <v>16.695657374135372</v>
      </c>
      <c r="AA50" s="305">
        <f>SUM(AA51:AA59)</f>
        <v>19.176709098882814</v>
      </c>
      <c r="AB50" s="305">
        <f>SUM(AB51:AB59)</f>
        <v>21.625826599044842</v>
      </c>
      <c r="AC50" s="304"/>
      <c r="AD50" s="305">
        <f>SUM(AD51:AD59)</f>
        <v>16.464995103164267</v>
      </c>
      <c r="AE50" s="305">
        <f>SUM(AE51:AE59)</f>
        <v>16.329167440318354</v>
      </c>
      <c r="AF50" s="305">
        <f>SUM(AF51:AF59)</f>
        <v>16.843458739179717</v>
      </c>
      <c r="AG50" s="304"/>
      <c r="AH50" s="305">
        <f>SUM(AH51:AH59)</f>
        <v>10.089939628315179</v>
      </c>
      <c r="AI50" s="305">
        <f>SUM(AI51:AI59)</f>
        <v>10.251147174889851</v>
      </c>
      <c r="AJ50" s="305">
        <f>SUM(AJ51:AJ59)</f>
        <v>8.8708867849031936</v>
      </c>
      <c r="AK50" s="304"/>
      <c r="AL50" s="305">
        <f>SUM(AL51:AL59)</f>
        <v>2.670086143843565</v>
      </c>
      <c r="AM50" s="305">
        <f>SUM(AM51:AM59)</f>
        <v>2.0418056527344959</v>
      </c>
      <c r="AN50" s="305">
        <f>SUM(AN51:AN59)</f>
        <v>0.92385585116279367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9.1492230571582542</v>
      </c>
      <c r="C51" s="304">
        <f t="shared" ref="C51:D51" si="68">SUM(G51,K51,O51,S51,W51,AA51,AE51,AI51,AM51)</f>
        <v>9.2757697253391527</v>
      </c>
      <c r="D51" s="304">
        <f t="shared" si="68"/>
        <v>10.962409634033564</v>
      </c>
      <c r="E51" s="304"/>
      <c r="F51" s="304">
        <v>3.7407190680696416E-2</v>
      </c>
      <c r="G51" s="304">
        <v>5.3181665552134952E-2</v>
      </c>
      <c r="H51" s="304">
        <v>7.5986187496071889E-2</v>
      </c>
      <c r="I51" s="304"/>
      <c r="J51" s="304">
        <v>0.79763275600299033</v>
      </c>
      <c r="K51" s="304">
        <v>1.0884239316964104</v>
      </c>
      <c r="L51" s="304">
        <v>1.5739716579163869</v>
      </c>
      <c r="M51" s="304"/>
      <c r="N51" s="304">
        <v>1.538079745442789</v>
      </c>
      <c r="O51" s="304">
        <v>1.6045012539115928</v>
      </c>
      <c r="P51" s="304">
        <v>1.9898577995594966</v>
      </c>
      <c r="Q51" s="304"/>
      <c r="R51" s="304">
        <v>0.41081366664228658</v>
      </c>
      <c r="S51" s="304">
        <v>0.38222957877530694</v>
      </c>
      <c r="T51" s="304">
        <v>0.42691248918878122</v>
      </c>
      <c r="U51" s="304"/>
      <c r="V51" s="304">
        <v>1.0484208059299556</v>
      </c>
      <c r="W51" s="304">
        <v>1.0351225267777284</v>
      </c>
      <c r="X51" s="304">
        <v>1.2713815337667886</v>
      </c>
      <c r="Y51" s="304"/>
      <c r="Z51" s="304">
        <v>2.2782021242059773</v>
      </c>
      <c r="AA51" s="304">
        <v>2.3518687872917403</v>
      </c>
      <c r="AB51" s="304">
        <v>2.9726054979174594</v>
      </c>
      <c r="AC51" s="304"/>
      <c r="AD51" s="304">
        <v>1.7312703648956433</v>
      </c>
      <c r="AE51" s="304">
        <v>1.497134938671024</v>
      </c>
      <c r="AF51" s="304">
        <v>1.5219370222879465</v>
      </c>
      <c r="AG51" s="304"/>
      <c r="AH51" s="304">
        <v>0.99984627715062446</v>
      </c>
      <c r="AI51" s="304">
        <v>0.94366352131315967</v>
      </c>
      <c r="AJ51" s="304">
        <v>0.86571148400227849</v>
      </c>
      <c r="AK51" s="304"/>
      <c r="AL51" s="304">
        <v>0.307550126207291</v>
      </c>
      <c r="AM51" s="304">
        <v>0.31964352135005503</v>
      </c>
      <c r="AN51" s="304">
        <v>0.26404596189835178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8.835480558612856</v>
      </c>
      <c r="C52" s="304">
        <f t="shared" ref="C52:C59" si="70">SUM(G52,K52,O52,S52,W52,AA52,AE52,AI52,AM52)</f>
        <v>9.8639417809884353</v>
      </c>
      <c r="D52" s="304">
        <f t="shared" ref="D52:D59" si="71">SUM(H52,L52,P52,T52,X52,AB52,AF52,AJ52,AN52)</f>
        <v>11.874030891854115</v>
      </c>
      <c r="E52" s="304"/>
      <c r="F52" s="304">
        <v>7.4044891552002362E-2</v>
      </c>
      <c r="G52" s="304">
        <v>9.2455982626878971E-2</v>
      </c>
      <c r="H52" s="304">
        <v>0.11555662140218753</v>
      </c>
      <c r="I52" s="304"/>
      <c r="J52" s="304">
        <v>1.2257745916919702</v>
      </c>
      <c r="K52" s="304">
        <v>1.7417799370216935</v>
      </c>
      <c r="L52" s="304">
        <v>2.4358745016095145</v>
      </c>
      <c r="M52" s="304"/>
      <c r="N52" s="304">
        <v>1.9018941201588473</v>
      </c>
      <c r="O52" s="304">
        <v>2.0049217122728642</v>
      </c>
      <c r="P52" s="304">
        <v>2.2731854760326478</v>
      </c>
      <c r="Q52" s="304"/>
      <c r="R52" s="304">
        <v>0.26709669599283659</v>
      </c>
      <c r="S52" s="304">
        <v>0.23959528983205133</v>
      </c>
      <c r="T52" s="304">
        <v>0.30233643876976052</v>
      </c>
      <c r="U52" s="304"/>
      <c r="V52" s="304">
        <v>0.74742935938343591</v>
      </c>
      <c r="W52" s="304">
        <v>0.63768979259398928</v>
      </c>
      <c r="X52" s="304">
        <v>0.52204854236304032</v>
      </c>
      <c r="Y52" s="304"/>
      <c r="Z52" s="304">
        <v>2.2842119421279667</v>
      </c>
      <c r="AA52" s="304">
        <v>2.8051422203701586</v>
      </c>
      <c r="AB52" s="304">
        <v>3.8642387083330259</v>
      </c>
      <c r="AC52" s="304"/>
      <c r="AD52" s="304">
        <v>1.5557643516052315</v>
      </c>
      <c r="AE52" s="304">
        <v>1.5208658700277207</v>
      </c>
      <c r="AF52" s="304">
        <v>1.6550679147930187</v>
      </c>
      <c r="AG52" s="304"/>
      <c r="AH52" s="304">
        <v>0.60496169107727971</v>
      </c>
      <c r="AI52" s="304">
        <v>0.63863131934045425</v>
      </c>
      <c r="AJ52" s="304">
        <v>0.58319087740501663</v>
      </c>
      <c r="AK52" s="304"/>
      <c r="AL52" s="304">
        <v>0.17430291502328463</v>
      </c>
      <c r="AM52" s="304">
        <v>0.18285965690262299</v>
      </c>
      <c r="AN52" s="304">
        <v>0.12253181114590257</v>
      </c>
    </row>
    <row r="53" spans="1:40" x14ac:dyDescent="0.2">
      <c r="A53" s="13" t="str">
        <f t="shared" si="67"/>
        <v>Associate professional occupations</v>
      </c>
      <c r="B53" s="304">
        <f t="shared" si="69"/>
        <v>5.2576779290824751</v>
      </c>
      <c r="C53" s="304">
        <f t="shared" si="70"/>
        <v>5.1522699015938338</v>
      </c>
      <c r="D53" s="304">
        <f t="shared" si="71"/>
        <v>5.9565842445223351</v>
      </c>
      <c r="E53" s="304"/>
      <c r="F53" s="304">
        <v>1.2161793168170515E-2</v>
      </c>
      <c r="G53" s="304">
        <v>1.5930343959388433E-2</v>
      </c>
      <c r="H53" s="304">
        <v>2.2806698317647693E-2</v>
      </c>
      <c r="I53" s="304"/>
      <c r="J53" s="304">
        <v>0.37747983263470763</v>
      </c>
      <c r="K53" s="304">
        <v>0.492685008496966</v>
      </c>
      <c r="L53" s="304">
        <v>0.68233573780688883</v>
      </c>
      <c r="M53" s="304"/>
      <c r="N53" s="304">
        <v>0.81102222222347231</v>
      </c>
      <c r="O53" s="304">
        <v>0.81752963696789216</v>
      </c>
      <c r="P53" s="304">
        <v>0.98181479508606384</v>
      </c>
      <c r="Q53" s="304"/>
      <c r="R53" s="304">
        <v>0.37494001484979339</v>
      </c>
      <c r="S53" s="304">
        <v>0.41225036995611625</v>
      </c>
      <c r="T53" s="304">
        <v>0.54833009853246995</v>
      </c>
      <c r="U53" s="304"/>
      <c r="V53" s="304">
        <v>0.71741454823807838</v>
      </c>
      <c r="W53" s="304">
        <v>0.65917618871739769</v>
      </c>
      <c r="X53" s="304">
        <v>0.80431155444302604</v>
      </c>
      <c r="Y53" s="304"/>
      <c r="Z53" s="304">
        <v>1.0072046445975658</v>
      </c>
      <c r="AA53" s="304">
        <v>0.92391089317026021</v>
      </c>
      <c r="AB53" s="304">
        <v>0.96953770446584941</v>
      </c>
      <c r="AC53" s="304"/>
      <c r="AD53" s="304">
        <v>1.1118742511039357</v>
      </c>
      <c r="AE53" s="304">
        <v>1.0113055520440146</v>
      </c>
      <c r="AF53" s="304">
        <v>1.1222885711924333</v>
      </c>
      <c r="AG53" s="304"/>
      <c r="AH53" s="304">
        <v>0.74468582394296801</v>
      </c>
      <c r="AI53" s="304">
        <v>0.74611092808197943</v>
      </c>
      <c r="AJ53" s="304">
        <v>0.75310752455293828</v>
      </c>
      <c r="AK53" s="304"/>
      <c r="AL53" s="304">
        <v>0.10089479832378373</v>
      </c>
      <c r="AM53" s="304">
        <v>7.3370980199819358E-2</v>
      </c>
      <c r="AN53" s="304">
        <v>7.2051560125018316E-2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5.9424610264178561</v>
      </c>
      <c r="C54" s="304">
        <f t="shared" si="70"/>
        <v>6.0073123493513929</v>
      </c>
      <c r="D54" s="304">
        <f t="shared" si="71"/>
        <v>6.0922325237484714</v>
      </c>
      <c r="E54" s="304"/>
      <c r="F54" s="304">
        <v>3.8437202379014185E-2</v>
      </c>
      <c r="G54" s="304">
        <v>5.7623200578504348E-2</v>
      </c>
      <c r="H54" s="304">
        <v>0.11281312267227747</v>
      </c>
      <c r="I54" s="304"/>
      <c r="J54" s="304">
        <v>0.30840099075540978</v>
      </c>
      <c r="K54" s="304">
        <v>0.43789024680173666</v>
      </c>
      <c r="L54" s="304">
        <v>0.64091886001347487</v>
      </c>
      <c r="M54" s="304"/>
      <c r="N54" s="304">
        <v>0.98729139695247747</v>
      </c>
      <c r="O54" s="304">
        <v>1.1750044542069322</v>
      </c>
      <c r="P54" s="304">
        <v>1.6771622966281339</v>
      </c>
      <c r="Q54" s="304"/>
      <c r="R54" s="304">
        <v>0.58701764936465528</v>
      </c>
      <c r="S54" s="304">
        <v>0.6317878147788919</v>
      </c>
      <c r="T54" s="304">
        <v>0.87975313562135138</v>
      </c>
      <c r="U54" s="304"/>
      <c r="V54" s="304">
        <v>0.31027301393161827</v>
      </c>
      <c r="W54" s="304">
        <v>0.32849393837414981</v>
      </c>
      <c r="X54" s="304">
        <v>0.44933831440316591</v>
      </c>
      <c r="Y54" s="304"/>
      <c r="Z54" s="304">
        <v>0.95210859706765494</v>
      </c>
      <c r="AA54" s="304">
        <v>0.9075820817753063</v>
      </c>
      <c r="AB54" s="304">
        <v>0.75007648602292254</v>
      </c>
      <c r="AC54" s="304"/>
      <c r="AD54" s="304">
        <v>0.99653898179206024</v>
      </c>
      <c r="AE54" s="304">
        <v>0.7962174209858961</v>
      </c>
      <c r="AF54" s="304">
        <v>0.40965420285274573</v>
      </c>
      <c r="AG54" s="304"/>
      <c r="AH54" s="304">
        <v>1.5040714418040511</v>
      </c>
      <c r="AI54" s="304">
        <v>1.5243597418987347</v>
      </c>
      <c r="AJ54" s="304">
        <v>1.1198291579457762</v>
      </c>
      <c r="AK54" s="304"/>
      <c r="AL54" s="304">
        <v>0.25832175237091543</v>
      </c>
      <c r="AM54" s="304">
        <v>0.14835344995124122</v>
      </c>
      <c r="AN54" s="304">
        <v>5.2686947588624425E-2</v>
      </c>
    </row>
    <row r="55" spans="1:40" x14ac:dyDescent="0.2">
      <c r="A55" s="13" t="str">
        <f t="shared" si="67"/>
        <v>Skilled trades occupations</v>
      </c>
      <c r="B55" s="304">
        <f t="shared" si="69"/>
        <v>21.718651899945023</v>
      </c>
      <c r="C55" s="304">
        <f t="shared" si="70"/>
        <v>23.224119139035107</v>
      </c>
      <c r="D55" s="304">
        <f t="shared" si="71"/>
        <v>22.991453605562388</v>
      </c>
      <c r="E55" s="304"/>
      <c r="F55" s="304">
        <v>2.8294731418503148E-3</v>
      </c>
      <c r="G55" s="304">
        <v>3.8683974138023812E-3</v>
      </c>
      <c r="H55" s="304">
        <v>4.4194105202433973E-3</v>
      </c>
      <c r="I55" s="304"/>
      <c r="J55" s="304">
        <v>0.1515676470141567</v>
      </c>
      <c r="K55" s="304">
        <v>0.22750257381259589</v>
      </c>
      <c r="L55" s="304">
        <v>0.29843555735251515</v>
      </c>
      <c r="M55" s="304"/>
      <c r="N55" s="304">
        <v>0.63658189119454411</v>
      </c>
      <c r="O55" s="304">
        <v>0.8539726315684113</v>
      </c>
      <c r="P55" s="304">
        <v>1.0717677837524184</v>
      </c>
      <c r="Q55" s="304"/>
      <c r="R55" s="304">
        <v>0.39504097218574974</v>
      </c>
      <c r="S55" s="304">
        <v>0.50396593328411476</v>
      </c>
      <c r="T55" s="304">
        <v>0.62598078377777633</v>
      </c>
      <c r="U55" s="304"/>
      <c r="V55" s="304">
        <v>1.114916749971645</v>
      </c>
      <c r="W55" s="304">
        <v>1.4262877075471658</v>
      </c>
      <c r="X55" s="304">
        <v>1.8376148798781435</v>
      </c>
      <c r="Y55" s="304"/>
      <c r="Z55" s="304">
        <v>7.328527988552926</v>
      </c>
      <c r="AA55" s="304">
        <v>8.2421766343985947</v>
      </c>
      <c r="AB55" s="304">
        <v>7.783221777618019</v>
      </c>
      <c r="AC55" s="304"/>
      <c r="AD55" s="304">
        <v>7.5324502522832093</v>
      </c>
      <c r="AE55" s="304">
        <v>7.5271717396058095</v>
      </c>
      <c r="AF55" s="304">
        <v>7.665213765606337</v>
      </c>
      <c r="AG55" s="304"/>
      <c r="AH55" s="304">
        <v>3.4486051266164504</v>
      </c>
      <c r="AI55" s="304">
        <v>3.6008049342261232</v>
      </c>
      <c r="AJ55" s="304">
        <v>3.5417025119265713</v>
      </c>
      <c r="AK55" s="304"/>
      <c r="AL55" s="304">
        <v>1.1081317989844903</v>
      </c>
      <c r="AM55" s="304">
        <v>0.83836858717848994</v>
      </c>
      <c r="AN55" s="304">
        <v>0.1630971351303602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0.22256119237349919</v>
      </c>
      <c r="C56" s="304">
        <f t="shared" si="70"/>
        <v>0.23778745603730958</v>
      </c>
      <c r="D56" s="304">
        <f t="shared" si="71"/>
        <v>0.26610348330526845</v>
      </c>
      <c r="E56" s="304"/>
      <c r="F56" s="304">
        <v>1.8605011898550179E-4</v>
      </c>
      <c r="G56" s="304">
        <v>2.0703970900649155E-4</v>
      </c>
      <c r="H56" s="304">
        <v>3.0233316137341605E-4</v>
      </c>
      <c r="I56" s="304"/>
      <c r="J56" s="304">
        <v>5.245542610257687E-3</v>
      </c>
      <c r="K56" s="304">
        <v>7.194812115996767E-3</v>
      </c>
      <c r="L56" s="304">
        <v>9.2652311398872516E-3</v>
      </c>
      <c r="M56" s="304"/>
      <c r="N56" s="304">
        <v>9.220385830291224E-3</v>
      </c>
      <c r="O56" s="304">
        <v>9.2651329032257951E-3</v>
      </c>
      <c r="P56" s="304">
        <v>1.1377382947159093E-2</v>
      </c>
      <c r="Q56" s="304"/>
      <c r="R56" s="304">
        <v>1.849113912403618E-3</v>
      </c>
      <c r="S56" s="304">
        <v>2.0235042880391873E-3</v>
      </c>
      <c r="T56" s="304">
        <v>2.4006656616254716E-3</v>
      </c>
      <c r="U56" s="304"/>
      <c r="V56" s="304">
        <v>6.3775538292364063E-3</v>
      </c>
      <c r="W56" s="304">
        <v>6.7551396818943052E-3</v>
      </c>
      <c r="X56" s="304">
        <v>7.8163781460611308E-3</v>
      </c>
      <c r="Y56" s="304"/>
      <c r="Z56" s="304">
        <v>6.2961124400715579E-2</v>
      </c>
      <c r="AA56" s="304">
        <v>8.131317778739526E-2</v>
      </c>
      <c r="AB56" s="304">
        <v>0.10723705015564838</v>
      </c>
      <c r="AC56" s="304"/>
      <c r="AD56" s="304">
        <v>1.387245375673974E-2</v>
      </c>
      <c r="AE56" s="304">
        <v>1.2609479085129067E-2</v>
      </c>
      <c r="AF56" s="304">
        <v>1.5016623955280216E-2</v>
      </c>
      <c r="AG56" s="304"/>
      <c r="AH56" s="304">
        <v>7.4113887101090486E-2</v>
      </c>
      <c r="AI56" s="304">
        <v>6.7897457894154703E-2</v>
      </c>
      <c r="AJ56" s="304">
        <v>7.6387482129233159E-2</v>
      </c>
      <c r="AK56" s="304"/>
      <c r="AL56" s="304">
        <v>4.8735080813778947E-2</v>
      </c>
      <c r="AM56" s="304">
        <v>5.0521712572468021E-2</v>
      </c>
      <c r="AN56" s="304">
        <v>3.630033600900031E-2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1.3803677787617978</v>
      </c>
      <c r="C57" s="304">
        <f t="shared" si="70"/>
        <v>1.6404629626944203</v>
      </c>
      <c r="D57" s="304">
        <f t="shared" si="71"/>
        <v>1.7974722984056712</v>
      </c>
      <c r="E57" s="304"/>
      <c r="F57" s="304">
        <v>3.0654482581381837E-3</v>
      </c>
      <c r="G57" s="304">
        <v>4.7612677088662266E-3</v>
      </c>
      <c r="H57" s="304">
        <v>7.2962317364270168E-3</v>
      </c>
      <c r="I57" s="304"/>
      <c r="J57" s="304">
        <v>8.8416906547896579E-2</v>
      </c>
      <c r="K57" s="304">
        <v>0.11136525401614489</v>
      </c>
      <c r="L57" s="304">
        <v>0.13314230514390452</v>
      </c>
      <c r="M57" s="304"/>
      <c r="N57" s="304">
        <v>0.21721234403570633</v>
      </c>
      <c r="O57" s="304">
        <v>0.26625544464551792</v>
      </c>
      <c r="P57" s="304">
        <v>0.34139852006834576</v>
      </c>
      <c r="Q57" s="304"/>
      <c r="R57" s="304">
        <v>5.8305210663485964E-2</v>
      </c>
      <c r="S57" s="304">
        <v>7.74422065311096E-2</v>
      </c>
      <c r="T57" s="304">
        <v>0.10277359492888803</v>
      </c>
      <c r="U57" s="304"/>
      <c r="V57" s="304">
        <v>8.6986972734075949E-2</v>
      </c>
      <c r="W57" s="304">
        <v>0.10725719770813877</v>
      </c>
      <c r="X57" s="304">
        <v>0.13365914048199087</v>
      </c>
      <c r="Y57" s="304"/>
      <c r="Z57" s="304">
        <v>0.53876489081361689</v>
      </c>
      <c r="AA57" s="304">
        <v>0.66882847995082673</v>
      </c>
      <c r="AB57" s="304">
        <v>0.82074744406865552</v>
      </c>
      <c r="AC57" s="304"/>
      <c r="AD57" s="304">
        <v>0.1025547530539236</v>
      </c>
      <c r="AE57" s="304">
        <v>7.8238350002597892E-2</v>
      </c>
      <c r="AF57" s="304">
        <v>4.1421341533177503E-2</v>
      </c>
      <c r="AG57" s="304"/>
      <c r="AH57" s="304">
        <v>0.15904549066286108</v>
      </c>
      <c r="AI57" s="304">
        <v>0.18070436274559093</v>
      </c>
      <c r="AJ57" s="304">
        <v>9.3461684657540761E-2</v>
      </c>
      <c r="AK57" s="304"/>
      <c r="AL57" s="304">
        <v>0.12601576199209327</v>
      </c>
      <c r="AM57" s="304">
        <v>0.14561039938562742</v>
      </c>
      <c r="AN57" s="304">
        <v>0.1235720357867414</v>
      </c>
    </row>
    <row r="58" spans="1:40" x14ac:dyDescent="0.2">
      <c r="A58" s="13" t="str">
        <f t="shared" si="67"/>
        <v>Process, plant and machine operatives</v>
      </c>
      <c r="B58" s="304">
        <f t="shared" si="69"/>
        <v>5.45815024685173</v>
      </c>
      <c r="C58" s="304">
        <f t="shared" si="70"/>
        <v>6.8316866654327733</v>
      </c>
      <c r="D58" s="304">
        <f t="shared" si="71"/>
        <v>7.4452869565679043</v>
      </c>
      <c r="E58" s="304"/>
      <c r="F58" s="304">
        <v>1.3163443074774442E-2</v>
      </c>
      <c r="G58" s="304">
        <v>2.5089017525595506E-2</v>
      </c>
      <c r="H58" s="304">
        <v>3.6433043989940933E-2</v>
      </c>
      <c r="I58" s="304"/>
      <c r="J58" s="304">
        <v>4.6048628333410606E-2</v>
      </c>
      <c r="K58" s="304">
        <v>8.4938302699010246E-2</v>
      </c>
      <c r="L58" s="304">
        <v>0.12752518628886628</v>
      </c>
      <c r="M58" s="304"/>
      <c r="N58" s="304">
        <v>8.2885426273332813E-2</v>
      </c>
      <c r="O58" s="304">
        <v>0.1259446744904425</v>
      </c>
      <c r="P58" s="304">
        <v>0.1998338633205205</v>
      </c>
      <c r="Q58" s="304"/>
      <c r="R58" s="304">
        <v>9.4688957527518297E-2</v>
      </c>
      <c r="S58" s="304">
        <v>0.14700375155314901</v>
      </c>
      <c r="T58" s="304">
        <v>0.22340919694961578</v>
      </c>
      <c r="U58" s="304"/>
      <c r="V58" s="304">
        <v>0.22886264980102095</v>
      </c>
      <c r="W58" s="304">
        <v>0.33209869443344131</v>
      </c>
      <c r="X58" s="304">
        <v>0.43339643117192878</v>
      </c>
      <c r="Y58" s="304"/>
      <c r="Z58" s="304">
        <v>1.2975298240116921</v>
      </c>
      <c r="AA58" s="304">
        <v>1.9192521992412426</v>
      </c>
      <c r="AB58" s="304">
        <v>2.4922808801009331</v>
      </c>
      <c r="AC58" s="304"/>
      <c r="AD58" s="304">
        <v>2.1474117703294846</v>
      </c>
      <c r="AE58" s="304">
        <v>2.6367407210847085</v>
      </c>
      <c r="AF58" s="304">
        <v>3.0357985551576459</v>
      </c>
      <c r="AG58" s="304"/>
      <c r="AH58" s="304">
        <v>1.3068304435687814</v>
      </c>
      <c r="AI58" s="304">
        <v>1.3566342042035295</v>
      </c>
      <c r="AJ58" s="304">
        <v>0.83591821171341996</v>
      </c>
      <c r="AK58" s="304"/>
      <c r="AL58" s="304">
        <v>0.24072910393171465</v>
      </c>
      <c r="AM58" s="304">
        <v>0.20398510020165475</v>
      </c>
      <c r="AN58" s="304">
        <v>6.0691587875032996E-2</v>
      </c>
    </row>
    <row r="59" spans="1:40" x14ac:dyDescent="0.2">
      <c r="A59" s="13" t="str">
        <f t="shared" si="67"/>
        <v>Elementary occupations</v>
      </c>
      <c r="B59" s="304">
        <f t="shared" si="69"/>
        <v>4.106426310796528</v>
      </c>
      <c r="C59" s="304">
        <f t="shared" si="70"/>
        <v>4.2156500195273319</v>
      </c>
      <c r="D59" s="304">
        <f t="shared" si="71"/>
        <v>4.7604263620002296</v>
      </c>
      <c r="E59" s="304"/>
      <c r="F59" s="304">
        <v>3.0770114489469727E-4</v>
      </c>
      <c r="G59" s="304">
        <v>4.6924019195000174E-4</v>
      </c>
      <c r="H59" s="304">
        <v>7.1084571006840109E-4</v>
      </c>
      <c r="I59" s="304"/>
      <c r="J59" s="304">
        <v>3.7462385436453235E-2</v>
      </c>
      <c r="K59" s="304">
        <v>5.9137086342772378E-2</v>
      </c>
      <c r="L59" s="304">
        <v>8.0167739412267416E-2</v>
      </c>
      <c r="M59" s="304"/>
      <c r="N59" s="304">
        <v>9.6498555585126433E-2</v>
      </c>
      <c r="O59" s="304">
        <v>0.11279344754733052</v>
      </c>
      <c r="P59" s="304">
        <v>0.12027292638358893</v>
      </c>
      <c r="Q59" s="304"/>
      <c r="R59" s="304">
        <v>2.0980923451358983E-2</v>
      </c>
      <c r="S59" s="304">
        <v>2.2964593111583179E-2</v>
      </c>
      <c r="T59" s="304">
        <v>2.2707946017876054E-2</v>
      </c>
      <c r="U59" s="304"/>
      <c r="V59" s="304">
        <v>0.1785883298901105</v>
      </c>
      <c r="W59" s="304">
        <v>0.22333470844631118</v>
      </c>
      <c r="X59" s="304">
        <v>0.26316878613878475</v>
      </c>
      <c r="Y59" s="304"/>
      <c r="Z59" s="304">
        <v>0.94614623835725842</v>
      </c>
      <c r="AA59" s="304">
        <v>1.276634624897288</v>
      </c>
      <c r="AB59" s="304">
        <v>1.8658810503623304</v>
      </c>
      <c r="AC59" s="304"/>
      <c r="AD59" s="304">
        <v>1.2732579243440405</v>
      </c>
      <c r="AE59" s="304">
        <v>1.2488833688114556</v>
      </c>
      <c r="AF59" s="304">
        <v>1.3770607418011327</v>
      </c>
      <c r="AG59" s="304"/>
      <c r="AH59" s="304">
        <v>1.2477794463910719</v>
      </c>
      <c r="AI59" s="304">
        <v>1.1923407051861239</v>
      </c>
      <c r="AJ59" s="304">
        <v>1.0015778505704191</v>
      </c>
      <c r="AK59" s="304"/>
      <c r="AL59" s="304">
        <v>0.30540480619621324</v>
      </c>
      <c r="AM59" s="304">
        <v>7.9092244992517088E-2</v>
      </c>
      <c r="AN59" s="304">
        <v>2.8878475603761694E-2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213.04100000000011</v>
      </c>
      <c r="C62" s="305">
        <f>SUM(C63:C71)</f>
        <v>219.00500000000022</v>
      </c>
      <c r="D62" s="305">
        <f>SUM(D63:D71)</f>
        <v>227.64299999999974</v>
      </c>
      <c r="E62" s="304"/>
      <c r="F62" s="305">
        <f>SUM(F63:F71)</f>
        <v>0.62145583290892659</v>
      </c>
      <c r="G62" s="305">
        <f>SUM(G63:G71)</f>
        <v>0.88055874902880293</v>
      </c>
      <c r="H62" s="305">
        <f>SUM(H63:H71)</f>
        <v>1.3302980041156047</v>
      </c>
      <c r="I62" s="304"/>
      <c r="J62" s="305">
        <f>SUM(J63:J71)</f>
        <v>6.8393062195909735</v>
      </c>
      <c r="K62" s="305">
        <f>SUM(K63:K71)</f>
        <v>9.4034441316673458</v>
      </c>
      <c r="L62" s="305">
        <f>SUM(L63:L71)</f>
        <v>14.285044459414561</v>
      </c>
      <c r="M62" s="304"/>
      <c r="N62" s="305">
        <f>SUM(N63:N71)</f>
        <v>28.861994231623314</v>
      </c>
      <c r="O62" s="305">
        <f>SUM(O63:O71)</f>
        <v>32.471154715909414</v>
      </c>
      <c r="P62" s="305">
        <f>SUM(P63:P71)</f>
        <v>44.624979652376737</v>
      </c>
      <c r="Q62" s="304"/>
      <c r="R62" s="305">
        <f>SUM(R63:R71)</f>
        <v>9.0632203090164687</v>
      </c>
      <c r="S62" s="305">
        <f>SUM(S63:S71)</f>
        <v>9.8261679912593323</v>
      </c>
      <c r="T62" s="305">
        <f>SUM(T63:T71)</f>
        <v>13.4219206311347</v>
      </c>
      <c r="U62" s="304"/>
      <c r="V62" s="305">
        <f>SUM(V63:V71)</f>
        <v>10.138689853149874</v>
      </c>
      <c r="W62" s="305">
        <f>SUM(W63:W71)</f>
        <v>10.93199854276676</v>
      </c>
      <c r="X62" s="305">
        <f>SUM(X63:X71)</f>
        <v>14.410196648591866</v>
      </c>
      <c r="Y62" s="304"/>
      <c r="Z62" s="305">
        <f>SUM(Z63:Z71)</f>
        <v>46.6841883428663</v>
      </c>
      <c r="AA62" s="305">
        <f>SUM(AA63:AA71)</f>
        <v>50.948607911215532</v>
      </c>
      <c r="AB62" s="305">
        <f>SUM(AB63:AB71)</f>
        <v>56.226761250183486</v>
      </c>
      <c r="AC62" s="304"/>
      <c r="AD62" s="305">
        <f>SUM(AD63:AD71)</f>
        <v>58.824600686682722</v>
      </c>
      <c r="AE62" s="305">
        <f>SUM(AE63:AE71)</f>
        <v>58.19576637893833</v>
      </c>
      <c r="AF62" s="305">
        <f>SUM(AF63:AF71)</f>
        <v>53.127927198933897</v>
      </c>
      <c r="AG62" s="304"/>
      <c r="AH62" s="305">
        <f>SUM(AH63:AH71)</f>
        <v>40.47016177343518</v>
      </c>
      <c r="AI62" s="305">
        <f>SUM(AI63:AI71)</f>
        <v>36.958752043872153</v>
      </c>
      <c r="AJ62" s="305">
        <f>SUM(AJ63:AJ71)</f>
        <v>23.60606767646857</v>
      </c>
      <c r="AK62" s="304"/>
      <c r="AL62" s="305">
        <f>SUM(AL63:AL71)</f>
        <v>11.537382750726351</v>
      </c>
      <c r="AM62" s="305">
        <f>SUM(AM63:AM71)</f>
        <v>9.3885495353425643</v>
      </c>
      <c r="AN62" s="305">
        <f>SUM(AN63:AN71)</f>
        <v>6.6098044787803287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26.568356930653525</v>
      </c>
      <c r="C63" s="304">
        <f t="shared" ref="C63:C71" si="73">SUM(G63,K63,O63,S63,W63,AA63,AE63,AI63,AM63)</f>
        <v>27.875752237488083</v>
      </c>
      <c r="D63" s="304">
        <f t="shared" ref="D63:D71" si="74">SUM(H63,L63,P63,T63,X63,AB63,AF63,AJ63,AN63)</f>
        <v>32.064872648784743</v>
      </c>
      <c r="E63" s="304"/>
      <c r="F63" s="304">
        <v>0.11031163622395221</v>
      </c>
      <c r="G63" s="304">
        <v>0.16139321730056816</v>
      </c>
      <c r="H63" s="304">
        <v>0.25706517117993233</v>
      </c>
      <c r="I63" s="304"/>
      <c r="J63" s="304">
        <v>1.3488477366459015</v>
      </c>
      <c r="K63" s="304">
        <v>1.8106640590181244</v>
      </c>
      <c r="L63" s="304">
        <v>2.7361214312541735</v>
      </c>
      <c r="M63" s="304"/>
      <c r="N63" s="304">
        <v>5.9180956570819001</v>
      </c>
      <c r="O63" s="304">
        <v>6.6271719787641921</v>
      </c>
      <c r="P63" s="304">
        <v>9.0858468570001403</v>
      </c>
      <c r="Q63" s="304"/>
      <c r="R63" s="304">
        <v>1.2711915822815731</v>
      </c>
      <c r="S63" s="304">
        <v>1.3407455793489671</v>
      </c>
      <c r="T63" s="304">
        <v>1.8461196050518718</v>
      </c>
      <c r="U63" s="304"/>
      <c r="V63" s="304">
        <v>1.6056077697992819</v>
      </c>
      <c r="W63" s="304">
        <v>1.6575032278760453</v>
      </c>
      <c r="X63" s="304">
        <v>2.0730588975204745</v>
      </c>
      <c r="Y63" s="304"/>
      <c r="Z63" s="304">
        <v>5.1047171886878724</v>
      </c>
      <c r="AA63" s="304">
        <v>5.5565393952850473</v>
      </c>
      <c r="AB63" s="304">
        <v>6.7509909979171026</v>
      </c>
      <c r="AC63" s="304"/>
      <c r="AD63" s="304">
        <v>5.9749775924339792</v>
      </c>
      <c r="AE63" s="304">
        <v>5.7042977281513156</v>
      </c>
      <c r="AF63" s="304">
        <v>5.1448954433899274</v>
      </c>
      <c r="AG63" s="304"/>
      <c r="AH63" s="304">
        <v>4.596322138467035</v>
      </c>
      <c r="AI63" s="304">
        <v>4.4405895347993392</v>
      </c>
      <c r="AJ63" s="304">
        <v>3.6675490878591437</v>
      </c>
      <c r="AK63" s="304"/>
      <c r="AL63" s="304">
        <v>0.63828562903203057</v>
      </c>
      <c r="AM63" s="304">
        <v>0.57684751694448333</v>
      </c>
      <c r="AN63" s="304">
        <v>0.50322515761197506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16.894674176582253</v>
      </c>
      <c r="C64" s="304">
        <f t="shared" si="73"/>
        <v>18.766986952098968</v>
      </c>
      <c r="D64" s="304">
        <f t="shared" si="74"/>
        <v>21.75755340580935</v>
      </c>
      <c r="E64" s="304"/>
      <c r="F64" s="304">
        <v>0.25977663794289885</v>
      </c>
      <c r="G64" s="304">
        <v>0.36702670853432801</v>
      </c>
      <c r="H64" s="304">
        <v>0.54040240002174367</v>
      </c>
      <c r="I64" s="304"/>
      <c r="J64" s="304">
        <v>1.5661461751900132</v>
      </c>
      <c r="K64" s="304">
        <v>2.176902351653597</v>
      </c>
      <c r="L64" s="304">
        <v>3.2260457937959846</v>
      </c>
      <c r="M64" s="304"/>
      <c r="N64" s="304">
        <v>4.4791958934275522</v>
      </c>
      <c r="O64" s="304">
        <v>5.0691905911711332</v>
      </c>
      <c r="P64" s="304">
        <v>6.6515986542232213</v>
      </c>
      <c r="Q64" s="304"/>
      <c r="R64" s="304">
        <v>0.83800576163514173</v>
      </c>
      <c r="S64" s="304">
        <v>0.89130261115222398</v>
      </c>
      <c r="T64" s="304">
        <v>1.0727839727067288</v>
      </c>
      <c r="U64" s="304"/>
      <c r="V64" s="304">
        <v>1.0183397295771381</v>
      </c>
      <c r="W64" s="304">
        <v>1.0878166643318916</v>
      </c>
      <c r="X64" s="304">
        <v>1.413073237986874</v>
      </c>
      <c r="Y64" s="304"/>
      <c r="Z64" s="304">
        <v>3.3589571349361371</v>
      </c>
      <c r="AA64" s="304">
        <v>3.9413133671216283</v>
      </c>
      <c r="AB64" s="304">
        <v>4.7444681937509952</v>
      </c>
      <c r="AC64" s="304"/>
      <c r="AD64" s="304">
        <v>3.0001800616328982</v>
      </c>
      <c r="AE64" s="304">
        <v>2.9082622388126618</v>
      </c>
      <c r="AF64" s="304">
        <v>2.4408033324924814</v>
      </c>
      <c r="AG64" s="304"/>
      <c r="AH64" s="304">
        <v>2.0161982349390963</v>
      </c>
      <c r="AI64" s="304">
        <v>1.9964254946452058</v>
      </c>
      <c r="AJ64" s="304">
        <v>1.3165002236674377</v>
      </c>
      <c r="AK64" s="304"/>
      <c r="AL64" s="304">
        <v>0.35787454730137663</v>
      </c>
      <c r="AM64" s="304">
        <v>0.32874692467629829</v>
      </c>
      <c r="AN64" s="304">
        <v>0.35187759716388428</v>
      </c>
    </row>
    <row r="65" spans="1:40" x14ac:dyDescent="0.2">
      <c r="A65" s="13" t="str">
        <f t="shared" si="72"/>
        <v>Associate professional occupations</v>
      </c>
      <c r="B65" s="304">
        <f t="shared" si="75"/>
        <v>16.033137226598644</v>
      </c>
      <c r="C65" s="304">
        <f t="shared" si="73"/>
        <v>15.836874305867848</v>
      </c>
      <c r="D65" s="304">
        <f t="shared" si="74"/>
        <v>17.569407886901654</v>
      </c>
      <c r="E65" s="304"/>
      <c r="F65" s="304">
        <v>7.4779660793069719E-2</v>
      </c>
      <c r="G65" s="304">
        <v>8.922564846094018E-2</v>
      </c>
      <c r="H65" s="304">
        <v>0.12146356680864773</v>
      </c>
      <c r="I65" s="304"/>
      <c r="J65" s="304">
        <v>0.74236602179723421</v>
      </c>
      <c r="K65" s="304">
        <v>0.93802545091925826</v>
      </c>
      <c r="L65" s="304">
        <v>1.3179996457054821</v>
      </c>
      <c r="M65" s="304"/>
      <c r="N65" s="304">
        <v>3.1742702549251756</v>
      </c>
      <c r="O65" s="304">
        <v>3.259824553434044</v>
      </c>
      <c r="P65" s="304">
        <v>4.185889015222565</v>
      </c>
      <c r="Q65" s="304"/>
      <c r="R65" s="304">
        <v>0.78480235413055099</v>
      </c>
      <c r="S65" s="304">
        <v>0.78475749311640086</v>
      </c>
      <c r="T65" s="304">
        <v>1.0436712290806804</v>
      </c>
      <c r="U65" s="304"/>
      <c r="V65" s="304">
        <v>0.95744714070690351</v>
      </c>
      <c r="W65" s="304">
        <v>0.94655828956614141</v>
      </c>
      <c r="X65" s="304">
        <v>1.1798833812293337</v>
      </c>
      <c r="Y65" s="304"/>
      <c r="Z65" s="304">
        <v>3.6511446044779907</v>
      </c>
      <c r="AA65" s="304">
        <v>3.8073233711747072</v>
      </c>
      <c r="AB65" s="304">
        <v>4.4451687160740336</v>
      </c>
      <c r="AC65" s="304"/>
      <c r="AD65" s="304">
        <v>3.8987125965845957</v>
      </c>
      <c r="AE65" s="304">
        <v>3.7201363078639149</v>
      </c>
      <c r="AF65" s="304">
        <v>3.7313298125555767</v>
      </c>
      <c r="AG65" s="304"/>
      <c r="AH65" s="304">
        <v>2.2588004026543684</v>
      </c>
      <c r="AI65" s="304">
        <v>1.9132348605685803</v>
      </c>
      <c r="AJ65" s="304">
        <v>1.1265744429569657</v>
      </c>
      <c r="AK65" s="304"/>
      <c r="AL65" s="304">
        <v>0.49081419052875463</v>
      </c>
      <c r="AM65" s="304">
        <v>0.3777883307638622</v>
      </c>
      <c r="AN65" s="304">
        <v>0.41742807726837211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18.423997360327405</v>
      </c>
      <c r="C66" s="304">
        <f t="shared" si="73"/>
        <v>18.076847952545062</v>
      </c>
      <c r="D66" s="304">
        <f t="shared" si="74"/>
        <v>18.123757374580663</v>
      </c>
      <c r="E66" s="304"/>
      <c r="F66" s="304">
        <v>3.7967772339687782E-2</v>
      </c>
      <c r="G66" s="304">
        <v>5.4784395170061985E-2</v>
      </c>
      <c r="H66" s="304">
        <v>9.2073054002701549E-2</v>
      </c>
      <c r="I66" s="304"/>
      <c r="J66" s="304">
        <v>0.68373792280474688</v>
      </c>
      <c r="K66" s="304">
        <v>0.91294935415334244</v>
      </c>
      <c r="L66" s="304">
        <v>1.4036605009531569</v>
      </c>
      <c r="M66" s="304"/>
      <c r="N66" s="304">
        <v>2.7755923856388711</v>
      </c>
      <c r="O66" s="304">
        <v>3.0338756504514919</v>
      </c>
      <c r="P66" s="304">
        <v>4.1112761638153819</v>
      </c>
      <c r="Q66" s="304"/>
      <c r="R66" s="304">
        <v>0.92844687870988496</v>
      </c>
      <c r="S66" s="304">
        <v>0.96791306713040071</v>
      </c>
      <c r="T66" s="304">
        <v>1.234030366954588</v>
      </c>
      <c r="U66" s="304"/>
      <c r="V66" s="304">
        <v>0.85639250172268944</v>
      </c>
      <c r="W66" s="304">
        <v>0.84623183816423853</v>
      </c>
      <c r="X66" s="304">
        <v>1.0403570763296701</v>
      </c>
      <c r="Y66" s="304"/>
      <c r="Z66" s="304">
        <v>4.1924392373925157</v>
      </c>
      <c r="AA66" s="304">
        <v>4.3802477133151108</v>
      </c>
      <c r="AB66" s="304">
        <v>4.3552106232162622</v>
      </c>
      <c r="AC66" s="304"/>
      <c r="AD66" s="304">
        <v>6.0023042203057519</v>
      </c>
      <c r="AE66" s="304">
        <v>5.9145632855071897</v>
      </c>
      <c r="AF66" s="304">
        <v>5.139807433301427</v>
      </c>
      <c r="AG66" s="304"/>
      <c r="AH66" s="304">
        <v>2.5653152853803278</v>
      </c>
      <c r="AI66" s="304">
        <v>1.6716438553810804</v>
      </c>
      <c r="AJ66" s="304">
        <v>0.55565945672446337</v>
      </c>
      <c r="AK66" s="304"/>
      <c r="AL66" s="304">
        <v>0.38180115603292897</v>
      </c>
      <c r="AM66" s="304">
        <v>0.29463879327214482</v>
      </c>
      <c r="AN66" s="304">
        <v>0.19168269928301077</v>
      </c>
    </row>
    <row r="67" spans="1:40" x14ac:dyDescent="0.2">
      <c r="A67" s="13" t="str">
        <f t="shared" si="72"/>
        <v>Skilled trades occupations</v>
      </c>
      <c r="B67" s="304">
        <f t="shared" si="75"/>
        <v>18.628107541983599</v>
      </c>
      <c r="C67" s="304">
        <f t="shared" si="73"/>
        <v>18.926336044301003</v>
      </c>
      <c r="D67" s="304">
        <f t="shared" si="74"/>
        <v>18.873499815624147</v>
      </c>
      <c r="E67" s="304"/>
      <c r="F67" s="304">
        <v>9.1351888828451432E-3</v>
      </c>
      <c r="G67" s="304">
        <v>1.2159557271453871E-2</v>
      </c>
      <c r="H67" s="304">
        <v>2.2045043446538341E-2</v>
      </c>
      <c r="I67" s="304"/>
      <c r="J67" s="304">
        <v>0.26323881162368967</v>
      </c>
      <c r="K67" s="304">
        <v>0.37891612270600245</v>
      </c>
      <c r="L67" s="304">
        <v>0.57924115742753524</v>
      </c>
      <c r="M67" s="304"/>
      <c r="N67" s="304">
        <v>1.0916586969354318</v>
      </c>
      <c r="O67" s="304">
        <v>1.3459794954624038</v>
      </c>
      <c r="P67" s="304">
        <v>1.8104747813813453</v>
      </c>
      <c r="Q67" s="304"/>
      <c r="R67" s="304">
        <v>0.57956267613495083</v>
      </c>
      <c r="S67" s="304">
        <v>0.61932377547018203</v>
      </c>
      <c r="T67" s="304">
        <v>0.79036082565309451</v>
      </c>
      <c r="U67" s="304"/>
      <c r="V67" s="304">
        <v>0.90273452917391961</v>
      </c>
      <c r="W67" s="304">
        <v>1.0197022889325882</v>
      </c>
      <c r="X67" s="304">
        <v>1.2864482845420491</v>
      </c>
      <c r="Y67" s="304"/>
      <c r="Z67" s="304">
        <v>5.7829795760196312</v>
      </c>
      <c r="AA67" s="304">
        <v>6.5428049499455989</v>
      </c>
      <c r="AB67" s="304">
        <v>7.1352860713358099</v>
      </c>
      <c r="AC67" s="304"/>
      <c r="AD67" s="304">
        <v>4.9239996496782368</v>
      </c>
      <c r="AE67" s="304">
        <v>4.2877168332136808</v>
      </c>
      <c r="AF67" s="304">
        <v>3.7996173632139407</v>
      </c>
      <c r="AG67" s="304"/>
      <c r="AH67" s="304">
        <v>3.8136031925613416</v>
      </c>
      <c r="AI67" s="304">
        <v>3.706755830268833</v>
      </c>
      <c r="AJ67" s="304">
        <v>2.7504195633074486</v>
      </c>
      <c r="AK67" s="304"/>
      <c r="AL67" s="304">
        <v>1.2611952209735529</v>
      </c>
      <c r="AM67" s="304">
        <v>1.012977191030259</v>
      </c>
      <c r="AN67" s="304">
        <v>0.69960672531638535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6.0728066203577793</v>
      </c>
      <c r="C68" s="304">
        <f t="shared" si="73"/>
        <v>6.3141685778914676</v>
      </c>
      <c r="D68" s="304">
        <f t="shared" si="74"/>
        <v>7.1833842387061129</v>
      </c>
      <c r="E68" s="304"/>
      <c r="F68" s="304">
        <v>6.8602478132906873E-3</v>
      </c>
      <c r="G68" s="304">
        <v>1.0354676766941639E-2</v>
      </c>
      <c r="H68" s="304">
        <v>1.6969496885133682E-2</v>
      </c>
      <c r="I68" s="304"/>
      <c r="J68" s="304">
        <v>0.1188479747197434</v>
      </c>
      <c r="K68" s="304">
        <v>0.18012647752259248</v>
      </c>
      <c r="L68" s="304">
        <v>0.28584324767587127</v>
      </c>
      <c r="M68" s="304"/>
      <c r="N68" s="304">
        <v>0.75534368875501945</v>
      </c>
      <c r="O68" s="304">
        <v>0.83002818904466513</v>
      </c>
      <c r="P68" s="304">
        <v>1.0811989056314313</v>
      </c>
      <c r="Q68" s="304"/>
      <c r="R68" s="304">
        <v>0.63698889318763674</v>
      </c>
      <c r="S68" s="304">
        <v>0.72303749642278625</v>
      </c>
      <c r="T68" s="304">
        <v>1.1018816830710692</v>
      </c>
      <c r="U68" s="304"/>
      <c r="V68" s="304">
        <v>0.59102564155942394</v>
      </c>
      <c r="W68" s="304">
        <v>0.65357507146356064</v>
      </c>
      <c r="X68" s="304">
        <v>0.92676168089968503</v>
      </c>
      <c r="Y68" s="304"/>
      <c r="Z68" s="304">
        <v>1.0321673573801504</v>
      </c>
      <c r="AA68" s="304">
        <v>1.1090626789436138</v>
      </c>
      <c r="AB68" s="304">
        <v>1.2616597338850386</v>
      </c>
      <c r="AC68" s="304"/>
      <c r="AD68" s="304">
        <v>1.5741228360682671</v>
      </c>
      <c r="AE68" s="304">
        <v>1.5462739334025335</v>
      </c>
      <c r="AF68" s="304">
        <v>1.5342354744134246</v>
      </c>
      <c r="AG68" s="304"/>
      <c r="AH68" s="304">
        <v>0.93807661826707656</v>
      </c>
      <c r="AI68" s="304">
        <v>0.89905655466680789</v>
      </c>
      <c r="AJ68" s="304">
        <v>0.68297399841968287</v>
      </c>
      <c r="AK68" s="304"/>
      <c r="AL68" s="304">
        <v>0.41937336260717145</v>
      </c>
      <c r="AM68" s="304">
        <v>0.36265349965796578</v>
      </c>
      <c r="AN68" s="304">
        <v>0.29186001782477572</v>
      </c>
    </row>
    <row r="69" spans="1:40" x14ac:dyDescent="0.2">
      <c r="A69" s="13" t="str">
        <f t="shared" si="72"/>
        <v>Sales and customer service occupations</v>
      </c>
      <c r="B69" s="304">
        <f t="shared" si="75"/>
        <v>42.276534115142844</v>
      </c>
      <c r="C69" s="304">
        <f t="shared" si="73"/>
        <v>40.653586223803366</v>
      </c>
      <c r="D69" s="304">
        <f t="shared" si="74"/>
        <v>39.477627778927776</v>
      </c>
      <c r="E69" s="304"/>
      <c r="F69" s="304">
        <v>5.0085081458440428E-2</v>
      </c>
      <c r="G69" s="304">
        <v>6.9381360935751091E-2</v>
      </c>
      <c r="H69" s="304">
        <v>9.3643899764845148E-2</v>
      </c>
      <c r="I69" s="304"/>
      <c r="J69" s="304">
        <v>0.91193958390194685</v>
      </c>
      <c r="K69" s="304">
        <v>1.2335178011572436</v>
      </c>
      <c r="L69" s="304">
        <v>1.8702897716186886</v>
      </c>
      <c r="M69" s="304"/>
      <c r="N69" s="304">
        <v>4.9600630832460642</v>
      </c>
      <c r="O69" s="304">
        <v>5.4165229059811644</v>
      </c>
      <c r="P69" s="304">
        <v>7.5775229446531078</v>
      </c>
      <c r="Q69" s="304"/>
      <c r="R69" s="304">
        <v>1.584467653636545</v>
      </c>
      <c r="S69" s="304">
        <v>1.6240530112763609</v>
      </c>
      <c r="T69" s="304">
        <v>2.1340298843718246</v>
      </c>
      <c r="U69" s="304"/>
      <c r="V69" s="304">
        <v>1.2843872242877941</v>
      </c>
      <c r="W69" s="304">
        <v>1.2366395922624571</v>
      </c>
      <c r="X69" s="304">
        <v>1.5276628650285495</v>
      </c>
      <c r="Y69" s="304"/>
      <c r="Z69" s="304">
        <v>11.236272580517468</v>
      </c>
      <c r="AA69" s="304">
        <v>11.733964862826705</v>
      </c>
      <c r="AB69" s="304">
        <v>12.920113380963691</v>
      </c>
      <c r="AC69" s="304"/>
      <c r="AD69" s="304">
        <v>11.88269742878426</v>
      </c>
      <c r="AE69" s="304">
        <v>11.071682376999503</v>
      </c>
      <c r="AF69" s="304">
        <v>9.1212256568241319</v>
      </c>
      <c r="AG69" s="304"/>
      <c r="AH69" s="304">
        <v>8.0354589803418701</v>
      </c>
      <c r="AI69" s="304">
        <v>6.51149789753081</v>
      </c>
      <c r="AJ69" s="304">
        <v>3.1816691186809982</v>
      </c>
      <c r="AK69" s="304"/>
      <c r="AL69" s="304">
        <v>2.3311624989684554</v>
      </c>
      <c r="AM69" s="304">
        <v>1.756326414833367</v>
      </c>
      <c r="AN69" s="304">
        <v>1.051470257021933</v>
      </c>
    </row>
    <row r="70" spans="1:40" x14ac:dyDescent="0.2">
      <c r="A70" s="13" t="str">
        <f t="shared" si="72"/>
        <v>Process, plant and machine operatives</v>
      </c>
      <c r="B70" s="304">
        <f t="shared" si="75"/>
        <v>22.818270733637497</v>
      </c>
      <c r="C70" s="304">
        <f t="shared" si="73"/>
        <v>26.167971393920858</v>
      </c>
      <c r="D70" s="304">
        <f t="shared" si="74"/>
        <v>26.918921127719582</v>
      </c>
      <c r="E70" s="304"/>
      <c r="F70" s="304">
        <v>6.2622398712572677E-2</v>
      </c>
      <c r="G70" s="304">
        <v>0.10321155924269711</v>
      </c>
      <c r="H70" s="304">
        <v>0.16909693743540519</v>
      </c>
      <c r="I70" s="304"/>
      <c r="J70" s="304">
        <v>0.26801898636053889</v>
      </c>
      <c r="K70" s="304">
        <v>0.40647152189179919</v>
      </c>
      <c r="L70" s="304">
        <v>0.58558151127185543</v>
      </c>
      <c r="M70" s="304"/>
      <c r="N70" s="304">
        <v>1.2213839163871809</v>
      </c>
      <c r="O70" s="304">
        <v>1.6562978460081019</v>
      </c>
      <c r="P70" s="304">
        <v>2.6048920655655294</v>
      </c>
      <c r="Q70" s="304"/>
      <c r="R70" s="304">
        <v>0.52664665611988948</v>
      </c>
      <c r="S70" s="304">
        <v>0.68970550050183987</v>
      </c>
      <c r="T70" s="304">
        <v>0.90681528329667682</v>
      </c>
      <c r="U70" s="304"/>
      <c r="V70" s="304">
        <v>0.79085749835104802</v>
      </c>
      <c r="W70" s="304">
        <v>1.0447523680348485</v>
      </c>
      <c r="X70" s="304">
        <v>1.4240454285983968</v>
      </c>
      <c r="Y70" s="304"/>
      <c r="Z70" s="304">
        <v>3.7049592955724857</v>
      </c>
      <c r="AA70" s="304">
        <v>4.8667781332575881</v>
      </c>
      <c r="AB70" s="304">
        <v>5.5873615703648642</v>
      </c>
      <c r="AC70" s="304"/>
      <c r="AD70" s="304">
        <v>7.7444559241693929</v>
      </c>
      <c r="AE70" s="304">
        <v>8.8314712933388861</v>
      </c>
      <c r="AF70" s="304">
        <v>9.1964241248225029</v>
      </c>
      <c r="AG70" s="304"/>
      <c r="AH70" s="304">
        <v>6.4225529108397339</v>
      </c>
      <c r="AI70" s="304">
        <v>6.9228496619514104</v>
      </c>
      <c r="AJ70" s="304">
        <v>5.4315021800359489</v>
      </c>
      <c r="AK70" s="304"/>
      <c r="AL70" s="304">
        <v>2.0767731471246536</v>
      </c>
      <c r="AM70" s="304">
        <v>1.646433509693688</v>
      </c>
      <c r="AN70" s="304">
        <v>1.0132020263284049</v>
      </c>
    </row>
    <row r="71" spans="1:40" x14ac:dyDescent="0.2">
      <c r="A71" s="13" t="str">
        <f t="shared" si="72"/>
        <v>Elementary occupations</v>
      </c>
      <c r="B71" s="304">
        <f t="shared" si="75"/>
        <v>45.325115294716561</v>
      </c>
      <c r="C71" s="304">
        <f t="shared" si="73"/>
        <v>46.386476312083573</v>
      </c>
      <c r="D71" s="304">
        <f t="shared" si="74"/>
        <v>45.673975722945713</v>
      </c>
      <c r="E71" s="304"/>
      <c r="F71" s="304">
        <v>9.9172087421690487E-3</v>
      </c>
      <c r="G71" s="304">
        <v>1.3021625346060934E-2</v>
      </c>
      <c r="H71" s="304">
        <v>1.7538434570657142E-2</v>
      </c>
      <c r="I71" s="304"/>
      <c r="J71" s="304">
        <v>0.93616300654715878</v>
      </c>
      <c r="K71" s="304">
        <v>1.3658709926453847</v>
      </c>
      <c r="L71" s="304">
        <v>2.2802613997118106</v>
      </c>
      <c r="M71" s="304"/>
      <c r="N71" s="304">
        <v>4.4863906552261161</v>
      </c>
      <c r="O71" s="304">
        <v>5.2322635055922202</v>
      </c>
      <c r="P71" s="304">
        <v>7.5162802648840108</v>
      </c>
      <c r="Q71" s="304"/>
      <c r="R71" s="304">
        <v>1.9131078531802967</v>
      </c>
      <c r="S71" s="304">
        <v>2.1853294568401695</v>
      </c>
      <c r="T71" s="304">
        <v>3.292227780948167</v>
      </c>
      <c r="U71" s="304"/>
      <c r="V71" s="304">
        <v>2.1318978179716752</v>
      </c>
      <c r="W71" s="304">
        <v>2.4392192021349883</v>
      </c>
      <c r="X71" s="304">
        <v>3.5389057964568322</v>
      </c>
      <c r="Y71" s="304"/>
      <c r="Z71" s="304">
        <v>8.620551367882042</v>
      </c>
      <c r="AA71" s="304">
        <v>9.0105734393455315</v>
      </c>
      <c r="AB71" s="304">
        <v>9.0265019626756917</v>
      </c>
      <c r="AC71" s="304"/>
      <c r="AD71" s="304">
        <v>13.823150377025341</v>
      </c>
      <c r="AE71" s="304">
        <v>14.21136238164865</v>
      </c>
      <c r="AF71" s="304">
        <v>13.019588557920477</v>
      </c>
      <c r="AG71" s="304"/>
      <c r="AH71" s="304">
        <v>9.8238340099843331</v>
      </c>
      <c r="AI71" s="304">
        <v>8.8966983540600815</v>
      </c>
      <c r="AJ71" s="304">
        <v>4.8932196048164807</v>
      </c>
      <c r="AK71" s="304"/>
      <c r="AL71" s="304">
        <v>3.5801029981574275</v>
      </c>
      <c r="AM71" s="304">
        <v>3.0321373544704948</v>
      </c>
      <c r="AN71" s="304">
        <v>2.0894519209615874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220.46499999999995</v>
      </c>
      <c r="C74" s="305">
        <f>SUM(C75:C83)</f>
        <v>226.61300000000003</v>
      </c>
      <c r="D74" s="305">
        <f>SUM(D75:D83)</f>
        <v>238.18299999999996</v>
      </c>
      <c r="E74" s="304"/>
      <c r="F74" s="305">
        <f>SUM(F75:F83)</f>
        <v>3.5702157098052836</v>
      </c>
      <c r="G74" s="305">
        <f>SUM(G75:G83)</f>
        <v>4.5638284297076028</v>
      </c>
      <c r="H74" s="305">
        <f>SUM(H75:H83)</f>
        <v>5.9246113397194859</v>
      </c>
      <c r="I74" s="304"/>
      <c r="J74" s="305">
        <f>SUM(J75:J83)</f>
        <v>26.87036018266663</v>
      </c>
      <c r="K74" s="305">
        <f>SUM(K75:K83)</f>
        <v>34.302403993452003</v>
      </c>
      <c r="L74" s="305">
        <f>SUM(L75:L83)</f>
        <v>45.069911582933535</v>
      </c>
      <c r="M74" s="304"/>
      <c r="N74" s="305">
        <f>SUM(N75:N83)</f>
        <v>59.888185413455481</v>
      </c>
      <c r="O74" s="305">
        <f>SUM(O75:O83)</f>
        <v>60.583639448978005</v>
      </c>
      <c r="P74" s="305">
        <f>SUM(P75:P83)</f>
        <v>69.313241886937504</v>
      </c>
      <c r="Q74" s="304"/>
      <c r="R74" s="305">
        <f>SUM(R75:R83)</f>
        <v>11.412374933456267</v>
      </c>
      <c r="S74" s="305">
        <f>SUM(S75:S83)</f>
        <v>11.822388473462187</v>
      </c>
      <c r="T74" s="305">
        <f>SUM(T75:T83)</f>
        <v>14.574633188212527</v>
      </c>
      <c r="U74" s="304"/>
      <c r="V74" s="305">
        <f>SUM(V75:V83)</f>
        <v>13.373330285808128</v>
      </c>
      <c r="W74" s="305">
        <f>SUM(W75:W83)</f>
        <v>13.329245513766216</v>
      </c>
      <c r="X74" s="305">
        <f>SUM(X75:X83)</f>
        <v>15.723124039213182</v>
      </c>
      <c r="Y74" s="304"/>
      <c r="Z74" s="305">
        <f>SUM(Z75:Z83)</f>
        <v>32.46093215391371</v>
      </c>
      <c r="AA74" s="305">
        <f>SUM(AA75:AA83)</f>
        <v>32.319483547776009</v>
      </c>
      <c r="AB74" s="305">
        <f>SUM(AB75:AB83)</f>
        <v>30.015122658176768</v>
      </c>
      <c r="AC74" s="304"/>
      <c r="AD74" s="305">
        <f>SUM(AD75:AD83)</f>
        <v>37.583095417006092</v>
      </c>
      <c r="AE74" s="305">
        <f>SUM(AE75:AE83)</f>
        <v>36.102791364309006</v>
      </c>
      <c r="AF74" s="305">
        <f>SUM(AF75:AF83)</f>
        <v>30.675432377314507</v>
      </c>
      <c r="AG74" s="304"/>
      <c r="AH74" s="305">
        <f>SUM(AH75:AH83)</f>
        <v>27.574468497336216</v>
      </c>
      <c r="AI74" s="305">
        <f>SUM(AI75:AI83)</f>
        <v>26.799233027684274</v>
      </c>
      <c r="AJ74" s="305">
        <f>SUM(AJ75:AJ83)</f>
        <v>21.850970651370886</v>
      </c>
      <c r="AK74" s="304"/>
      <c r="AL74" s="305">
        <f>SUM(AL75:AL83)</f>
        <v>7.7320374065521298</v>
      </c>
      <c r="AM74" s="305">
        <f>SUM(AM75:AM83)</f>
        <v>6.7899862008647123</v>
      </c>
      <c r="AN74" s="305">
        <f>SUM(AN75:AN83)</f>
        <v>5.0359522761215487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31.349695569680762</v>
      </c>
      <c r="C75" s="305">
        <f t="shared" ref="C75:C83" si="77">SUM(G75,K75,O75,S75,W75,AA75,AE75,AI75,AM75)</f>
        <v>32.778122126965314</v>
      </c>
      <c r="D75" s="305">
        <f t="shared" ref="D75:D83" si="78">SUM(H75,L75,P75,T75,X75,AB75,AF75,AJ75,AN75)</f>
        <v>36.62146685284668</v>
      </c>
      <c r="E75" s="304"/>
      <c r="F75" s="304">
        <v>0.60806670234867222</v>
      </c>
      <c r="G75" s="304">
        <v>0.77838380321063705</v>
      </c>
      <c r="H75" s="304">
        <v>1.040821868505291</v>
      </c>
      <c r="I75" s="304"/>
      <c r="J75" s="304">
        <v>4.1586033537886236</v>
      </c>
      <c r="K75" s="304">
        <v>5.2926867400937363</v>
      </c>
      <c r="L75" s="304">
        <v>7.2693374297257449</v>
      </c>
      <c r="M75" s="304"/>
      <c r="N75" s="304">
        <v>9.5092642720565976</v>
      </c>
      <c r="O75" s="304">
        <v>9.5543836421359671</v>
      </c>
      <c r="P75" s="304">
        <v>11.318793269362883</v>
      </c>
      <c r="Q75" s="304"/>
      <c r="R75" s="304">
        <v>1.4024981809555808</v>
      </c>
      <c r="S75" s="304">
        <v>1.4374448714857406</v>
      </c>
      <c r="T75" s="304">
        <v>1.7287013176003936</v>
      </c>
      <c r="U75" s="304"/>
      <c r="V75" s="304">
        <v>2.515508719460835</v>
      </c>
      <c r="W75" s="304">
        <v>2.6162193395033015</v>
      </c>
      <c r="X75" s="304">
        <v>3.2446809163325576</v>
      </c>
      <c r="Y75" s="304"/>
      <c r="Z75" s="304">
        <v>5.0530488860213758</v>
      </c>
      <c r="AA75" s="304">
        <v>5.0657501620841412</v>
      </c>
      <c r="AB75" s="304">
        <v>5.0405757447489883</v>
      </c>
      <c r="AC75" s="304"/>
      <c r="AD75" s="304">
        <v>4.6305339641439298</v>
      </c>
      <c r="AE75" s="304">
        <v>4.5878278236661947</v>
      </c>
      <c r="AF75" s="304">
        <v>4.074862007805125</v>
      </c>
      <c r="AG75" s="304"/>
      <c r="AH75" s="304">
        <v>2.8222005181085676</v>
      </c>
      <c r="AI75" s="304">
        <v>2.777113729997541</v>
      </c>
      <c r="AJ75" s="304">
        <v>2.3414317211276958</v>
      </c>
      <c r="AK75" s="304"/>
      <c r="AL75" s="304">
        <v>0.64997097279657934</v>
      </c>
      <c r="AM75" s="304">
        <v>0.66831201478805702</v>
      </c>
      <c r="AN75" s="304">
        <v>0.56226257763799514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54.392247660812245</v>
      </c>
      <c r="C76" s="305">
        <f t="shared" si="77"/>
        <v>58.839600574083946</v>
      </c>
      <c r="D76" s="305">
        <f>SUM(H76,L76,P76,T76,X76,AB76,AF76,AJ76,AN76)</f>
        <v>65.273669299416554</v>
      </c>
      <c r="E76" s="304"/>
      <c r="F76" s="304">
        <v>2.0330898607171752</v>
      </c>
      <c r="G76" s="304">
        <v>2.5747103681743782</v>
      </c>
      <c r="H76" s="304">
        <v>3.216083380084664</v>
      </c>
      <c r="I76" s="304"/>
      <c r="J76" s="304">
        <v>11.857165631136107</v>
      </c>
      <c r="K76" s="304">
        <v>15.242931469550232</v>
      </c>
      <c r="L76" s="304">
        <v>19.349648425938977</v>
      </c>
      <c r="M76" s="304"/>
      <c r="N76" s="304">
        <v>21.49956186337802</v>
      </c>
      <c r="O76" s="304">
        <v>21.873616626546085</v>
      </c>
      <c r="P76" s="304">
        <v>23.814393867647549</v>
      </c>
      <c r="Q76" s="304"/>
      <c r="R76" s="304">
        <v>1.9016612686389842</v>
      </c>
      <c r="S76" s="304">
        <v>1.9386207527039425</v>
      </c>
      <c r="T76" s="304">
        <v>2.3280699915633489</v>
      </c>
      <c r="U76" s="304"/>
      <c r="V76" s="304">
        <v>3.2925362565125109</v>
      </c>
      <c r="W76" s="304">
        <v>3.2550393263618789</v>
      </c>
      <c r="X76" s="304">
        <v>3.7408243123045071</v>
      </c>
      <c r="Y76" s="304"/>
      <c r="Z76" s="304">
        <v>5.3731906223103625</v>
      </c>
      <c r="AA76" s="304">
        <v>5.6418131472921464</v>
      </c>
      <c r="AB76" s="304">
        <v>5.5660506915433716</v>
      </c>
      <c r="AC76" s="304"/>
      <c r="AD76" s="304">
        <v>5.003174813095657</v>
      </c>
      <c r="AE76" s="304">
        <v>4.894750394246322</v>
      </c>
      <c r="AF76" s="304">
        <v>4.6482242396480578</v>
      </c>
      <c r="AG76" s="304"/>
      <c r="AH76" s="304">
        <v>2.8580387428323633</v>
      </c>
      <c r="AI76" s="304">
        <v>2.7493304809559609</v>
      </c>
      <c r="AJ76" s="304">
        <v>1.9953630702320111</v>
      </c>
      <c r="AK76" s="304"/>
      <c r="AL76" s="304">
        <v>0.57382860219107013</v>
      </c>
      <c r="AM76" s="304">
        <v>0.66878800825299867</v>
      </c>
      <c r="AN76" s="304">
        <v>0.61501132045407858</v>
      </c>
    </row>
    <row r="77" spans="1:40" x14ac:dyDescent="0.2">
      <c r="A77" s="13" t="str">
        <f t="shared" si="76"/>
        <v>Associate professional occupations</v>
      </c>
      <c r="B77" s="305">
        <f t="shared" si="79"/>
        <v>43.962105109407936</v>
      </c>
      <c r="C77" s="305">
        <f t="shared" si="77"/>
        <v>42.242577564997731</v>
      </c>
      <c r="D77" s="305">
        <f t="shared" si="78"/>
        <v>45.408194941690148</v>
      </c>
      <c r="E77" s="304"/>
      <c r="F77" s="304">
        <v>0.66304394015175294</v>
      </c>
      <c r="G77" s="304">
        <v>0.8363874724388537</v>
      </c>
      <c r="H77" s="304">
        <v>1.1461031213593926</v>
      </c>
      <c r="I77" s="304"/>
      <c r="J77" s="304">
        <v>6.9734569093547636</v>
      </c>
      <c r="K77" s="304">
        <v>8.4313562745102022</v>
      </c>
      <c r="L77" s="304">
        <v>11.247408396382921</v>
      </c>
      <c r="M77" s="304"/>
      <c r="N77" s="304">
        <v>15.215751109650713</v>
      </c>
      <c r="O77" s="304">
        <v>14.286579509445954</v>
      </c>
      <c r="P77" s="304">
        <v>16.000213472134927</v>
      </c>
      <c r="Q77" s="304"/>
      <c r="R77" s="304">
        <v>2.6212457237743516</v>
      </c>
      <c r="S77" s="304">
        <v>2.5620827488305093</v>
      </c>
      <c r="T77" s="304">
        <v>3.2045669328635684</v>
      </c>
      <c r="U77" s="304"/>
      <c r="V77" s="304">
        <v>2.6723855073635745</v>
      </c>
      <c r="W77" s="304">
        <v>2.3800666920334126</v>
      </c>
      <c r="X77" s="304">
        <v>2.4580058048918016</v>
      </c>
      <c r="Y77" s="304"/>
      <c r="Z77" s="304">
        <v>6.0695519882561735</v>
      </c>
      <c r="AA77" s="304">
        <v>5.4938103071297402</v>
      </c>
      <c r="AB77" s="304">
        <v>4.863298741843324</v>
      </c>
      <c r="AC77" s="304"/>
      <c r="AD77" s="304">
        <v>5.362463837775242</v>
      </c>
      <c r="AE77" s="304">
        <v>4.454969339104756</v>
      </c>
      <c r="AF77" s="304">
        <v>3.3288561247036363</v>
      </c>
      <c r="AG77" s="304"/>
      <c r="AH77" s="304">
        <v>3.6176094291763636</v>
      </c>
      <c r="AI77" s="304">
        <v>3.0752267850753343</v>
      </c>
      <c r="AJ77" s="304">
        <v>2.493732707209094</v>
      </c>
      <c r="AK77" s="304"/>
      <c r="AL77" s="304">
        <v>0.76659666390500047</v>
      </c>
      <c r="AM77" s="304">
        <v>0.72209843642896332</v>
      </c>
      <c r="AN77" s="304">
        <v>0.66600964030149001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26.383459389715821</v>
      </c>
      <c r="C78" s="305">
        <f t="shared" si="77"/>
        <v>24.574864495979142</v>
      </c>
      <c r="D78" s="305">
        <f t="shared" si="78"/>
        <v>21.54230302195883</v>
      </c>
      <c r="E78" s="304"/>
      <c r="F78" s="304">
        <v>0.13143462741349862</v>
      </c>
      <c r="G78" s="304">
        <v>0.17561375917726182</v>
      </c>
      <c r="H78" s="304">
        <v>0.24503516528389169</v>
      </c>
      <c r="I78" s="304"/>
      <c r="J78" s="304">
        <v>1.6681213577890521</v>
      </c>
      <c r="K78" s="304">
        <v>2.1627623252528609</v>
      </c>
      <c r="L78" s="304">
        <v>2.8920800278373333</v>
      </c>
      <c r="M78" s="304"/>
      <c r="N78" s="304">
        <v>6.050685867028248</v>
      </c>
      <c r="O78" s="304">
        <v>6.1344929210594525</v>
      </c>
      <c r="P78" s="304">
        <v>6.8947857703615689</v>
      </c>
      <c r="Q78" s="304"/>
      <c r="R78" s="304">
        <v>1.8514654041290812</v>
      </c>
      <c r="S78" s="304">
        <v>1.7810613692986521</v>
      </c>
      <c r="T78" s="304">
        <v>1.9610045780718099</v>
      </c>
      <c r="U78" s="304"/>
      <c r="V78" s="304">
        <v>2.0405373643836549</v>
      </c>
      <c r="W78" s="304">
        <v>1.9811423945751352</v>
      </c>
      <c r="X78" s="304">
        <v>2.2585671337876381</v>
      </c>
      <c r="Y78" s="304"/>
      <c r="Z78" s="304">
        <v>4.4112772303645107</v>
      </c>
      <c r="AA78" s="304">
        <v>3.9379480860485701</v>
      </c>
      <c r="AB78" s="304">
        <v>2.6238626904432292</v>
      </c>
      <c r="AC78" s="304"/>
      <c r="AD78" s="304">
        <v>5.8444345883387738</v>
      </c>
      <c r="AE78" s="304">
        <v>4.8974556208046138</v>
      </c>
      <c r="AF78" s="304">
        <v>2.6918977526214034</v>
      </c>
      <c r="AG78" s="304"/>
      <c r="AH78" s="304">
        <v>3.2558339081195755</v>
      </c>
      <c r="AI78" s="304">
        <v>2.3721885032840686</v>
      </c>
      <c r="AJ78" s="304">
        <v>0.65247146320904081</v>
      </c>
      <c r="AK78" s="304"/>
      <c r="AL78" s="304">
        <v>1.1296690421494242</v>
      </c>
      <c r="AM78" s="304">
        <v>1.1321995164785277</v>
      </c>
      <c r="AN78" s="304">
        <v>1.3225984403429141</v>
      </c>
    </row>
    <row r="79" spans="1:40" x14ac:dyDescent="0.2">
      <c r="A79" s="13" t="str">
        <f t="shared" si="76"/>
        <v>Skilled trades occupations</v>
      </c>
      <c r="B79" s="305">
        <f t="shared" si="79"/>
        <v>8.8230513732565861</v>
      </c>
      <c r="C79" s="305">
        <f t="shared" si="77"/>
        <v>9.4277357651108655</v>
      </c>
      <c r="D79" s="305">
        <f t="shared" si="78"/>
        <v>9.9938862730952156</v>
      </c>
      <c r="E79" s="304"/>
      <c r="F79" s="304">
        <v>3.4089981790264401E-2</v>
      </c>
      <c r="G79" s="304">
        <v>5.0962539463647309E-2</v>
      </c>
      <c r="H79" s="304">
        <v>6.9940587692750467E-2</v>
      </c>
      <c r="I79" s="304"/>
      <c r="J79" s="304">
        <v>0.42611374459793988</v>
      </c>
      <c r="K79" s="304">
        <v>0.60837041101397593</v>
      </c>
      <c r="L79" s="304">
        <v>0.88294468441317686</v>
      </c>
      <c r="M79" s="304"/>
      <c r="N79" s="304">
        <v>1.3235712190482103</v>
      </c>
      <c r="O79" s="304">
        <v>1.5000835112805475</v>
      </c>
      <c r="P79" s="304">
        <v>1.9833193478551214</v>
      </c>
      <c r="Q79" s="304"/>
      <c r="R79" s="304">
        <v>0.49984336734137885</v>
      </c>
      <c r="S79" s="304">
        <v>0.56075337827492366</v>
      </c>
      <c r="T79" s="304">
        <v>0.76748397169034765</v>
      </c>
      <c r="U79" s="304"/>
      <c r="V79" s="304">
        <v>0.57472248525871639</v>
      </c>
      <c r="W79" s="304">
        <v>0.61022269250557026</v>
      </c>
      <c r="X79" s="304">
        <v>0.73781219422436406</v>
      </c>
      <c r="Y79" s="304"/>
      <c r="Z79" s="304">
        <v>1.8053032223354797</v>
      </c>
      <c r="AA79" s="304">
        <v>1.8942801497695831</v>
      </c>
      <c r="AB79" s="304">
        <v>1.7370782116247878</v>
      </c>
      <c r="AC79" s="304"/>
      <c r="AD79" s="304">
        <v>2.295636834891746</v>
      </c>
      <c r="AE79" s="304">
        <v>2.2871904868482296</v>
      </c>
      <c r="AF79" s="304">
        <v>2.1986600925234203</v>
      </c>
      <c r="AG79" s="304"/>
      <c r="AH79" s="304">
        <v>1.2737303627509264</v>
      </c>
      <c r="AI79" s="304">
        <v>1.2949217455184499</v>
      </c>
      <c r="AJ79" s="304">
        <v>1.1151818419350241</v>
      </c>
      <c r="AK79" s="304"/>
      <c r="AL79" s="304">
        <v>0.59004015524192355</v>
      </c>
      <c r="AM79" s="304">
        <v>0.62095085043593834</v>
      </c>
      <c r="AN79" s="304">
        <v>0.50146534113622288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16.015421822967671</v>
      </c>
      <c r="C80" s="305">
        <f t="shared" si="77"/>
        <v>16.689810635453039</v>
      </c>
      <c r="D80" s="305">
        <f t="shared" si="78"/>
        <v>17.559738595784516</v>
      </c>
      <c r="E80" s="304"/>
      <c r="F80" s="304">
        <v>1.1056937729160171E-2</v>
      </c>
      <c r="G80" s="304">
        <v>1.6516773028659927E-2</v>
      </c>
      <c r="H80" s="304">
        <v>2.6085626074417733E-2</v>
      </c>
      <c r="I80" s="304"/>
      <c r="J80" s="304">
        <v>0.60918114633339759</v>
      </c>
      <c r="K80" s="304">
        <v>0.85104606357263235</v>
      </c>
      <c r="L80" s="304">
        <v>1.1969592180192925</v>
      </c>
      <c r="M80" s="304"/>
      <c r="N80" s="304">
        <v>2.4022272250692671</v>
      </c>
      <c r="O80" s="304">
        <v>2.8350836112866076</v>
      </c>
      <c r="P80" s="304">
        <v>3.9232347632876876</v>
      </c>
      <c r="Q80" s="304"/>
      <c r="R80" s="304">
        <v>1.4064142407632834</v>
      </c>
      <c r="S80" s="304">
        <v>1.4835837129784595</v>
      </c>
      <c r="T80" s="304">
        <v>1.9190755117781135</v>
      </c>
      <c r="U80" s="304"/>
      <c r="V80" s="304">
        <v>1.0495921163740483</v>
      </c>
      <c r="W80" s="304">
        <v>1.180155136706122</v>
      </c>
      <c r="X80" s="304">
        <v>1.6668787381433015</v>
      </c>
      <c r="Y80" s="304"/>
      <c r="Z80" s="304">
        <v>3.9798871834042733</v>
      </c>
      <c r="AA80" s="304">
        <v>4.0927249479171088</v>
      </c>
      <c r="AB80" s="304">
        <v>4.0843164786031583</v>
      </c>
      <c r="AC80" s="304"/>
      <c r="AD80" s="304">
        <v>3.6923986708103991</v>
      </c>
      <c r="AE80" s="304">
        <v>3.4714874701271894</v>
      </c>
      <c r="AF80" s="304">
        <v>2.6255294243886667</v>
      </c>
      <c r="AG80" s="304"/>
      <c r="AH80" s="304">
        <v>2.4154492250321371</v>
      </c>
      <c r="AI80" s="304">
        <v>2.3661772495236022</v>
      </c>
      <c r="AJ80" s="304">
        <v>1.8211383896132718</v>
      </c>
      <c r="AK80" s="304"/>
      <c r="AL80" s="304">
        <v>0.44921507745170514</v>
      </c>
      <c r="AM80" s="304">
        <v>0.39303567031265785</v>
      </c>
      <c r="AN80" s="304">
        <v>0.29652044587660509</v>
      </c>
    </row>
    <row r="81" spans="1:40" x14ac:dyDescent="0.2">
      <c r="A81" s="13" t="str">
        <f t="shared" si="76"/>
        <v>Sales and customer service occupations</v>
      </c>
      <c r="B81" s="305">
        <f t="shared" si="79"/>
        <v>11.002676296001338</v>
      </c>
      <c r="C81" s="305">
        <f t="shared" si="77"/>
        <v>12.007302881758442</v>
      </c>
      <c r="D81" s="305">
        <f t="shared" si="78"/>
        <v>12.778905027755577</v>
      </c>
      <c r="E81" s="304"/>
      <c r="F81" s="304">
        <v>5.860909939976959E-2</v>
      </c>
      <c r="G81" s="304">
        <v>8.2629767003693622E-2</v>
      </c>
      <c r="H81" s="304">
        <v>0.11499129628943605</v>
      </c>
      <c r="I81" s="304"/>
      <c r="J81" s="304">
        <v>0.55036952439815601</v>
      </c>
      <c r="K81" s="304">
        <v>0.77824189978530478</v>
      </c>
      <c r="L81" s="304">
        <v>1.112595539957735</v>
      </c>
      <c r="M81" s="304"/>
      <c r="N81" s="304">
        <v>2.2078291186134424</v>
      </c>
      <c r="O81" s="304">
        <v>2.4305616208252032</v>
      </c>
      <c r="P81" s="304">
        <v>3.0678591443291605</v>
      </c>
      <c r="Q81" s="304"/>
      <c r="R81" s="304">
        <v>0.63394700334199672</v>
      </c>
      <c r="S81" s="304">
        <v>0.69219142573543468</v>
      </c>
      <c r="T81" s="304">
        <v>0.91535230605093509</v>
      </c>
      <c r="U81" s="304"/>
      <c r="V81" s="304">
        <v>0.646668796739162</v>
      </c>
      <c r="W81" s="304">
        <v>0.703729787424758</v>
      </c>
      <c r="X81" s="304">
        <v>0.84667221740134435</v>
      </c>
      <c r="Y81" s="304"/>
      <c r="Z81" s="304">
        <v>2.1113721257009557</v>
      </c>
      <c r="AA81" s="304">
        <v>2.2611709624205014</v>
      </c>
      <c r="AB81" s="304">
        <v>2.0763327268114442</v>
      </c>
      <c r="AC81" s="304"/>
      <c r="AD81" s="304">
        <v>3.028719628930193</v>
      </c>
      <c r="AE81" s="304">
        <v>3.4224347551018339</v>
      </c>
      <c r="AF81" s="304">
        <v>3.2441946926929757</v>
      </c>
      <c r="AG81" s="304"/>
      <c r="AH81" s="304">
        <v>1.3702718244507504</v>
      </c>
      <c r="AI81" s="304">
        <v>1.2458142424715406</v>
      </c>
      <c r="AJ81" s="304">
        <v>1.0240569735037837</v>
      </c>
      <c r="AK81" s="304"/>
      <c r="AL81" s="304">
        <v>0.39488917442691213</v>
      </c>
      <c r="AM81" s="304">
        <v>0.39052842099017138</v>
      </c>
      <c r="AN81" s="304">
        <v>0.37685013071876217</v>
      </c>
    </row>
    <row r="82" spans="1:40" x14ac:dyDescent="0.2">
      <c r="A82" s="13" t="str">
        <f t="shared" si="76"/>
        <v>Process, plant and machine operatives</v>
      </c>
      <c r="B82" s="305">
        <f t="shared" si="79"/>
        <v>4.1829966708450348</v>
      </c>
      <c r="C82" s="305">
        <f t="shared" si="77"/>
        <v>4.7391953749622813</v>
      </c>
      <c r="D82" s="305">
        <f t="shared" si="78"/>
        <v>4.8647065585359126</v>
      </c>
      <c r="E82" s="304"/>
      <c r="F82" s="304">
        <v>9.3428550073658932E-3</v>
      </c>
      <c r="G82" s="304">
        <v>1.5036678704577153E-2</v>
      </c>
      <c r="H82" s="304">
        <v>1.8736326157108019E-2</v>
      </c>
      <c r="I82" s="304"/>
      <c r="J82" s="304">
        <v>0.15520714179642886</v>
      </c>
      <c r="K82" s="304">
        <v>0.22377781148800113</v>
      </c>
      <c r="L82" s="304">
        <v>0.32080143536790007</v>
      </c>
      <c r="M82" s="304"/>
      <c r="N82" s="304">
        <v>0.34003814245115205</v>
      </c>
      <c r="O82" s="304">
        <v>0.42595313458498146</v>
      </c>
      <c r="P82" s="304">
        <v>0.57241815818826725</v>
      </c>
      <c r="Q82" s="304"/>
      <c r="R82" s="304">
        <v>0.11972811971983074</v>
      </c>
      <c r="S82" s="304">
        <v>0.15059483522357048</v>
      </c>
      <c r="T82" s="304">
        <v>0.20046460832023177</v>
      </c>
      <c r="U82" s="304"/>
      <c r="V82" s="304">
        <v>0.12216054063265759</v>
      </c>
      <c r="W82" s="304">
        <v>0.14967435476342481</v>
      </c>
      <c r="X82" s="304">
        <v>0.18494195784678422</v>
      </c>
      <c r="Y82" s="304"/>
      <c r="Z82" s="304">
        <v>0.94833397488713578</v>
      </c>
      <c r="AA82" s="304">
        <v>1.2011895057942068</v>
      </c>
      <c r="AB82" s="304">
        <v>1.4971953008588139</v>
      </c>
      <c r="AC82" s="304"/>
      <c r="AD82" s="304">
        <v>0.99389728704912927</v>
      </c>
      <c r="AE82" s="304">
        <v>1.0650464228807348</v>
      </c>
      <c r="AF82" s="304">
        <v>1.0894690584610442</v>
      </c>
      <c r="AG82" s="304"/>
      <c r="AH82" s="304">
        <v>0.92421675981798834</v>
      </c>
      <c r="AI82" s="304">
        <v>0.93659504986906361</v>
      </c>
      <c r="AJ82" s="304">
        <v>0.68135050671525021</v>
      </c>
      <c r="AK82" s="304"/>
      <c r="AL82" s="304">
        <v>0.57007184948334555</v>
      </c>
      <c r="AM82" s="304">
        <v>0.57132758165372177</v>
      </c>
      <c r="AN82" s="304">
        <v>0.29932920662051282</v>
      </c>
    </row>
    <row r="83" spans="1:40" x14ac:dyDescent="0.2">
      <c r="A83" s="39" t="str">
        <f t="shared" si="76"/>
        <v>Elementary occupations</v>
      </c>
      <c r="B83" s="307">
        <f t="shared" si="79"/>
        <v>24.353346107312539</v>
      </c>
      <c r="C83" s="307">
        <f t="shared" si="77"/>
        <v>25.313790580689268</v>
      </c>
      <c r="D83" s="307">
        <f t="shared" si="78"/>
        <v>24.14012942891652</v>
      </c>
      <c r="E83" s="307"/>
      <c r="F83" s="307">
        <v>2.1481705247624758E-2</v>
      </c>
      <c r="G83" s="307">
        <v>3.3587268505894781E-2</v>
      </c>
      <c r="H83" s="307">
        <v>4.6813968272533361E-2</v>
      </c>
      <c r="I83" s="307"/>
      <c r="J83" s="307">
        <v>0.47214137347216256</v>
      </c>
      <c r="K83" s="307">
        <v>0.71123099818505686</v>
      </c>
      <c r="L83" s="307">
        <v>0.79813642529046069</v>
      </c>
      <c r="M83" s="307"/>
      <c r="N83" s="307">
        <v>1.3392565961598331</v>
      </c>
      <c r="O83" s="307">
        <v>1.5428848718132042</v>
      </c>
      <c r="P83" s="307">
        <v>1.7382240937703437</v>
      </c>
      <c r="Q83" s="307"/>
      <c r="R83" s="307">
        <v>0.97557162479177983</v>
      </c>
      <c r="S83" s="307">
        <v>1.2160553789309556</v>
      </c>
      <c r="T83" s="307">
        <v>1.5499139702737781</v>
      </c>
      <c r="U83" s="307"/>
      <c r="V83" s="307">
        <v>0.45921849908296825</v>
      </c>
      <c r="W83" s="307">
        <v>0.45299578989261235</v>
      </c>
      <c r="X83" s="307">
        <v>0.58474076428088473</v>
      </c>
      <c r="Y83" s="307"/>
      <c r="Z83" s="307">
        <v>2.7089669206334412</v>
      </c>
      <c r="AA83" s="307">
        <v>2.7307962793200162</v>
      </c>
      <c r="AB83" s="307">
        <v>2.5264120716996565</v>
      </c>
      <c r="AC83" s="307"/>
      <c r="AD83" s="307">
        <v>6.7318357919710197</v>
      </c>
      <c r="AE83" s="307">
        <v>7.0216290515291364</v>
      </c>
      <c r="AF83" s="307">
        <v>6.773738984470179</v>
      </c>
      <c r="AG83" s="307"/>
      <c r="AH83" s="307">
        <v>9.0371177270475442</v>
      </c>
      <c r="AI83" s="307">
        <v>9.9818652409887143</v>
      </c>
      <c r="AJ83" s="307">
        <v>9.7262439778257139</v>
      </c>
      <c r="AK83" s="307"/>
      <c r="AL83" s="307">
        <v>2.6077558689061693</v>
      </c>
      <c r="AM83" s="307">
        <v>1.6227457015236766</v>
      </c>
      <c r="AN83" s="307">
        <v>0.39590517303296863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Norfolk and Suffolk 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205.56599999999997</v>
      </c>
      <c r="C92" s="305">
        <f>SUM(C93:C101)</f>
        <v>214.97200000000001</v>
      </c>
      <c r="D92" s="305">
        <f>SUM(D93:D101)</f>
        <v>228.34800000000001</v>
      </c>
      <c r="E92" s="304"/>
      <c r="F92" s="305">
        <f>SUM(F93:F101)</f>
        <v>5.41243095933664</v>
      </c>
      <c r="G92" s="305">
        <f>SUM(G93:G101)</f>
        <v>6.8470660118646238</v>
      </c>
      <c r="H92" s="305">
        <f>SUM(H93:H101)</f>
        <v>8.8083615269952027</v>
      </c>
      <c r="I92" s="304"/>
      <c r="J92" s="305">
        <f>SUM(J93:J101)</f>
        <v>31.928218415621377</v>
      </c>
      <c r="K92" s="305">
        <f>SUM(K93:K101)</f>
        <v>40.150476065815248</v>
      </c>
      <c r="L92" s="305">
        <f>SUM(L93:L101)</f>
        <v>50.549532193143911</v>
      </c>
      <c r="M92" s="304"/>
      <c r="N92" s="305">
        <f>SUM(N93:N101)</f>
        <v>51.617362696226472</v>
      </c>
      <c r="O92" s="305">
        <f>SUM(O93:O101)</f>
        <v>53.855937978782613</v>
      </c>
      <c r="P92" s="305">
        <f>SUM(P93:P101)</f>
        <v>64.030360822245356</v>
      </c>
      <c r="Q92" s="304"/>
      <c r="R92" s="305">
        <f>SUM(R93:R101)</f>
        <v>19.993303191203335</v>
      </c>
      <c r="S92" s="305">
        <f>SUM(S93:S101)</f>
        <v>17.211327450927918</v>
      </c>
      <c r="T92" s="305">
        <f>SUM(T93:T101)</f>
        <v>16.675771220393916</v>
      </c>
      <c r="U92" s="304"/>
      <c r="V92" s="305">
        <f>SUM(V93:V101)</f>
        <v>9.9266693564998967</v>
      </c>
      <c r="W92" s="305">
        <f>SUM(W93:W101)</f>
        <v>9.798695838736764</v>
      </c>
      <c r="X92" s="305">
        <f>SUM(X93:X101)</f>
        <v>11.117643260534026</v>
      </c>
      <c r="Y92" s="304"/>
      <c r="Z92" s="305">
        <f>SUM(Z93:Z101)</f>
        <v>39.435599895526956</v>
      </c>
      <c r="AA92" s="305">
        <f>SUM(AA93:AA101)</f>
        <v>43.929673668655234</v>
      </c>
      <c r="AB92" s="305">
        <f>SUM(AB93:AB101)</f>
        <v>46.7577300315237</v>
      </c>
      <c r="AC92" s="304"/>
      <c r="AD92" s="305">
        <f>SUM(AD93:AD101)</f>
        <v>32.914035411411852</v>
      </c>
      <c r="AE92" s="305">
        <f>SUM(AE93:AE101)</f>
        <v>32.2325231232929</v>
      </c>
      <c r="AF92" s="305">
        <f>SUM(AF93:AF101)</f>
        <v>24.547232181736444</v>
      </c>
      <c r="AG92" s="304"/>
      <c r="AH92" s="305">
        <f>SUM(AH93:AH101)</f>
        <v>12.414966567988426</v>
      </c>
      <c r="AI92" s="305">
        <f>SUM(AI93:AI101)</f>
        <v>9.4358599903781357</v>
      </c>
      <c r="AJ92" s="305">
        <f>SUM(AJ93:AJ101)</f>
        <v>4.5386025689884324</v>
      </c>
      <c r="AK92" s="304"/>
      <c r="AL92" s="305">
        <f>SUM(AL93:AL101)</f>
        <v>1.9234135061850151</v>
      </c>
      <c r="AM92" s="305">
        <f>SUM(AM93:AM101)</f>
        <v>1.510439871546565</v>
      </c>
      <c r="AN92" s="305">
        <f>SUM(AN93:AN101)</f>
        <v>1.3227661944390487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10.076055575805032</v>
      </c>
      <c r="C93" s="305">
        <f t="shared" ref="C93:D93" si="81">SUM(G93,K93,O93,S93,W93,AA93,AE93,AI93,AM93)</f>
        <v>10.512099579228646</v>
      </c>
      <c r="D93" s="305">
        <f t="shared" si="81"/>
        <v>12.02766116386093</v>
      </c>
      <c r="E93" s="304"/>
      <c r="F93" s="304">
        <v>0.18225438226345481</v>
      </c>
      <c r="G93" s="304">
        <v>0.2339422341173662</v>
      </c>
      <c r="H93" s="304">
        <v>0.32049723643387951</v>
      </c>
      <c r="I93" s="304"/>
      <c r="J93" s="304">
        <v>1.7222592211889267</v>
      </c>
      <c r="K93" s="304">
        <v>2.1245664227270789</v>
      </c>
      <c r="L93" s="304">
        <v>2.6635653606014031</v>
      </c>
      <c r="M93" s="304"/>
      <c r="N93" s="304">
        <v>3.2046648310791865</v>
      </c>
      <c r="O93" s="304">
        <v>3.3096853839761624</v>
      </c>
      <c r="P93" s="304">
        <v>4.0810241664041618</v>
      </c>
      <c r="Q93" s="304"/>
      <c r="R93" s="304">
        <v>1.8318942451435714</v>
      </c>
      <c r="S93" s="304">
        <v>1.8186709082994665</v>
      </c>
      <c r="T93" s="304">
        <v>2.0712345542673267</v>
      </c>
      <c r="U93" s="304"/>
      <c r="V93" s="304">
        <v>0.42855479929315099</v>
      </c>
      <c r="W93" s="304">
        <v>0.38861817069510596</v>
      </c>
      <c r="X93" s="304">
        <v>0.40033215012469919</v>
      </c>
      <c r="Y93" s="304"/>
      <c r="Z93" s="304">
        <v>1.4775240344881981</v>
      </c>
      <c r="AA93" s="304">
        <v>1.4912751514073219</v>
      </c>
      <c r="AB93" s="304">
        <v>1.5052288891426788</v>
      </c>
      <c r="AC93" s="304"/>
      <c r="AD93" s="304">
        <v>0.77773624136336228</v>
      </c>
      <c r="AE93" s="304">
        <v>0.71141429312707727</v>
      </c>
      <c r="AF93" s="304">
        <v>0.6093931002966535</v>
      </c>
      <c r="AG93" s="304"/>
      <c r="AH93" s="304">
        <v>0.30310476658662661</v>
      </c>
      <c r="AI93" s="304">
        <v>0.26271041347194957</v>
      </c>
      <c r="AJ93" s="304">
        <v>0.18876115123045167</v>
      </c>
      <c r="AK93" s="304"/>
      <c r="AL93" s="304">
        <v>0.14806305439855549</v>
      </c>
      <c r="AM93" s="304">
        <v>0.17121660140711772</v>
      </c>
      <c r="AN93" s="304">
        <v>0.1876245553596787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71.731368088885304</v>
      </c>
      <c r="C94" s="305">
        <f t="shared" ref="C94:C101" si="83">SUM(G94,K94,O94,S94,W94,AA94,AE94,AI94,AM94)</f>
        <v>76.710347387624921</v>
      </c>
      <c r="D94" s="305">
        <f t="shared" ref="D94:D101" si="84">SUM(H94,L94,P94,T94,X94,AB94,AF94,AJ94,AN94)</f>
        <v>85.847761364746404</v>
      </c>
      <c r="E94" s="305"/>
      <c r="F94" s="304">
        <v>4.7661026637961035</v>
      </c>
      <c r="G94" s="304">
        <v>5.9780303575976497</v>
      </c>
      <c r="H94" s="304">
        <v>7.5699646596751489</v>
      </c>
      <c r="I94" s="304"/>
      <c r="J94" s="304">
        <v>23.406847879734133</v>
      </c>
      <c r="K94" s="304">
        <v>28.852024927613041</v>
      </c>
      <c r="L94" s="304">
        <v>35.534737046029939</v>
      </c>
      <c r="M94" s="304"/>
      <c r="N94" s="304">
        <v>26.716090628566501</v>
      </c>
      <c r="O94" s="304">
        <v>26.692618550811815</v>
      </c>
      <c r="P94" s="304">
        <v>29.686760349585157</v>
      </c>
      <c r="Q94" s="304"/>
      <c r="R94" s="304">
        <v>5.0614855054254253</v>
      </c>
      <c r="S94" s="304">
        <v>2.886050739452628</v>
      </c>
      <c r="T94" s="304">
        <v>1.4880784932039193</v>
      </c>
      <c r="U94" s="304"/>
      <c r="V94" s="304">
        <v>1.7109738106001353</v>
      </c>
      <c r="W94" s="304">
        <v>1.6807995345017084</v>
      </c>
      <c r="X94" s="304">
        <v>1.9131356855607105</v>
      </c>
      <c r="Y94" s="304"/>
      <c r="Z94" s="304">
        <v>4.5164141929805801</v>
      </c>
      <c r="AA94" s="304">
        <v>5.0251171339650007</v>
      </c>
      <c r="AB94" s="304">
        <v>5.3372120209404113</v>
      </c>
      <c r="AC94" s="304"/>
      <c r="AD94" s="304">
        <v>3.2609895050174007</v>
      </c>
      <c r="AE94" s="304">
        <v>3.2918688468330553</v>
      </c>
      <c r="AF94" s="304">
        <v>2.6555928035941445</v>
      </c>
      <c r="AG94" s="304"/>
      <c r="AH94" s="304">
        <v>2.0611496996305703</v>
      </c>
      <c r="AI94" s="304">
        <v>2.0377702364850352</v>
      </c>
      <c r="AJ94" s="304">
        <v>1.3924460908514871</v>
      </c>
      <c r="AK94" s="304"/>
      <c r="AL94" s="304">
        <v>0.23131420313444839</v>
      </c>
      <c r="AM94" s="304">
        <v>0.26606706036499933</v>
      </c>
      <c r="AN94" s="304">
        <v>0.26983421530547619</v>
      </c>
    </row>
    <row r="95" spans="1:40" x14ac:dyDescent="0.2">
      <c r="A95" s="13" t="str">
        <f t="shared" si="80"/>
        <v>Associate professional occupations</v>
      </c>
      <c r="B95" s="305">
        <f t="shared" si="82"/>
        <v>29.913762553864377</v>
      </c>
      <c r="C95" s="305">
        <f t="shared" si="83"/>
        <v>31.378758125043309</v>
      </c>
      <c r="D95" s="305">
        <f t="shared" si="84"/>
        <v>34.870922466913441</v>
      </c>
      <c r="E95" s="305"/>
      <c r="F95" s="304">
        <v>0.24176589243174157</v>
      </c>
      <c r="G95" s="304">
        <v>0.32982599610578539</v>
      </c>
      <c r="H95" s="304">
        <v>0.49912150748347234</v>
      </c>
      <c r="I95" s="304"/>
      <c r="J95" s="304">
        <v>3.2169876951979113</v>
      </c>
      <c r="K95" s="304">
        <v>4.1302393335659771</v>
      </c>
      <c r="L95" s="304">
        <v>5.6121825514616441</v>
      </c>
      <c r="M95" s="304"/>
      <c r="N95" s="304">
        <v>8.9015771556416183</v>
      </c>
      <c r="O95" s="304">
        <v>9.7660415317278169</v>
      </c>
      <c r="P95" s="304">
        <v>12.843111275212944</v>
      </c>
      <c r="Q95" s="304"/>
      <c r="R95" s="304">
        <v>3.6598378609677211</v>
      </c>
      <c r="S95" s="304">
        <v>3.0430293319852519</v>
      </c>
      <c r="T95" s="304">
        <v>2.8304463622063065</v>
      </c>
      <c r="U95" s="304"/>
      <c r="V95" s="304">
        <v>1.66374601538352</v>
      </c>
      <c r="W95" s="304">
        <v>1.5585630942058686</v>
      </c>
      <c r="X95" s="304">
        <v>1.8481604216479197</v>
      </c>
      <c r="Y95" s="304"/>
      <c r="Z95" s="304">
        <v>5.4888773209935415</v>
      </c>
      <c r="AA95" s="304">
        <v>5.899353972528333</v>
      </c>
      <c r="AB95" s="304">
        <v>6.1588092599378106</v>
      </c>
      <c r="AC95" s="304"/>
      <c r="AD95" s="304">
        <v>4.43366857086537</v>
      </c>
      <c r="AE95" s="304">
        <v>4.3812807376796625</v>
      </c>
      <c r="AF95" s="304">
        <v>3.5216814611024949</v>
      </c>
      <c r="AG95" s="304"/>
      <c r="AH95" s="304">
        <v>2.0729579769751494</v>
      </c>
      <c r="AI95" s="304">
        <v>2.0855087667815666</v>
      </c>
      <c r="AJ95" s="304">
        <v>1.3122435766237412</v>
      </c>
      <c r="AK95" s="304"/>
      <c r="AL95" s="304">
        <v>0.234344065407804</v>
      </c>
      <c r="AM95" s="304">
        <v>0.18491536046304297</v>
      </c>
      <c r="AN95" s="304">
        <v>0.24516605123710922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26.457405146800649</v>
      </c>
      <c r="C96" s="305">
        <f t="shared" si="83"/>
        <v>24.730998862060986</v>
      </c>
      <c r="D96" s="305">
        <f t="shared" si="84"/>
        <v>19.677119759263206</v>
      </c>
      <c r="E96" s="305"/>
      <c r="F96" s="304">
        <v>0.13737656924468633</v>
      </c>
      <c r="G96" s="304">
        <v>0.17828138348504213</v>
      </c>
      <c r="H96" s="304">
        <v>0.24331745130011151</v>
      </c>
      <c r="I96" s="304"/>
      <c r="J96" s="304">
        <v>1.5398707702656667</v>
      </c>
      <c r="K96" s="304">
        <v>2.052798889303407</v>
      </c>
      <c r="L96" s="304">
        <v>2.369343097199974</v>
      </c>
      <c r="M96" s="304"/>
      <c r="N96" s="304">
        <v>5.0644780634677389</v>
      </c>
      <c r="O96" s="304">
        <v>5.2655268003272129</v>
      </c>
      <c r="P96" s="304">
        <v>5.9063969772878755</v>
      </c>
      <c r="Q96" s="304"/>
      <c r="R96" s="304">
        <v>3.0696235750582201</v>
      </c>
      <c r="S96" s="304">
        <v>3.2285869369519777</v>
      </c>
      <c r="T96" s="304">
        <v>3.4934229150691616</v>
      </c>
      <c r="U96" s="304"/>
      <c r="V96" s="304">
        <v>1.8759440216792209</v>
      </c>
      <c r="W96" s="304">
        <v>1.774662628991498</v>
      </c>
      <c r="X96" s="304">
        <v>1.6379353228847267</v>
      </c>
      <c r="Y96" s="304"/>
      <c r="Z96" s="304">
        <v>5.6742763379304941</v>
      </c>
      <c r="AA96" s="304">
        <v>6.1849918685045484</v>
      </c>
      <c r="AB96" s="304">
        <v>4.9002631115386954</v>
      </c>
      <c r="AC96" s="304"/>
      <c r="AD96" s="304">
        <v>5.4919056685234189</v>
      </c>
      <c r="AE96" s="304">
        <v>4.1390530859115886</v>
      </c>
      <c r="AF96" s="304">
        <v>0.97057511464270319</v>
      </c>
      <c r="AG96" s="304"/>
      <c r="AH96" s="304">
        <v>3.2935144879530789</v>
      </c>
      <c r="AI96" s="304">
        <v>1.7318350934147384</v>
      </c>
      <c r="AJ96" s="304">
        <v>0.1147151641082535</v>
      </c>
      <c r="AK96" s="304"/>
      <c r="AL96" s="304">
        <v>0.31041565267812216</v>
      </c>
      <c r="AM96" s="304">
        <v>0.17526217517097498</v>
      </c>
      <c r="AN96" s="304">
        <v>4.1150605231708243E-2</v>
      </c>
    </row>
    <row r="97" spans="1:40" x14ac:dyDescent="0.2">
      <c r="A97" s="13" t="str">
        <f t="shared" si="80"/>
        <v>Skilled trades occupations</v>
      </c>
      <c r="B97" s="305">
        <f t="shared" si="82"/>
        <v>2.2525512769046556</v>
      </c>
      <c r="C97" s="305">
        <f t="shared" si="83"/>
        <v>2.1933210558128367</v>
      </c>
      <c r="D97" s="305">
        <f t="shared" si="84"/>
        <v>2.0069399707157149</v>
      </c>
      <c r="E97" s="304"/>
      <c r="F97" s="304">
        <v>2.1653882649678633E-2</v>
      </c>
      <c r="G97" s="304">
        <v>2.946203940642575E-2</v>
      </c>
      <c r="H97" s="304">
        <v>4.1501926650546819E-2</v>
      </c>
      <c r="I97" s="304"/>
      <c r="J97" s="304">
        <v>4.9799267702235139E-2</v>
      </c>
      <c r="K97" s="304">
        <v>7.8251975816708425E-2</v>
      </c>
      <c r="L97" s="304">
        <v>0.12014520796431764</v>
      </c>
      <c r="M97" s="304"/>
      <c r="N97" s="304">
        <v>0.26224067589178479</v>
      </c>
      <c r="O97" s="304">
        <v>0.32665062774485409</v>
      </c>
      <c r="P97" s="304">
        <v>0.41192775403474657</v>
      </c>
      <c r="Q97" s="304"/>
      <c r="R97" s="304">
        <v>0.11894007500008831</v>
      </c>
      <c r="S97" s="304">
        <v>0.1260945182692679</v>
      </c>
      <c r="T97" s="304">
        <v>0.140928084746687</v>
      </c>
      <c r="U97" s="304"/>
      <c r="V97" s="304">
        <v>0.11432760227974659</v>
      </c>
      <c r="W97" s="304">
        <v>0.11569486419234733</v>
      </c>
      <c r="X97" s="304">
        <v>0.14560071155398305</v>
      </c>
      <c r="Y97" s="304"/>
      <c r="Z97" s="304">
        <v>0.50116763098884864</v>
      </c>
      <c r="AA97" s="304">
        <v>0.48431807248356429</v>
      </c>
      <c r="AB97" s="304">
        <v>0.43324315651478384</v>
      </c>
      <c r="AC97" s="304"/>
      <c r="AD97" s="304">
        <v>0.74766079496255478</v>
      </c>
      <c r="AE97" s="304">
        <v>0.62609864345011879</v>
      </c>
      <c r="AF97" s="304">
        <v>0.36603456886758601</v>
      </c>
      <c r="AG97" s="304"/>
      <c r="AH97" s="304">
        <v>0.34557261831436992</v>
      </c>
      <c r="AI97" s="304">
        <v>0.32638807873269499</v>
      </c>
      <c r="AJ97" s="304">
        <v>0.29102903612679537</v>
      </c>
      <c r="AK97" s="304"/>
      <c r="AL97" s="304">
        <v>9.1188729115348907E-2</v>
      </c>
      <c r="AM97" s="304">
        <v>8.0362235716854843E-2</v>
      </c>
      <c r="AN97" s="304">
        <v>5.6529524256268809E-2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53.033009194083064</v>
      </c>
      <c r="C98" s="305">
        <f t="shared" si="83"/>
        <v>57.457058050654403</v>
      </c>
      <c r="D98" s="305">
        <f t="shared" si="84"/>
        <v>63.676899765432083</v>
      </c>
      <c r="E98" s="304"/>
      <c r="F98" s="304">
        <v>3.2567001974466589E-2</v>
      </c>
      <c r="G98" s="304">
        <v>5.0567899996797325E-2</v>
      </c>
      <c r="H98" s="304">
        <v>7.4110838594609749E-2</v>
      </c>
      <c r="I98" s="304"/>
      <c r="J98" s="304">
        <v>1.6527465869374232</v>
      </c>
      <c r="K98" s="304">
        <v>2.4289051705030871</v>
      </c>
      <c r="L98" s="304">
        <v>3.6203756649413386</v>
      </c>
      <c r="M98" s="304"/>
      <c r="N98" s="304">
        <v>6.3236041897556365</v>
      </c>
      <c r="O98" s="304">
        <v>7.1912179954893496</v>
      </c>
      <c r="P98" s="304">
        <v>9.5250326457796728</v>
      </c>
      <c r="Q98" s="304"/>
      <c r="R98" s="304">
        <v>5.5144048564441217</v>
      </c>
      <c r="S98" s="304">
        <v>5.3623415122045337</v>
      </c>
      <c r="T98" s="304">
        <v>5.81499937174544</v>
      </c>
      <c r="U98" s="304"/>
      <c r="V98" s="304">
        <v>3.531252651387617</v>
      </c>
      <c r="W98" s="304">
        <v>3.6048944850762514</v>
      </c>
      <c r="X98" s="304">
        <v>4.3523787355154022</v>
      </c>
      <c r="Y98" s="304"/>
      <c r="Z98" s="304">
        <v>19.373165991188017</v>
      </c>
      <c r="AA98" s="304">
        <v>22.161420433752422</v>
      </c>
      <c r="AB98" s="304">
        <v>25.759805392887078</v>
      </c>
      <c r="AC98" s="304"/>
      <c r="AD98" s="304">
        <v>14.637393780646429</v>
      </c>
      <c r="AE98" s="304">
        <v>15.490163573975785</v>
      </c>
      <c r="AF98" s="304">
        <v>13.831585239520544</v>
      </c>
      <c r="AG98" s="304"/>
      <c r="AH98" s="304">
        <v>1.7226579991159086</v>
      </c>
      <c r="AI98" s="304">
        <v>0.95911942642161019</v>
      </c>
      <c r="AJ98" s="304">
        <v>0.55343599839927127</v>
      </c>
      <c r="AK98" s="304"/>
      <c r="AL98" s="304">
        <v>0.24521613663344505</v>
      </c>
      <c r="AM98" s="304">
        <v>0.20842755323457102</v>
      </c>
      <c r="AN98" s="304">
        <v>0.14517587804873494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2.8028075407570161</v>
      </c>
      <c r="C99" s="305">
        <f t="shared" si="83"/>
        <v>3.2230084537746362</v>
      </c>
      <c r="D99" s="305">
        <f>SUM(H99,L99,P99,T99,X99,AB99,AF99,AJ99,AN99)</f>
        <v>3.3827284477067536</v>
      </c>
      <c r="E99" s="304"/>
      <c r="F99" s="304">
        <v>1.2197699505775535E-2</v>
      </c>
      <c r="G99" s="304">
        <v>1.8151371996063047E-2</v>
      </c>
      <c r="H99" s="304">
        <v>2.4420706668408221E-2</v>
      </c>
      <c r="I99" s="304"/>
      <c r="J99" s="304">
        <v>0.21822630723131581</v>
      </c>
      <c r="K99" s="304">
        <v>0.30947111302173458</v>
      </c>
      <c r="L99" s="304">
        <v>0.40012677678997544</v>
      </c>
      <c r="M99" s="304"/>
      <c r="N99" s="304">
        <v>0.67348913004723421</v>
      </c>
      <c r="O99" s="304">
        <v>0.77021757308054473</v>
      </c>
      <c r="P99" s="304">
        <v>0.90959075918884591</v>
      </c>
      <c r="Q99" s="304"/>
      <c r="R99" s="304">
        <v>0.3678539338137376</v>
      </c>
      <c r="S99" s="304">
        <v>0.3579925059080708</v>
      </c>
      <c r="T99" s="304">
        <v>0.38815378693555885</v>
      </c>
      <c r="U99" s="304"/>
      <c r="V99" s="304">
        <v>0.25251533752099908</v>
      </c>
      <c r="W99" s="304">
        <v>0.28087923692682931</v>
      </c>
      <c r="X99" s="304">
        <v>0.3397934494895854</v>
      </c>
      <c r="Y99" s="304"/>
      <c r="Z99" s="304">
        <v>0.56158522163444669</v>
      </c>
      <c r="AA99" s="304">
        <v>0.6956408142930699</v>
      </c>
      <c r="AB99" s="304">
        <v>0.75187318403729053</v>
      </c>
      <c r="AC99" s="304"/>
      <c r="AD99" s="304">
        <v>0.49990361062612398</v>
      </c>
      <c r="AE99" s="304">
        <v>0.55593625154990367</v>
      </c>
      <c r="AF99" s="304">
        <v>0.37689785445591634</v>
      </c>
      <c r="AG99" s="304"/>
      <c r="AH99" s="304">
        <v>0.16509131154639353</v>
      </c>
      <c r="AI99" s="304">
        <v>0.16553797365822054</v>
      </c>
      <c r="AJ99" s="304">
        <v>0.10546475129362626</v>
      </c>
      <c r="AK99" s="304"/>
      <c r="AL99" s="304">
        <v>5.1944988830989469E-2</v>
      </c>
      <c r="AM99" s="304">
        <v>6.9181613340199816E-2</v>
      </c>
      <c r="AN99" s="304">
        <v>8.6407178847546257E-2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1.3876714407079436</v>
      </c>
      <c r="C100" s="305">
        <f t="shared" si="83"/>
        <v>1.6408096220793762</v>
      </c>
      <c r="D100" s="305">
        <f t="shared" si="84"/>
        <v>1.4708261768263347</v>
      </c>
      <c r="E100" s="304"/>
      <c r="F100" s="304">
        <v>1.2827556859622924E-2</v>
      </c>
      <c r="G100" s="304">
        <v>2.0727355831175201E-2</v>
      </c>
      <c r="H100" s="304">
        <v>2.74557305397123E-2</v>
      </c>
      <c r="I100" s="304"/>
      <c r="J100" s="304">
        <v>3.3121554900342964E-2</v>
      </c>
      <c r="K100" s="304">
        <v>5.8591858375006495E-2</v>
      </c>
      <c r="L100" s="304">
        <v>7.2303033559050628E-2</v>
      </c>
      <c r="M100" s="304"/>
      <c r="N100" s="304">
        <v>0.11234245486886572</v>
      </c>
      <c r="O100" s="304">
        <v>0.1468420792415748</v>
      </c>
      <c r="P100" s="304">
        <v>0.17423592210290639</v>
      </c>
      <c r="Q100" s="304"/>
      <c r="R100" s="304">
        <v>4.9062058333761163E-2</v>
      </c>
      <c r="S100" s="304">
        <v>6.8866131423266988E-2</v>
      </c>
      <c r="T100" s="304">
        <v>8.1240324448884821E-2</v>
      </c>
      <c r="U100" s="304"/>
      <c r="V100" s="304">
        <v>0.12816850000609223</v>
      </c>
      <c r="W100" s="304">
        <v>0.16870521166549343</v>
      </c>
      <c r="X100" s="304">
        <v>0.22032489956551207</v>
      </c>
      <c r="Y100" s="304"/>
      <c r="Z100" s="304">
        <v>0.28353589228274506</v>
      </c>
      <c r="AA100" s="304">
        <v>0.35897978976305139</v>
      </c>
      <c r="AB100" s="304">
        <v>0.37129960622753638</v>
      </c>
      <c r="AC100" s="304"/>
      <c r="AD100" s="304">
        <v>0.35989420201587952</v>
      </c>
      <c r="AE100" s="304">
        <v>0.3984780635473823</v>
      </c>
      <c r="AF100" s="304">
        <v>0.26307280413342787</v>
      </c>
      <c r="AG100" s="304"/>
      <c r="AH100" s="304">
        <v>0.34179026845668536</v>
      </c>
      <c r="AI100" s="304">
        <v>0.35144553779500087</v>
      </c>
      <c r="AJ100" s="304">
        <v>0.18545581431714112</v>
      </c>
      <c r="AK100" s="304"/>
      <c r="AL100" s="304">
        <v>6.6928952983948575E-2</v>
      </c>
      <c r="AM100" s="304">
        <v>6.8173594437424656E-2</v>
      </c>
      <c r="AN100" s="304">
        <v>7.5438041932162983E-2</v>
      </c>
    </row>
    <row r="101" spans="1:40" x14ac:dyDescent="0.2">
      <c r="A101" s="39" t="str">
        <f t="shared" si="80"/>
        <v>Elementary occupations</v>
      </c>
      <c r="B101" s="307">
        <f t="shared" si="82"/>
        <v>7.9113691821919394</v>
      </c>
      <c r="C101" s="307">
        <f t="shared" si="83"/>
        <v>7.1255988637208718</v>
      </c>
      <c r="D101" s="307">
        <f t="shared" si="84"/>
        <v>5.3871408845351452</v>
      </c>
      <c r="E101" s="307"/>
      <c r="F101" s="307">
        <v>5.6853106111095031E-3</v>
      </c>
      <c r="G101" s="307">
        <v>8.0773733283203541E-3</v>
      </c>
      <c r="H101" s="307">
        <v>7.9714696493143507E-3</v>
      </c>
      <c r="I101" s="307"/>
      <c r="J101" s="307">
        <v>8.8359132463424098E-2</v>
      </c>
      <c r="K101" s="307">
        <v>0.11562637488921242</v>
      </c>
      <c r="L101" s="307">
        <v>0.15675345459626153</v>
      </c>
      <c r="M101" s="307"/>
      <c r="N101" s="307">
        <v>0.35887556690790595</v>
      </c>
      <c r="O101" s="307">
        <v>0.38713743638328713</v>
      </c>
      <c r="P101" s="307">
        <v>0.49228097264903292</v>
      </c>
      <c r="Q101" s="307"/>
      <c r="R101" s="307">
        <v>0.32020108101669059</v>
      </c>
      <c r="S101" s="307">
        <v>0.31969486643345341</v>
      </c>
      <c r="T101" s="307">
        <v>0.36726732777063548</v>
      </c>
      <c r="U101" s="307"/>
      <c r="V101" s="307">
        <v>0.22118661834941605</v>
      </c>
      <c r="W101" s="307">
        <v>0.22587861248166158</v>
      </c>
      <c r="X101" s="307">
        <v>0.25998188419148782</v>
      </c>
      <c r="Y101" s="307"/>
      <c r="Z101" s="307">
        <v>1.5590532730400826</v>
      </c>
      <c r="AA101" s="307">
        <v>1.6285764319579179</v>
      </c>
      <c r="AB101" s="307">
        <v>1.5399954102974136</v>
      </c>
      <c r="AC101" s="307"/>
      <c r="AD101" s="307">
        <v>2.7048830373913129</v>
      </c>
      <c r="AE101" s="307">
        <v>2.6382296272183203</v>
      </c>
      <c r="AF101" s="307">
        <v>1.9523992351229704</v>
      </c>
      <c r="AG101" s="307"/>
      <c r="AH101" s="307">
        <v>2.1091274394096442</v>
      </c>
      <c r="AI101" s="307">
        <v>1.5155444636173192</v>
      </c>
      <c r="AJ101" s="307">
        <v>0.39505098603766514</v>
      </c>
      <c r="AK101" s="307"/>
      <c r="AL101" s="307">
        <v>0.54399772300235316</v>
      </c>
      <c r="AM101" s="307">
        <v>0.28683367741137944</v>
      </c>
      <c r="AN101" s="307">
        <v>0.21544014422036356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 xml:space="preserve">Basic Table 2  Employment Change by Occupation and Replacement Demand, RQF8 Doctorate, 2015-2035, Norfolk and Suffolk 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 xml:space="preserve">Basic Table 2.1  Employment Change by Occupation and Replacement Demand, RQF7 Other higher degree, 2015-2035, Norfolk and Suffolk 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 xml:space="preserve">Basic Table 2.2  Employment Change by Occupation and Replacement Demand, RQF6 First degree, 2015-2035, Norfolk and Suffolk 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 xml:space="preserve">Basic Table 2.3  Employment Change by Occupation and Replacement Demand, RQF5 Foundation degree;Nursing;Teaching, 2015-2035, Norfolk and Suffolk 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 xml:space="preserve">Basic Table 2.4  Employment Change by Occupation and Replacement Demand, RQF4 HE below degree level, 2015-2035, Norfolk and Suffolk 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 xml:space="preserve">Basic Table 2.5  Employment Change by Occupation and Replacement Demand, RQF3 A level &amp; equivalent, 2015-2035, Norfolk and Suffolk 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 xml:space="preserve">Basic Table 2.6  Employment Change by Occupation and Replacement Demand, RQF2 GCSE(A-C) &amp; equivalent, 2015-2035, Norfolk and Suffolk 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 xml:space="preserve">Basic Table 2.7  Employment Change by Occupation and Replacement Demand, RQF1 GCSE(below grade C) &amp; equivalent, 2015-2035, Norfolk and Suffolk 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 xml:space="preserve">Basic Table 2.8  Employment Change by Occupation and Replacement Demand, No Qualification, 2015-2035, Norfolk and Suffolk 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0.61608485031709659</v>
      </c>
      <c r="C8" s="69">
        <v>0.78675986288378086</v>
      </c>
      <c r="D8" s="69">
        <v>0.79533456951796266</v>
      </c>
      <c r="E8" s="69">
        <v>0.93183911154018473</v>
      </c>
      <c r="F8" s="69">
        <v>1.2229814723040591</v>
      </c>
      <c r="G8" s="10"/>
      <c r="H8" s="69">
        <f>F8-D8</f>
        <v>0.42764690278609641</v>
      </c>
      <c r="I8" s="69">
        <f>'RD T1'!E36</f>
        <v>0.5505786036569138</v>
      </c>
      <c r="J8" s="69">
        <f>SUM(H8:I8)</f>
        <v>0.97822550644301021</v>
      </c>
      <c r="L8" t="str">
        <f>A8</f>
        <v>11 Corporate managers and directors</v>
      </c>
      <c r="M8" s="69">
        <v>5.1636146491898245</v>
      </c>
      <c r="N8" s="69">
        <v>6.9065648101697938</v>
      </c>
      <c r="O8" s="69">
        <v>6.6663771319224949</v>
      </c>
      <c r="P8" s="69">
        <v>7.7488933793502017</v>
      </c>
      <c r="Q8" s="69">
        <v>10.146393354621511</v>
      </c>
      <c r="R8" s="10"/>
      <c r="S8" s="69">
        <f>Q8-O8</f>
        <v>3.4800162226990157</v>
      </c>
      <c r="T8" s="69">
        <f>'RD T1'!E65</f>
        <v>4.5939628068775784</v>
      </c>
      <c r="U8" s="69">
        <f>SUM(S8:T8)</f>
        <v>8.073979029576595</v>
      </c>
      <c r="W8" t="str">
        <f>A8</f>
        <v>11 Corporate managers and directors</v>
      </c>
      <c r="X8" s="69">
        <v>13.683410524850208</v>
      </c>
      <c r="Y8" s="69">
        <v>16.010670842646743</v>
      </c>
      <c r="Z8" s="69">
        <v>17.142789507535596</v>
      </c>
      <c r="AA8" s="69">
        <v>16.470640125745568</v>
      </c>
      <c r="AB8" s="69">
        <v>19.89466213613591</v>
      </c>
      <c r="AC8" s="69"/>
      <c r="AD8" s="69">
        <f>AB8-Z8</f>
        <v>2.7518726286003137</v>
      </c>
      <c r="AE8" s="69">
        <f>'RD T1'!E94</f>
        <v>10.209739348489075</v>
      </c>
      <c r="AF8" s="69">
        <f>SUM(AD8:AE8)</f>
        <v>12.961611977089389</v>
      </c>
      <c r="AH8" t="str">
        <f>L8</f>
        <v>11 Corporate managers and directors</v>
      </c>
      <c r="AI8" s="69">
        <v>2.9002553426953179</v>
      </c>
      <c r="AJ8" s="69">
        <v>3.1877294665219624</v>
      </c>
      <c r="AK8" s="69">
        <v>3.5555013809887113</v>
      </c>
      <c r="AL8" s="69">
        <v>3.2130272465892209</v>
      </c>
      <c r="AM8" s="69">
        <v>3.6711077215171999</v>
      </c>
      <c r="AN8" s="69"/>
      <c r="AO8" s="69">
        <f>AM8-AK8</f>
        <v>0.11560634052848862</v>
      </c>
      <c r="AP8" s="69">
        <f>'RD T1'!E123</f>
        <v>1.8137890866319439</v>
      </c>
      <c r="AQ8" s="69">
        <f>SUM(AO8:AP8)</f>
        <v>1.9293954271604326</v>
      </c>
      <c r="AS8" t="str">
        <f>W8</f>
        <v>11 Corporate managers and directors</v>
      </c>
      <c r="AT8" s="69">
        <v>4.0724397373868095</v>
      </c>
      <c r="AU8" s="69">
        <v>4.4038700511174111</v>
      </c>
      <c r="AV8" s="69">
        <v>4.9375690314177811</v>
      </c>
      <c r="AW8" s="69">
        <v>4.469504336717824</v>
      </c>
      <c r="AX8" s="69">
        <v>5.1845319505053791</v>
      </c>
      <c r="AY8" s="69"/>
      <c r="AZ8" s="69">
        <f>AX8-AV8</f>
        <v>0.24696291908759793</v>
      </c>
      <c r="BA8" s="69">
        <f>'RD T1'!E152</f>
        <v>2.5394039639539305</v>
      </c>
      <c r="BB8" s="69">
        <f>SUM(AZ8:BA8)</f>
        <v>2.7863668830415285</v>
      </c>
      <c r="BD8" t="str">
        <f>AH8</f>
        <v>11 Corporate managers and directors</v>
      </c>
      <c r="BE8" s="69">
        <v>10.328021445931968</v>
      </c>
      <c r="BF8" s="69">
        <v>11.6027004963771</v>
      </c>
      <c r="BG8" s="69">
        <v>11.143886732981425</v>
      </c>
      <c r="BH8" s="69">
        <v>10.559867773378267</v>
      </c>
      <c r="BI8" s="69">
        <v>11.68968688501602</v>
      </c>
      <c r="BJ8" s="69"/>
      <c r="BK8" s="69">
        <f>BI8-BG8</f>
        <v>0.54580015203459453</v>
      </c>
      <c r="BL8" s="69">
        <f>'RD T1'!E181</f>
        <v>4.9197194221605463</v>
      </c>
      <c r="BM8" s="69">
        <f>SUM(BK8:BL8)</f>
        <v>5.4655195741951408</v>
      </c>
      <c r="BO8" t="str">
        <f>AS8</f>
        <v>11 Corporate managers and directors</v>
      </c>
      <c r="BP8" s="69">
        <v>9.1349938172058369</v>
      </c>
      <c r="BQ8" s="69">
        <v>9.279671081032328</v>
      </c>
      <c r="BR8" s="69">
        <v>9.6511179135314702</v>
      </c>
      <c r="BS8" s="69">
        <v>7.8342122645910424</v>
      </c>
      <c r="BT8" s="69">
        <v>6.5502482162483364</v>
      </c>
      <c r="BU8" s="69"/>
      <c r="BV8" s="69">
        <f>BT8-BR8</f>
        <v>-3.1008696972831338</v>
      </c>
      <c r="BW8" s="69">
        <f>'RD T1'!E210</f>
        <v>3.5443641999284461</v>
      </c>
      <c r="BX8" s="69">
        <f>SUM(BV8:BW8)</f>
        <v>0.44349450264531232</v>
      </c>
      <c r="BZ8" t="str">
        <f>BD8</f>
        <v>11 Corporate managers and directors</v>
      </c>
      <c r="CA8" s="69">
        <v>6.655693155453215</v>
      </c>
      <c r="CB8" s="69">
        <v>6.9048848341502191</v>
      </c>
      <c r="CC8" s="69">
        <v>6.5988085016393461</v>
      </c>
      <c r="CD8" s="69">
        <v>5.8455719290939969</v>
      </c>
      <c r="CE8" s="69">
        <v>4.7493010996504301</v>
      </c>
      <c r="CF8" s="69"/>
      <c r="CG8" s="69">
        <f>CE8-CC8</f>
        <v>-1.8495074019889159</v>
      </c>
      <c r="CH8" s="69">
        <f>'RD T1'!E239</f>
        <v>2.4832833652812849</v>
      </c>
      <c r="CI8" s="69">
        <f>SUM(CG8:CH8)</f>
        <v>0.63377596329236896</v>
      </c>
      <c r="CK8" t="str">
        <f>BO8</f>
        <v>11 Corporate managers and directors</v>
      </c>
      <c r="CL8" s="69">
        <v>1.1960976360288489</v>
      </c>
      <c r="CM8" s="69">
        <v>1.3977516619199559</v>
      </c>
      <c r="CN8" s="69">
        <v>1.0853261452826639</v>
      </c>
      <c r="CO8" s="69">
        <v>0.87414403163369947</v>
      </c>
      <c r="CP8" s="69">
        <v>0.77826008854686091</v>
      </c>
      <c r="CQ8" s="69"/>
      <c r="CR8" s="69">
        <f>CP8-CN8</f>
        <v>-0.30706605673580301</v>
      </c>
      <c r="CS8" s="69">
        <f>'RD T1'!E268</f>
        <v>0.25760826291328093</v>
      </c>
      <c r="CT8" s="69">
        <f>SUM(CR8:CS8)</f>
        <v>-4.9457793822522078E-2</v>
      </c>
    </row>
    <row r="9" spans="1:98" x14ac:dyDescent="0.2">
      <c r="A9" s="10" t="str">
        <f>name!D5</f>
        <v>12 Other managers and proprietors</v>
      </c>
      <c r="B9" s="69">
        <v>0.25604393168307538</v>
      </c>
      <c r="C9" s="69">
        <v>0.29556311650444211</v>
      </c>
      <c r="D9" s="69">
        <v>0.28787008172317158</v>
      </c>
      <c r="E9" s="69">
        <v>0.45690192345629133</v>
      </c>
      <c r="F9" s="69">
        <v>0.64864643445361991</v>
      </c>
      <c r="H9" s="69">
        <f t="shared" ref="H9:H32" si="26">F9-D9</f>
        <v>0.36077635273044834</v>
      </c>
      <c r="I9" s="69">
        <f>'RD T1'!E37</f>
        <v>0.31182179733045129</v>
      </c>
      <c r="J9" s="69">
        <f t="shared" ref="J9:J32" si="27">SUM(H9:I9)</f>
        <v>0.67259815006089962</v>
      </c>
      <c r="L9" t="str">
        <f t="shared" ref="L9:L32" si="28">A9</f>
        <v>12 Other managers and proprietors</v>
      </c>
      <c r="M9" s="69">
        <v>2.0549473002101446</v>
      </c>
      <c r="N9" s="69">
        <v>2.5876878118943263</v>
      </c>
      <c r="O9" s="69">
        <v>2.48160141309932</v>
      </c>
      <c r="P9" s="69">
        <v>3.8490515264684046</v>
      </c>
      <c r="Q9" s="69">
        <v>5.5439958076764491</v>
      </c>
      <c r="S9" s="69">
        <f t="shared" ref="S9:S35" si="29">Q9-O9</f>
        <v>3.062394394577129</v>
      </c>
      <c r="T9" s="69">
        <f>'RD T1'!E66</f>
        <v>2.6196419425278008</v>
      </c>
      <c r="U9" s="69">
        <f t="shared" ref="U9:U32" si="30">SUM(S9:T9)</f>
        <v>5.6820363371049298</v>
      </c>
      <c r="W9" t="str">
        <f t="shared" ref="W9:W32" si="31">A9</f>
        <v>12 Other managers and proprietors</v>
      </c>
      <c r="X9" s="69">
        <v>5.178530564182183</v>
      </c>
      <c r="Y9" s="69">
        <v>5.3921947397298302</v>
      </c>
      <c r="Z9" s="69">
        <v>6.0072870284799382</v>
      </c>
      <c r="AA9" s="69">
        <v>7.5993405571393833</v>
      </c>
      <c r="AB9" s="69">
        <v>9.8497714602459645</v>
      </c>
      <c r="AC9" s="69"/>
      <c r="AD9" s="69">
        <f t="shared" ref="AD9:AD32" si="32">AB9-Z9</f>
        <v>3.8424844317660263</v>
      </c>
      <c r="AE9" s="69">
        <f>'RD T1'!E95</f>
        <v>5.2038340834765711</v>
      </c>
      <c r="AF9" s="69">
        <f t="shared" ref="AF9:AF32" si="33">SUM(AD9:AE9)</f>
        <v>9.0463185152425964</v>
      </c>
      <c r="AH9" t="str">
        <f t="shared" ref="AH9:AH32" si="34">L9</f>
        <v>12 Other managers and proprietors</v>
      </c>
      <c r="AI9" s="69">
        <v>1.6093517018681043</v>
      </c>
      <c r="AJ9" s="69">
        <v>1.7163969633042351</v>
      </c>
      <c r="AK9" s="69">
        <v>2.0232994796074233</v>
      </c>
      <c r="AL9" s="69">
        <v>2.4386514644876609</v>
      </c>
      <c r="AM9" s="69">
        <v>3.1613167314119663</v>
      </c>
      <c r="AN9" s="69"/>
      <c r="AO9" s="69">
        <f t="shared" ref="AO9:AO32" si="35">AM9-AK9</f>
        <v>1.1380172518045431</v>
      </c>
      <c r="AP9" s="69">
        <f>'RD T1'!E124</f>
        <v>1.7130249324513716</v>
      </c>
      <c r="AQ9" s="69">
        <f t="shared" ref="AQ9:AQ32" si="36">SUM(AO9:AP9)</f>
        <v>2.8510421842559146</v>
      </c>
      <c r="AS9" t="str">
        <f t="shared" ref="AS9:AS32" si="37">W9</f>
        <v>12 Other managers and proprietors</v>
      </c>
      <c r="AT9" s="69">
        <v>1.6639326376704655</v>
      </c>
      <c r="AU9" s="69">
        <v>1.7147832224455772</v>
      </c>
      <c r="AV9" s="69">
        <v>1.9134593797654729</v>
      </c>
      <c r="AW9" s="69">
        <v>2.3954049604123582</v>
      </c>
      <c r="AX9" s="69">
        <v>3.0195355680656193</v>
      </c>
      <c r="AY9" s="69"/>
      <c r="AZ9" s="69">
        <f t="shared" ref="AZ9:AZ32" si="38">AX9-AV9</f>
        <v>1.1060761883001464</v>
      </c>
      <c r="BA9" s="69">
        <f>'RD T1'!E153</f>
        <v>1.5338205298864733</v>
      </c>
      <c r="BB9" s="69">
        <f t="shared" ref="BB9:BB32" si="39">SUM(AZ9:BA9)</f>
        <v>2.6398967181866198</v>
      </c>
      <c r="BD9" t="str">
        <f t="shared" ref="BD9:BD32" si="40">AH9</f>
        <v>12 Other managers and proprietors</v>
      </c>
      <c r="BE9" s="69">
        <v>5.2590058093060286</v>
      </c>
      <c r="BF9" s="69">
        <v>5.0162442350680791</v>
      </c>
      <c r="BG9" s="69">
        <v>4.6738142255170096</v>
      </c>
      <c r="BH9" s="69">
        <v>5.867072654513052</v>
      </c>
      <c r="BI9" s="69">
        <v>6.5842071632683945</v>
      </c>
      <c r="BJ9" s="69"/>
      <c r="BK9" s="69">
        <f t="shared" ref="BK9:BK32" si="41">BI9-BG9</f>
        <v>1.9103929377513849</v>
      </c>
      <c r="BL9" s="69">
        <f>'RD T1'!E182</f>
        <v>2.9280711083569821</v>
      </c>
      <c r="BM9" s="69">
        <f t="shared" ref="BM9:BM32" si="42">SUM(BK9:BL9)</f>
        <v>4.838464046108367</v>
      </c>
      <c r="BO9" t="str">
        <f t="shared" ref="BO9:BO32" si="43">AS9</f>
        <v>12 Other managers and proprietors</v>
      </c>
      <c r="BP9" s="69">
        <v>5.5155111968977932</v>
      </c>
      <c r="BQ9" s="69">
        <v>5.4254937470082067</v>
      </c>
      <c r="BR9" s="69">
        <v>5.2815560299882129</v>
      </c>
      <c r="BS9" s="69">
        <v>6.1849770129778427</v>
      </c>
      <c r="BT9" s="69">
        <v>6.01839891961143</v>
      </c>
      <c r="BU9" s="69"/>
      <c r="BV9" s="69">
        <f t="shared" ref="BV9:BV32" si="44">BT9-BR9</f>
        <v>0.73684288962321709</v>
      </c>
      <c r="BW9" s="69">
        <f>'RD T1'!E211</f>
        <v>3.3504640106291936</v>
      </c>
      <c r="BX9" s="69">
        <f t="shared" ref="BX9:BX32" si="45">SUM(BV9:BW9)</f>
        <v>4.0873069002524112</v>
      </c>
      <c r="BZ9" t="str">
        <f t="shared" ref="BZ9:BZ32" si="46">BD9</f>
        <v>12 Other managers and proprietors</v>
      </c>
      <c r="CA9" s="69">
        <v>3.6302634392420678</v>
      </c>
      <c r="CB9" s="69">
        <v>3.3433570473335497</v>
      </c>
      <c r="CC9" s="69">
        <v>3.1575562964483064</v>
      </c>
      <c r="CD9" s="69">
        <v>3.4323165251748562</v>
      </c>
      <c r="CE9" s="69">
        <v>2.8382067664377058</v>
      </c>
      <c r="CF9" s="69"/>
      <c r="CG9" s="69">
        <f t="shared" ref="CG9:CG32" si="47">CE9-CC9</f>
        <v>-0.31934953001060062</v>
      </c>
      <c r="CH9" s="69">
        <f>'RD T1'!E240</f>
        <v>1.4893785750852642</v>
      </c>
      <c r="CI9" s="69">
        <f t="shared" ref="CI9:CI32" si="48">SUM(CG9:CH9)</f>
        <v>1.1700290450746635</v>
      </c>
      <c r="CK9" t="str">
        <f t="shared" ref="CK9:CK32" si="49">BO9</f>
        <v>12 Other managers and proprietors</v>
      </c>
      <c r="CL9" s="69">
        <v>1.2251098207771391</v>
      </c>
      <c r="CM9" s="69">
        <v>1.2336240694440392</v>
      </c>
      <c r="CN9" s="69">
        <v>0.94476060844663878</v>
      </c>
      <c r="CO9" s="69">
        <v>1.1552354986796634</v>
      </c>
      <c r="CP9" s="69">
        <v>1.0151875245781525</v>
      </c>
      <c r="CQ9" s="69"/>
      <c r="CR9" s="69">
        <f t="shared" ref="CR9:CR32" si="50">CP9-CN9</f>
        <v>7.042691613151375E-2</v>
      </c>
      <c r="CS9" s="69">
        <f>'RD T1'!E269</f>
        <v>0.36521244534168801</v>
      </c>
      <c r="CT9" s="69">
        <f t="shared" ref="CT9:CT32" si="51">SUM(CR9:CS9)</f>
        <v>0.43563936147320176</v>
      </c>
    </row>
    <row r="10" spans="1:98" x14ac:dyDescent="0.2">
      <c r="A10" s="10" t="str">
        <f>name!D6</f>
        <v>21 Science, research, engineering and technology professionals</v>
      </c>
      <c r="B10" s="69">
        <v>1.8423340656944935</v>
      </c>
      <c r="C10" s="69">
        <v>2.1988397182258512</v>
      </c>
      <c r="D10" s="69">
        <v>2.1587708023212855</v>
      </c>
      <c r="E10" s="69">
        <v>2.6846245776602631</v>
      </c>
      <c r="F10" s="69">
        <v>3.3716521866831015</v>
      </c>
      <c r="G10" s="11"/>
      <c r="H10" s="69">
        <f t="shared" si="26"/>
        <v>1.212881384361816</v>
      </c>
      <c r="I10" s="69">
        <f>'RD T1'!E38</f>
        <v>1.1078304604495011</v>
      </c>
      <c r="J10" s="69">
        <f t="shared" si="27"/>
        <v>2.3207118448113171</v>
      </c>
      <c r="L10" t="str">
        <f t="shared" si="28"/>
        <v>21 Science, research, engineering and technology professionals</v>
      </c>
      <c r="M10" s="69">
        <v>6.7679904594210871</v>
      </c>
      <c r="N10" s="69">
        <v>8.3670705931169138</v>
      </c>
      <c r="O10" s="69">
        <v>8.6712305215686083</v>
      </c>
      <c r="P10" s="69">
        <v>11.130330681671571</v>
      </c>
      <c r="Q10" s="69">
        <v>14.393973931171073</v>
      </c>
      <c r="R10" s="11"/>
      <c r="S10" s="69">
        <f t="shared" si="29"/>
        <v>5.7227434096024652</v>
      </c>
      <c r="T10" s="69">
        <f>'RD T1'!E67</f>
        <v>4.8789015078013387</v>
      </c>
      <c r="U10" s="69">
        <f t="shared" si="30"/>
        <v>10.601644917403803</v>
      </c>
      <c r="W10" t="str">
        <f t="shared" si="31"/>
        <v>21 Science, research, engineering and technology professionals</v>
      </c>
      <c r="X10" s="69">
        <v>13.914258824809016</v>
      </c>
      <c r="Y10" s="69">
        <v>14.93175291788743</v>
      </c>
      <c r="Z10" s="69">
        <v>16.303972295856049</v>
      </c>
      <c r="AA10" s="69">
        <v>16.669266158751277</v>
      </c>
      <c r="AB10" s="69">
        <v>18.805935467221712</v>
      </c>
      <c r="AC10" s="69"/>
      <c r="AD10" s="69">
        <f t="shared" si="32"/>
        <v>2.5019631713656629</v>
      </c>
      <c r="AE10" s="69">
        <f>'RD T1'!E96</f>
        <v>6.8753680838678752</v>
      </c>
      <c r="AF10" s="69">
        <f t="shared" si="33"/>
        <v>9.3773312552335391</v>
      </c>
      <c r="AH10" t="str">
        <f t="shared" si="34"/>
        <v>21 Science, research, engineering and technology professionals</v>
      </c>
      <c r="AI10" s="69">
        <v>1.5145233744936257</v>
      </c>
      <c r="AJ10" s="69">
        <v>1.5552640375815334</v>
      </c>
      <c r="AK10" s="69">
        <v>1.7974855928061182</v>
      </c>
      <c r="AL10" s="69">
        <v>1.8203118459973611</v>
      </c>
      <c r="AM10" s="69">
        <v>2.1591229876193614</v>
      </c>
      <c r="AN10" s="69"/>
      <c r="AO10" s="69">
        <f t="shared" si="35"/>
        <v>0.3616373948132432</v>
      </c>
      <c r="AP10" s="69">
        <f>'RD T1'!E125</f>
        <v>0.74896243413985164</v>
      </c>
      <c r="AQ10" s="69">
        <f t="shared" si="36"/>
        <v>1.1105998289530947</v>
      </c>
      <c r="AS10" t="str">
        <f t="shared" si="37"/>
        <v>21 Science, research, engineering and technology professionals</v>
      </c>
      <c r="AT10" s="69">
        <v>3.8337574231101024</v>
      </c>
      <c r="AU10" s="69">
        <v>4.0120246137741722</v>
      </c>
      <c r="AV10" s="69">
        <v>4.2565681661032437</v>
      </c>
      <c r="AW10" s="69">
        <v>3.937146542219697</v>
      </c>
      <c r="AX10" s="69">
        <v>4.1812364016151937</v>
      </c>
      <c r="AY10" s="69"/>
      <c r="AZ10" s="69">
        <f t="shared" si="38"/>
        <v>-7.5331764488050013E-2</v>
      </c>
      <c r="BA10" s="69">
        <f>'RD T1'!E154</f>
        <v>1.4506226570052243</v>
      </c>
      <c r="BB10" s="69">
        <f t="shared" si="39"/>
        <v>1.3752908925171743</v>
      </c>
      <c r="BD10" t="str">
        <f t="shared" si="40"/>
        <v>21 Science, research, engineering and technology professionals</v>
      </c>
      <c r="BE10" s="69">
        <v>6.3106885613732464</v>
      </c>
      <c r="BF10" s="69">
        <v>6.7849971467144448</v>
      </c>
      <c r="BG10" s="69">
        <v>6.5037345649769138</v>
      </c>
      <c r="BH10" s="69">
        <v>6.6732553953510472</v>
      </c>
      <c r="BI10" s="69">
        <v>6.9806330140737529</v>
      </c>
      <c r="BJ10" s="69"/>
      <c r="BK10" s="69">
        <f t="shared" si="41"/>
        <v>0.47689844909683909</v>
      </c>
      <c r="BL10" s="69">
        <f>'RD T1'!E183</f>
        <v>2.0109015068589127</v>
      </c>
      <c r="BM10" s="69">
        <f t="shared" si="42"/>
        <v>2.4877999559557518</v>
      </c>
      <c r="BO10" t="str">
        <f t="shared" si="43"/>
        <v>21 Science, research, engineering and technology professionals</v>
      </c>
      <c r="BP10" s="69">
        <v>4.9102003663388754</v>
      </c>
      <c r="BQ10" s="69">
        <v>5.0297846913673494</v>
      </c>
      <c r="BR10" s="69">
        <v>5.4588996119164666</v>
      </c>
      <c r="BS10" s="69">
        <v>5.0577871244824619</v>
      </c>
      <c r="BT10" s="69">
        <v>4.6242922485272322</v>
      </c>
      <c r="BU10" s="69"/>
      <c r="BV10" s="69">
        <f t="shared" si="44"/>
        <v>-0.83460736338923436</v>
      </c>
      <c r="BW10" s="69">
        <f>'RD T1'!E212</f>
        <v>1.7081664043972911</v>
      </c>
      <c r="BX10" s="69">
        <f t="shared" si="45"/>
        <v>0.8735590410080567</v>
      </c>
      <c r="BZ10" t="str">
        <f t="shared" si="46"/>
        <v>21 Science, research, engineering and technology professionals</v>
      </c>
      <c r="CA10" s="69">
        <v>2.9996942384545373</v>
      </c>
      <c r="CB10" s="69">
        <v>3.0386931927048191</v>
      </c>
      <c r="CC10" s="69">
        <v>2.8737865052684444</v>
      </c>
      <c r="CD10" s="69">
        <v>2.7016783897746692</v>
      </c>
      <c r="CE10" s="69">
        <v>1.9119562859888926</v>
      </c>
      <c r="CF10" s="69"/>
      <c r="CG10" s="69">
        <f t="shared" si="47"/>
        <v>-0.96183021927955181</v>
      </c>
      <c r="CH10" s="69">
        <f>'RD T1'!E241</f>
        <v>0.76882149690750978</v>
      </c>
      <c r="CI10" s="69">
        <f t="shared" si="48"/>
        <v>-0.19300872237204203</v>
      </c>
      <c r="CK10" t="str">
        <f t="shared" si="49"/>
        <v>21 Science, research, engineering and technology professionals</v>
      </c>
      <c r="CL10" s="69">
        <v>0.57011830914004147</v>
      </c>
      <c r="CM10" s="69">
        <v>0.71004594429877466</v>
      </c>
      <c r="CN10" s="69">
        <v>0.57768207909491676</v>
      </c>
      <c r="CO10" s="69">
        <v>0.65017608846176311</v>
      </c>
      <c r="CP10" s="69">
        <v>0.56971154411151492</v>
      </c>
      <c r="CQ10" s="69"/>
      <c r="CR10" s="69">
        <f t="shared" si="50"/>
        <v>-7.9705349834018335E-3</v>
      </c>
      <c r="CS10" s="69">
        <f>'RD T1'!E270</f>
        <v>0.16612802081715161</v>
      </c>
      <c r="CT10" s="69">
        <f t="shared" si="51"/>
        <v>0.15815748583374978</v>
      </c>
    </row>
    <row r="11" spans="1:98" x14ac:dyDescent="0.2">
      <c r="A11" s="10" t="str">
        <f>name!D7</f>
        <v>22 Health professionals</v>
      </c>
      <c r="B11" s="69">
        <v>1.5389984141273043</v>
      </c>
      <c r="C11" s="69">
        <v>2.1010560791328907</v>
      </c>
      <c r="D11" s="69">
        <v>1.8214839528095861</v>
      </c>
      <c r="E11" s="69">
        <v>2.4812450240883743</v>
      </c>
      <c r="F11" s="69">
        <v>3.3234982027616087</v>
      </c>
      <c r="G11" s="11"/>
      <c r="H11" s="69">
        <f t="shared" si="26"/>
        <v>1.5020142499520226</v>
      </c>
      <c r="I11" s="69">
        <f>'RD T1'!E39</f>
        <v>1.3629490170831904</v>
      </c>
      <c r="J11" s="69">
        <f t="shared" si="27"/>
        <v>2.864963267035213</v>
      </c>
      <c r="L11" t="str">
        <f t="shared" si="28"/>
        <v>22 Health professionals</v>
      </c>
      <c r="M11" s="69">
        <v>4.283274052592275</v>
      </c>
      <c r="N11" s="69">
        <v>6.0606182401082052</v>
      </c>
      <c r="O11" s="69">
        <v>5.3293339994234445</v>
      </c>
      <c r="P11" s="69">
        <v>7.1396199113136714</v>
      </c>
      <c r="Q11" s="69">
        <v>9.4187802567157473</v>
      </c>
      <c r="R11" s="11"/>
      <c r="S11" s="69">
        <f t="shared" si="29"/>
        <v>4.0894462572923027</v>
      </c>
      <c r="T11" s="69">
        <f>'RD T1'!E68</f>
        <v>4.0975543156412355</v>
      </c>
      <c r="U11" s="69">
        <f t="shared" si="30"/>
        <v>8.1870005729335382</v>
      </c>
      <c r="W11" t="str">
        <f t="shared" si="31"/>
        <v>22 Health professionals</v>
      </c>
      <c r="X11" s="69">
        <v>9.8836400491021319</v>
      </c>
      <c r="Y11" s="69">
        <v>11.930892514476344</v>
      </c>
      <c r="Z11" s="69">
        <v>12.635663854041995</v>
      </c>
      <c r="AA11" s="69">
        <v>13.718677689266375</v>
      </c>
      <c r="AB11" s="69">
        <v>16.20939100911</v>
      </c>
      <c r="AC11" s="69"/>
      <c r="AD11" s="69">
        <f t="shared" si="32"/>
        <v>3.5737271550680045</v>
      </c>
      <c r="AE11" s="69">
        <f>'RD T1'!E97</f>
        <v>8.3102748143105742</v>
      </c>
      <c r="AF11" s="69">
        <f t="shared" si="33"/>
        <v>11.884001969378579</v>
      </c>
      <c r="AH11" t="str">
        <f t="shared" si="34"/>
        <v>22 Health professionals</v>
      </c>
      <c r="AI11" s="69">
        <v>5.123929464136955</v>
      </c>
      <c r="AJ11" s="69">
        <v>4.2344257053757932</v>
      </c>
      <c r="AK11" s="69">
        <v>4.0616123694952924</v>
      </c>
      <c r="AL11" s="69">
        <v>2.3524005410172713</v>
      </c>
      <c r="AM11" s="69">
        <v>1.0645189879030117</v>
      </c>
      <c r="AN11" s="69"/>
      <c r="AO11" s="69">
        <f t="shared" si="35"/>
        <v>-2.9970933815922809</v>
      </c>
      <c r="AP11" s="69">
        <f>'RD T1'!E126</f>
        <v>0.83216124965076554</v>
      </c>
      <c r="AQ11" s="69">
        <f t="shared" si="36"/>
        <v>-2.1649321319415153</v>
      </c>
      <c r="AS11" t="str">
        <f t="shared" si="37"/>
        <v>22 Health professionals</v>
      </c>
      <c r="AT11" s="69">
        <v>0.68200971321434078</v>
      </c>
      <c r="AU11" s="69">
        <v>0.80286146755465115</v>
      </c>
      <c r="AV11" s="69">
        <v>0.9960696754375542</v>
      </c>
      <c r="AW11" s="69">
        <v>1.0260879952124682</v>
      </c>
      <c r="AX11" s="69">
        <v>1.2123280812829171</v>
      </c>
      <c r="AY11" s="69"/>
      <c r="AZ11" s="69">
        <f t="shared" si="38"/>
        <v>0.21625840584536293</v>
      </c>
      <c r="BA11" s="69">
        <f>'RD T1'!E155</f>
        <v>0.56628530747994565</v>
      </c>
      <c r="BB11" s="69">
        <f t="shared" si="39"/>
        <v>0.78254371332530859</v>
      </c>
      <c r="BD11" t="str">
        <f t="shared" si="40"/>
        <v>22 Health professionals</v>
      </c>
      <c r="BE11" s="69">
        <v>2.9096377652461625</v>
      </c>
      <c r="BF11" s="69">
        <v>3.2458300540762037</v>
      </c>
      <c r="BG11" s="69">
        <v>3.1914338915064402</v>
      </c>
      <c r="BH11" s="69">
        <v>3.7118204870753884</v>
      </c>
      <c r="BI11" s="69">
        <v>3.9883126684647894</v>
      </c>
      <c r="BJ11" s="69"/>
      <c r="BK11" s="69">
        <f t="shared" si="41"/>
        <v>0.79687877695834919</v>
      </c>
      <c r="BL11" s="69">
        <f>'RD T1'!E184</f>
        <v>2.192237121862858</v>
      </c>
      <c r="BM11" s="69">
        <f t="shared" si="42"/>
        <v>2.9891158988212072</v>
      </c>
      <c r="BO11" t="str">
        <f t="shared" si="43"/>
        <v>22 Health professionals</v>
      </c>
      <c r="BP11" s="69">
        <v>2.3237802955793363</v>
      </c>
      <c r="BQ11" s="69">
        <v>2.7209980442862358</v>
      </c>
      <c r="BR11" s="69">
        <v>2.5398034520281838</v>
      </c>
      <c r="BS11" s="69">
        <v>2.6976953450211889</v>
      </c>
      <c r="BT11" s="69">
        <v>2.3464571422100398</v>
      </c>
      <c r="BU11" s="69"/>
      <c r="BV11" s="69">
        <f t="shared" si="44"/>
        <v>-0.19334630981814405</v>
      </c>
      <c r="BW11" s="69">
        <f>'RD T1'!E213</f>
        <v>1.2510094241830101</v>
      </c>
      <c r="BX11" s="69">
        <f t="shared" si="45"/>
        <v>1.057663114364866</v>
      </c>
      <c r="BZ11" t="str">
        <f t="shared" si="46"/>
        <v>22 Health professionals</v>
      </c>
      <c r="CA11" s="69">
        <v>1.4396549026455727</v>
      </c>
      <c r="CB11" s="69">
        <v>1.8973354956759316</v>
      </c>
      <c r="CC11" s="69">
        <v>1.4623918030326708</v>
      </c>
      <c r="CD11" s="69">
        <v>1.4763235046107563</v>
      </c>
      <c r="CE11" s="69">
        <v>0.97652019608986829</v>
      </c>
      <c r="CF11" s="69"/>
      <c r="CG11" s="69">
        <f t="shared" si="47"/>
        <v>-0.48587160694280251</v>
      </c>
      <c r="CH11" s="69">
        <f>'RD T1'!E242</f>
        <v>0.57468430879932242</v>
      </c>
      <c r="CI11" s="69">
        <f t="shared" si="48"/>
        <v>8.8812701856519904E-2</v>
      </c>
      <c r="CK11" t="str">
        <f t="shared" si="49"/>
        <v>22 Health professionals</v>
      </c>
      <c r="CL11" s="69">
        <v>0.16306154673948703</v>
      </c>
      <c r="CM11" s="69">
        <v>0.22616619368158719</v>
      </c>
      <c r="CN11" s="69">
        <v>0.17296613872352548</v>
      </c>
      <c r="CO11" s="69">
        <v>0.19903886126764886</v>
      </c>
      <c r="CP11" s="69">
        <v>0.2226137384578763</v>
      </c>
      <c r="CQ11" s="69"/>
      <c r="CR11" s="69">
        <f t="shared" si="50"/>
        <v>4.9647599734350817E-2</v>
      </c>
      <c r="CS11" s="69">
        <f>'RD T1'!E271</f>
        <v>7.2299299916197615E-2</v>
      </c>
      <c r="CT11" s="69">
        <f t="shared" si="51"/>
        <v>0.12194689965054843</v>
      </c>
    </row>
    <row r="12" spans="1:98" x14ac:dyDescent="0.2">
      <c r="A12" s="10" t="str">
        <f>name!D8</f>
        <v>23 Teaching and other educational professionals</v>
      </c>
      <c r="B12" s="69">
        <v>2.3970852610163464</v>
      </c>
      <c r="C12" s="69">
        <v>2.8354652342713331</v>
      </c>
      <c r="D12" s="69">
        <v>2.8932984348147799</v>
      </c>
      <c r="E12" s="69">
        <v>3.3975306185854182</v>
      </c>
      <c r="F12" s="69">
        <v>4.0246267582186341</v>
      </c>
      <c r="G12" s="11"/>
      <c r="H12" s="69">
        <f t="shared" si="26"/>
        <v>1.1313283234038543</v>
      </c>
      <c r="I12" s="69">
        <f>'RD T1'!E40</f>
        <v>1.7765532533711945</v>
      </c>
      <c r="J12" s="69">
        <f t="shared" si="27"/>
        <v>2.9078815767750488</v>
      </c>
      <c r="L12" t="str">
        <f t="shared" si="28"/>
        <v>23 Teaching and other educational professionals</v>
      </c>
      <c r="M12" s="69">
        <v>13.247016336735483</v>
      </c>
      <c r="N12" s="69">
        <v>16.625095276459405</v>
      </c>
      <c r="O12" s="69">
        <v>16.557449260081103</v>
      </c>
      <c r="P12" s="69">
        <v>19.541367515990739</v>
      </c>
      <c r="Q12" s="69">
        <v>23.243329664494514</v>
      </c>
      <c r="R12" s="11"/>
      <c r="S12" s="69">
        <f t="shared" si="29"/>
        <v>6.6858804044134104</v>
      </c>
      <c r="T12" s="69">
        <f>'RD T1'!E69</f>
        <v>10.672657915870285</v>
      </c>
      <c r="U12" s="69">
        <f t="shared" si="30"/>
        <v>17.358538320283696</v>
      </c>
      <c r="W12" t="str">
        <f t="shared" si="31"/>
        <v>23 Teaching and other educational professionals</v>
      </c>
      <c r="X12" s="69">
        <v>9.7324693002908003</v>
      </c>
      <c r="Y12" s="69">
        <v>9.5518774183581616</v>
      </c>
      <c r="Z12" s="69">
        <v>10.983809412628975</v>
      </c>
      <c r="AA12" s="69">
        <v>8.9431177401623838</v>
      </c>
      <c r="AB12" s="69">
        <v>7.7492509284934359</v>
      </c>
      <c r="AC12" s="69"/>
      <c r="AD12" s="69">
        <f t="shared" si="32"/>
        <v>-3.2345584841355395</v>
      </c>
      <c r="AE12" s="69">
        <f>'RD T1'!E98</f>
        <v>4.6168272124067729</v>
      </c>
      <c r="AF12" s="69">
        <f t="shared" si="33"/>
        <v>1.3822687282712334</v>
      </c>
      <c r="AH12" t="str">
        <f t="shared" si="34"/>
        <v>23 Teaching and other educational professionals</v>
      </c>
      <c r="AI12" s="69">
        <v>1.4198776924111889</v>
      </c>
      <c r="AJ12" s="69">
        <v>0.85696525963771319</v>
      </c>
      <c r="AK12" s="69">
        <v>0.82927012711875414</v>
      </c>
      <c r="AL12" s="69">
        <v>0.5224049796040191</v>
      </c>
      <c r="AM12" s="69">
        <v>0.53705779266837506</v>
      </c>
      <c r="AN12" s="69"/>
      <c r="AO12" s="69">
        <f t="shared" si="35"/>
        <v>-0.29221233445037909</v>
      </c>
      <c r="AP12" s="69">
        <f>'RD T1'!E127</f>
        <v>0.17256820811858131</v>
      </c>
      <c r="AQ12" s="69">
        <f t="shared" si="36"/>
        <v>-0.11964412633179777</v>
      </c>
      <c r="AS12" t="str">
        <f t="shared" si="37"/>
        <v>23 Teaching and other educational professionals</v>
      </c>
      <c r="AT12" s="69">
        <v>0.36354016073038792</v>
      </c>
      <c r="AU12" s="69">
        <v>0.37297370397968099</v>
      </c>
      <c r="AV12" s="69">
        <v>0.39539595854138321</v>
      </c>
      <c r="AW12" s="69">
        <v>0.32205994239583163</v>
      </c>
      <c r="AX12" s="69">
        <v>0.29127370065472974</v>
      </c>
      <c r="AY12" s="69"/>
      <c r="AZ12" s="69">
        <f t="shared" si="38"/>
        <v>-0.10412225788665347</v>
      </c>
      <c r="BA12" s="69">
        <f>'RD T1'!E156</f>
        <v>0.15289298996224096</v>
      </c>
      <c r="BB12" s="69">
        <f t="shared" si="39"/>
        <v>4.8770732075587492E-2</v>
      </c>
      <c r="BD12" t="str">
        <f t="shared" si="40"/>
        <v>23 Teaching and other educational professionals</v>
      </c>
      <c r="BE12" s="69">
        <v>1.4603303060578787</v>
      </c>
      <c r="BF12" s="69">
        <v>1.4987071195434978</v>
      </c>
      <c r="BG12" s="69">
        <v>1.5071855882034266</v>
      </c>
      <c r="BH12" s="69">
        <v>1.6513858212623036</v>
      </c>
      <c r="BI12" s="69">
        <v>2.0305931899484855</v>
      </c>
      <c r="BJ12" s="69"/>
      <c r="BK12" s="69">
        <f t="shared" si="41"/>
        <v>0.52340760174505885</v>
      </c>
      <c r="BL12" s="69">
        <f>'RD T1'!E185</f>
        <v>0.73443528343079023</v>
      </c>
      <c r="BM12" s="69">
        <f t="shared" si="42"/>
        <v>1.2578428851758492</v>
      </c>
      <c r="BO12" t="str">
        <f t="shared" si="43"/>
        <v>23 Teaching and other educational professionals</v>
      </c>
      <c r="BP12" s="69">
        <v>1.2530413504616913</v>
      </c>
      <c r="BQ12" s="69">
        <v>1.3207274125511446</v>
      </c>
      <c r="BR12" s="69">
        <v>1.2840729172950867</v>
      </c>
      <c r="BS12" s="69">
        <v>1.2455070182445116</v>
      </c>
      <c r="BT12" s="69">
        <v>1.1249176397925871</v>
      </c>
      <c r="BU12" s="69"/>
      <c r="BV12" s="69">
        <f t="shared" si="44"/>
        <v>-0.15915527750249958</v>
      </c>
      <c r="BW12" s="69">
        <f>'RD T1'!E214</f>
        <v>0.56653868678912567</v>
      </c>
      <c r="BX12" s="69">
        <f t="shared" si="45"/>
        <v>0.40738340928662609</v>
      </c>
      <c r="BZ12" t="str">
        <f t="shared" si="46"/>
        <v>23 Teaching and other educational professionals</v>
      </c>
      <c r="CA12" s="69">
        <v>0.89197427379116023</v>
      </c>
      <c r="CB12" s="69">
        <v>0.99364476610904306</v>
      </c>
      <c r="CC12" s="69">
        <v>0.98908157260117147</v>
      </c>
      <c r="CD12" s="69">
        <v>0.95768015862178302</v>
      </c>
      <c r="CE12" s="69">
        <v>0.78544792983824396</v>
      </c>
      <c r="CF12" s="69"/>
      <c r="CG12" s="69">
        <f t="shared" si="47"/>
        <v>-0.2036336427629275</v>
      </c>
      <c r="CH12" s="69">
        <f>'RD T1'!E243</f>
        <v>0.39457582908523753</v>
      </c>
      <c r="CI12" s="69">
        <f t="shared" si="48"/>
        <v>0.19094218632231003</v>
      </c>
      <c r="CK12" t="str">
        <f t="shared" si="49"/>
        <v>23 Teaching and other educational professionals</v>
      </c>
      <c r="CL12" s="69">
        <v>0.15303884644976337</v>
      </c>
      <c r="CM12" s="69">
        <v>0.20156239277101837</v>
      </c>
      <c r="CN12" s="69">
        <v>0.18013520370672795</v>
      </c>
      <c r="CO12" s="69">
        <v>0.19261050360958815</v>
      </c>
      <c r="CP12" s="69">
        <v>0.1698908777473393</v>
      </c>
      <c r="CQ12" s="69"/>
      <c r="CR12" s="69">
        <f t="shared" si="50"/>
        <v>-1.024432595938865E-2</v>
      </c>
      <c r="CS12" s="69">
        <f>'RD T1'!E272</f>
        <v>6.3490774610320877E-2</v>
      </c>
      <c r="CT12" s="69">
        <f t="shared" si="51"/>
        <v>5.3246448650932227E-2</v>
      </c>
    </row>
    <row r="13" spans="1:98" x14ac:dyDescent="0.2">
      <c r="A13" s="10" t="str">
        <f>name!D9</f>
        <v>24 Business, media and public service professionals</v>
      </c>
      <c r="B13" s="69">
        <v>0.58544592613834723</v>
      </c>
      <c r="C13" s="69">
        <v>0.73604080436835662</v>
      </c>
      <c r="D13" s="69">
        <v>0.78330585575117684</v>
      </c>
      <c r="E13" s="69">
        <v>1.0905388469450854</v>
      </c>
      <c r="F13" s="69">
        <v>1.4640282733160406</v>
      </c>
      <c r="G13" s="11"/>
      <c r="H13" s="69">
        <f t="shared" si="26"/>
        <v>0.68072241756486374</v>
      </c>
      <c r="I13" s="69">
        <f>'RD T1'!E41</f>
        <v>0.59013260063688089</v>
      </c>
      <c r="J13" s="69">
        <f t="shared" si="27"/>
        <v>1.2708550182017446</v>
      </c>
      <c r="L13" t="str">
        <f t="shared" si="28"/>
        <v>24 Business, media and public service professionals</v>
      </c>
      <c r="M13" s="69">
        <v>7.2476603590695161</v>
      </c>
      <c r="N13" s="69">
        <v>9.4640858902176035</v>
      </c>
      <c r="O13" s="69">
        <v>9.5723955636460243</v>
      </c>
      <c r="P13" s="69">
        <v>12.776563603948155</v>
      </c>
      <c r="Q13" s="69">
        <v>16.542761058909818</v>
      </c>
      <c r="R13" s="11"/>
      <c r="S13" s="69">
        <f t="shared" si="29"/>
        <v>6.9703654952637937</v>
      </c>
      <c r="T13" s="69">
        <f>'RD T1'!E70</f>
        <v>6.8864951835506378</v>
      </c>
      <c r="U13" s="69">
        <f t="shared" si="30"/>
        <v>13.856860678814432</v>
      </c>
      <c r="W13" t="str">
        <f t="shared" si="31"/>
        <v>24 Business, media and public service professionals</v>
      </c>
      <c r="X13" s="69">
        <v>14.355797761740421</v>
      </c>
      <c r="Y13" s="69">
        <v>16.440482050916817</v>
      </c>
      <c r="Z13" s="69">
        <v>18.989009323331757</v>
      </c>
      <c r="AA13" s="69">
        <v>20.551121338912843</v>
      </c>
      <c r="AB13" s="69">
        <v>23.994764346783487</v>
      </c>
      <c r="AC13" s="69"/>
      <c r="AD13" s="69">
        <f t="shared" si="32"/>
        <v>5.0057550234517301</v>
      </c>
      <c r="AE13" s="69">
        <f>'RD T1'!E99</f>
        <v>11.197187493663771</v>
      </c>
      <c r="AF13" s="69">
        <f t="shared" si="33"/>
        <v>16.202942517115503</v>
      </c>
      <c r="AH13" t="str">
        <f t="shared" si="34"/>
        <v>24 Business, media and public service professionals</v>
      </c>
      <c r="AI13" s="69">
        <v>1.7305806228793252</v>
      </c>
      <c r="AJ13" s="69">
        <v>1.5895381918342883</v>
      </c>
      <c r="AK13" s="69">
        <v>1.8919023852115593</v>
      </c>
      <c r="AL13" s="69">
        <v>1.7810279981803565</v>
      </c>
      <c r="AM13" s="69">
        <v>2.0240834492779949</v>
      </c>
      <c r="AN13" s="69"/>
      <c r="AO13" s="69">
        <f t="shared" si="35"/>
        <v>0.13218106406643559</v>
      </c>
      <c r="AP13" s="69">
        <f>'RD T1'!E128</f>
        <v>0.70495775964774876</v>
      </c>
      <c r="AQ13" s="69">
        <f t="shared" si="36"/>
        <v>0.83713882371418435</v>
      </c>
      <c r="AS13" t="str">
        <f t="shared" si="37"/>
        <v>24 Business, media and public service professionals</v>
      </c>
      <c r="AT13" s="69">
        <v>2.4110259856297729</v>
      </c>
      <c r="AU13" s="69">
        <v>2.621541340515452</v>
      </c>
      <c r="AV13" s="69">
        <v>3.0388321687759454</v>
      </c>
      <c r="AW13" s="69">
        <v>3.2681478417959275</v>
      </c>
      <c r="AX13" s="69">
        <v>3.8933878997624252</v>
      </c>
      <c r="AY13" s="69"/>
      <c r="AZ13" s="69">
        <f t="shared" si="38"/>
        <v>0.85455573098647974</v>
      </c>
      <c r="BA13" s="69">
        <f>'RD T1'!E157</f>
        <v>1.6910815361509557</v>
      </c>
      <c r="BB13" s="69">
        <f t="shared" si="39"/>
        <v>2.5456372671374354</v>
      </c>
      <c r="BD13" t="str">
        <f t="shared" si="40"/>
        <v>24 Business, media and public service professionals</v>
      </c>
      <c r="BE13" s="69">
        <v>5.9747139990398592</v>
      </c>
      <c r="BF13" s="69">
        <v>6.7479928695802931</v>
      </c>
      <c r="BG13" s="69">
        <v>6.8963485425155859</v>
      </c>
      <c r="BH13" s="69">
        <v>8.0568888428819232</v>
      </c>
      <c r="BI13" s="69">
        <v>9.0731858252293183</v>
      </c>
      <c r="BJ13" s="69"/>
      <c r="BK13" s="69">
        <f t="shared" si="41"/>
        <v>2.1768372827137323</v>
      </c>
      <c r="BL13" s="69">
        <f>'RD T1'!E186</f>
        <v>3.5090387706683068</v>
      </c>
      <c r="BM13" s="69">
        <f t="shared" si="42"/>
        <v>5.6858760533820387</v>
      </c>
      <c r="BO13" t="str">
        <f t="shared" si="43"/>
        <v>24 Business, media and public service professionals</v>
      </c>
      <c r="BP13" s="69">
        <v>4.701177564636744</v>
      </c>
      <c r="BQ13" s="69">
        <v>4.8503793274502689</v>
      </c>
      <c r="BR13" s="69">
        <v>5.2010029659287804</v>
      </c>
      <c r="BS13" s="69">
        <v>5.0781303987341042</v>
      </c>
      <c r="BT13" s="69">
        <v>4.4652527585885542</v>
      </c>
      <c r="BU13" s="69"/>
      <c r="BV13" s="69">
        <f t="shared" si="44"/>
        <v>-0.73575020734022623</v>
      </c>
      <c r="BW13" s="69">
        <f>'RD T1'!E215</f>
        <v>2.0249780041060301</v>
      </c>
      <c r="BX13" s="69">
        <f t="shared" si="45"/>
        <v>1.2892277967658039</v>
      </c>
      <c r="BZ13" t="str">
        <f t="shared" si="46"/>
        <v>24 Business, media and public service professionals</v>
      </c>
      <c r="CA13" s="69">
        <v>3.0843686511395543</v>
      </c>
      <c r="CB13" s="69">
        <v>3.3696052720655127</v>
      </c>
      <c r="CC13" s="69">
        <v>3.2923594715396818</v>
      </c>
      <c r="CD13" s="69">
        <v>3.3050996155838663</v>
      </c>
      <c r="CE13" s="69">
        <v>2.5146431874968611</v>
      </c>
      <c r="CF13" s="69"/>
      <c r="CG13" s="69">
        <f t="shared" si="47"/>
        <v>-0.77771628404282067</v>
      </c>
      <c r="CH13" s="69">
        <f>'RD T1'!E244</f>
        <v>1.2060547557058141</v>
      </c>
      <c r="CI13" s="69">
        <f t="shared" si="48"/>
        <v>0.42833847166299344</v>
      </c>
      <c r="CK13" t="str">
        <f t="shared" si="49"/>
        <v>24 Business, media and public service professionals</v>
      </c>
      <c r="CL13" s="69">
        <v>0.62270216511451604</v>
      </c>
      <c r="CM13" s="69">
        <v>0.78129361499969752</v>
      </c>
      <c r="CN13" s="69">
        <v>0.65008572453051094</v>
      </c>
      <c r="CO13" s="69">
        <v>0.68247319818318553</v>
      </c>
      <c r="CP13" s="69">
        <v>0.63822188692111126</v>
      </c>
      <c r="CQ13" s="69"/>
      <c r="CR13" s="69">
        <f t="shared" si="50"/>
        <v>-1.1863837609399686E-2</v>
      </c>
      <c r="CS13" s="69">
        <f>'RD T1'!E273</f>
        <v>0.21135925421081581</v>
      </c>
      <c r="CT13" s="69">
        <f t="shared" si="51"/>
        <v>0.19949541660141612</v>
      </c>
    </row>
    <row r="14" spans="1:98" x14ac:dyDescent="0.2">
      <c r="A14" s="10" t="str">
        <f>name!D10</f>
        <v>31 Science, engineering and technology associate professionals</v>
      </c>
      <c r="B14" s="69">
        <v>0.20490313636232363</v>
      </c>
      <c r="C14" s="69">
        <v>0.2765633095597485</v>
      </c>
      <c r="D14" s="69">
        <v>0.29058947321458301</v>
      </c>
      <c r="E14" s="69">
        <v>0.34903035614163691</v>
      </c>
      <c r="F14" s="69">
        <v>0.50316872419442282</v>
      </c>
      <c r="G14" s="11"/>
      <c r="H14" s="69">
        <f t="shared" si="26"/>
        <v>0.21257925097983982</v>
      </c>
      <c r="I14" s="69">
        <f>'RD T1'!E42</f>
        <v>0.18635417036334645</v>
      </c>
      <c r="J14" s="69">
        <f t="shared" si="27"/>
        <v>0.39893342134318627</v>
      </c>
      <c r="L14" t="str">
        <f t="shared" si="28"/>
        <v>31 Science, engineering and technology associate professionals</v>
      </c>
      <c r="M14" s="69">
        <v>1.1343570303608519</v>
      </c>
      <c r="N14" s="69">
        <v>1.440653760779087</v>
      </c>
      <c r="O14" s="69">
        <v>1.5965342983348987</v>
      </c>
      <c r="P14" s="69">
        <v>1.7448632543514255</v>
      </c>
      <c r="Q14" s="69">
        <v>2.2832693169224436</v>
      </c>
      <c r="R14" s="11"/>
      <c r="S14" s="69">
        <f t="shared" si="29"/>
        <v>0.68673501858754493</v>
      </c>
      <c r="T14" s="69">
        <f>'RD T1'!E71</f>
        <v>0.86248632112588364</v>
      </c>
      <c r="U14" s="69">
        <f t="shared" si="30"/>
        <v>1.5492213397134287</v>
      </c>
      <c r="W14" t="str">
        <f t="shared" si="31"/>
        <v>31 Science, engineering and technology associate professionals</v>
      </c>
      <c r="X14" s="69">
        <v>2.7739718754065628</v>
      </c>
      <c r="Y14" s="69">
        <v>3.2522637168691109</v>
      </c>
      <c r="Z14" s="69">
        <v>3.7361892463811666</v>
      </c>
      <c r="AA14" s="69">
        <v>3.3546174052508371</v>
      </c>
      <c r="AB14" s="69">
        <v>3.8390685067440233</v>
      </c>
      <c r="AC14" s="69"/>
      <c r="AD14" s="69">
        <f t="shared" si="32"/>
        <v>0.10287926036285677</v>
      </c>
      <c r="AE14" s="69">
        <f>'RD T1'!E100</f>
        <v>1.5942861242199444</v>
      </c>
      <c r="AF14" s="69">
        <f t="shared" si="33"/>
        <v>1.6971653845828012</v>
      </c>
      <c r="AH14" t="str">
        <f t="shared" si="34"/>
        <v>31 Science, engineering and technology associate professionals</v>
      </c>
      <c r="AI14" s="69">
        <v>0.49698341229376347</v>
      </c>
      <c r="AJ14" s="69">
        <v>0.6065530838859029</v>
      </c>
      <c r="AK14" s="69">
        <v>0.72955929866490787</v>
      </c>
      <c r="AL14" s="69">
        <v>0.7210886507749058</v>
      </c>
      <c r="AM14" s="69">
        <v>0.96223288364136328</v>
      </c>
      <c r="AN14" s="69"/>
      <c r="AO14" s="69">
        <f t="shared" si="35"/>
        <v>0.23267358497645541</v>
      </c>
      <c r="AP14" s="69">
        <f>'RD T1'!E129</f>
        <v>0.37686226911416654</v>
      </c>
      <c r="AQ14" s="69">
        <f t="shared" si="36"/>
        <v>0.60953585409062194</v>
      </c>
      <c r="AS14" t="str">
        <f t="shared" si="37"/>
        <v>31 Science, engineering and technology associate professionals</v>
      </c>
      <c r="AT14" s="69">
        <v>1.3660376074402454</v>
      </c>
      <c r="AU14" s="69">
        <v>1.467997107898559</v>
      </c>
      <c r="AV14" s="69">
        <v>1.6531793324492143</v>
      </c>
      <c r="AW14" s="69">
        <v>1.3526748936978978</v>
      </c>
      <c r="AX14" s="69">
        <v>1.3945588931904953</v>
      </c>
      <c r="AY14" s="69"/>
      <c r="AZ14" s="69">
        <f t="shared" si="38"/>
        <v>-0.25862043925871903</v>
      </c>
      <c r="BA14" s="69">
        <f>'RD T1'!E158</f>
        <v>0.5440953105836871</v>
      </c>
      <c r="BB14" s="69">
        <f t="shared" si="39"/>
        <v>0.28547487132496807</v>
      </c>
      <c r="BD14" t="str">
        <f t="shared" si="40"/>
        <v>31 Science, engineering and technology associate professionals</v>
      </c>
      <c r="BE14" s="69">
        <v>2.5249380626857794</v>
      </c>
      <c r="BF14" s="69">
        <v>2.7533374025275719</v>
      </c>
      <c r="BG14" s="69">
        <v>2.8078525173819804</v>
      </c>
      <c r="BH14" s="69">
        <v>2.2951615953476345</v>
      </c>
      <c r="BI14" s="69">
        <v>2.0315175611341165</v>
      </c>
      <c r="BJ14" s="69"/>
      <c r="BK14" s="69">
        <f t="shared" si="41"/>
        <v>-0.77633495624786386</v>
      </c>
      <c r="BL14" s="69">
        <f>'RD T1'!E187</f>
        <v>0.81268800774945815</v>
      </c>
      <c r="BM14" s="69">
        <f t="shared" si="42"/>
        <v>3.6353051501594291E-2</v>
      </c>
      <c r="BO14" t="str">
        <f t="shared" si="43"/>
        <v>31 Science, engineering and technology associate professionals</v>
      </c>
      <c r="BP14" s="69">
        <v>1.9896011996995984</v>
      </c>
      <c r="BQ14" s="69">
        <v>2.1683505148513893</v>
      </c>
      <c r="BR14" s="69">
        <v>2.4408186615105767</v>
      </c>
      <c r="BS14" s="69">
        <v>1.9741151187124863</v>
      </c>
      <c r="BT14" s="69">
        <v>1.92687327459605</v>
      </c>
      <c r="BU14" s="69"/>
      <c r="BV14" s="69">
        <f t="shared" si="44"/>
        <v>-0.51394538691452674</v>
      </c>
      <c r="BW14" s="69">
        <f>'RD T1'!E216</f>
        <v>0.77251244774105077</v>
      </c>
      <c r="BX14" s="69">
        <f t="shared" si="45"/>
        <v>0.25856706082652403</v>
      </c>
      <c r="BZ14" t="str">
        <f t="shared" si="46"/>
        <v>31 Science, engineering and technology associate professionals</v>
      </c>
      <c r="CA14" s="69">
        <v>1.6372685933633859</v>
      </c>
      <c r="CB14" s="69">
        <v>1.8101128062051242</v>
      </c>
      <c r="CC14" s="69">
        <v>1.8982826016261944</v>
      </c>
      <c r="CD14" s="69">
        <v>1.5773872842265748</v>
      </c>
      <c r="CE14" s="69">
        <v>1.3967328884311274</v>
      </c>
      <c r="CF14" s="69"/>
      <c r="CG14" s="69">
        <f t="shared" si="47"/>
        <v>-0.50154971319506703</v>
      </c>
      <c r="CH14" s="69">
        <f>'RD T1'!E245</f>
        <v>0.56444954372741751</v>
      </c>
      <c r="CI14" s="69">
        <f t="shared" si="48"/>
        <v>6.2899830532350487E-2</v>
      </c>
      <c r="CK14" t="str">
        <f t="shared" si="49"/>
        <v>31 Science, engineering and technology associate professionals</v>
      </c>
      <c r="CL14" s="69">
        <v>0.27811777430220924</v>
      </c>
      <c r="CM14" s="69">
        <v>0.37990260571320966</v>
      </c>
      <c r="CN14" s="69">
        <v>0.35300772164126365</v>
      </c>
      <c r="CO14" s="69">
        <v>0.35043695121056551</v>
      </c>
      <c r="CP14" s="69">
        <v>0.42662103959668846</v>
      </c>
      <c r="CQ14" s="69"/>
      <c r="CR14" s="69">
        <f t="shared" si="50"/>
        <v>7.3613317955424806E-2</v>
      </c>
      <c r="CS14" s="69">
        <f>'RD T1'!E274</f>
        <v>0.12752440927342348</v>
      </c>
      <c r="CT14" s="69">
        <f t="shared" si="51"/>
        <v>0.20113772722884829</v>
      </c>
    </row>
    <row r="15" spans="1:98" x14ac:dyDescent="0.2">
      <c r="A15" s="10" t="str">
        <f>name!D11</f>
        <v>32 Health and social care associate professionals</v>
      </c>
      <c r="B15" s="69">
        <v>4.7454271729872148E-2</v>
      </c>
      <c r="C15" s="69">
        <v>7.4745875470971723E-2</v>
      </c>
      <c r="D15" s="69">
        <v>6.0317970031759628E-2</v>
      </c>
      <c r="E15" s="69">
        <v>8.8247813430352637E-2</v>
      </c>
      <c r="F15" s="69">
        <v>0.13421121675060957</v>
      </c>
      <c r="G15" s="11"/>
      <c r="H15" s="69">
        <f t="shared" si="26"/>
        <v>7.3893246718849948E-2</v>
      </c>
      <c r="I15" s="69">
        <f>'RD T1'!E43</f>
        <v>6.0584386433129182E-2</v>
      </c>
      <c r="J15" s="69">
        <f t="shared" si="27"/>
        <v>0.13447763315197914</v>
      </c>
      <c r="L15" t="str">
        <f t="shared" si="28"/>
        <v>32 Health and social care associate professionals</v>
      </c>
      <c r="M15" s="69">
        <v>0.95037815128465153</v>
      </c>
      <c r="N15" s="69">
        <v>1.4036663706157828</v>
      </c>
      <c r="O15" s="69">
        <v>1.2871658832859951</v>
      </c>
      <c r="P15" s="69">
        <v>1.7398611622140014</v>
      </c>
      <c r="Q15" s="69">
        <v>2.5432202704208002</v>
      </c>
      <c r="R15" s="11"/>
      <c r="S15" s="69">
        <f t="shared" si="29"/>
        <v>1.2560543871348051</v>
      </c>
      <c r="T15" s="69">
        <f>'RD T1'!E72</f>
        <v>1.1419530566523894</v>
      </c>
      <c r="U15" s="69">
        <f t="shared" si="30"/>
        <v>2.3980074437871943</v>
      </c>
      <c r="W15" t="str">
        <f t="shared" si="31"/>
        <v>32 Health and social care associate professionals</v>
      </c>
      <c r="X15" s="69">
        <v>3.2465727427699393</v>
      </c>
      <c r="Y15" s="69">
        <v>4.0376710292988056</v>
      </c>
      <c r="Z15" s="69">
        <v>4.4371542121077363</v>
      </c>
      <c r="AA15" s="69">
        <v>4.773040683858671</v>
      </c>
      <c r="AB15" s="69">
        <v>6.1606749732868122</v>
      </c>
      <c r="AC15" s="69"/>
      <c r="AD15" s="69">
        <f t="shared" si="32"/>
        <v>1.7235207611790759</v>
      </c>
      <c r="AE15" s="69">
        <f>'RD T1'!E101</f>
        <v>3.3537286502212273</v>
      </c>
      <c r="AF15" s="69">
        <f t="shared" si="33"/>
        <v>5.0772494114003033</v>
      </c>
      <c r="AH15" t="str">
        <f t="shared" si="34"/>
        <v>32 Health and social care associate professionals</v>
      </c>
      <c r="AI15" s="69">
        <v>2.2705665643674271</v>
      </c>
      <c r="AJ15" s="69">
        <v>2.0500194473004258</v>
      </c>
      <c r="AK15" s="69">
        <v>2.1266165071033747</v>
      </c>
      <c r="AL15" s="69">
        <v>1.4424422987488064</v>
      </c>
      <c r="AM15" s="69">
        <v>0.85827826101412519</v>
      </c>
      <c r="AN15" s="69"/>
      <c r="AO15" s="69">
        <f t="shared" si="35"/>
        <v>-1.2683382460892494</v>
      </c>
      <c r="AP15" s="69">
        <f>'RD T1'!E130</f>
        <v>0.57551913878222771</v>
      </c>
      <c r="AQ15" s="69">
        <f t="shared" si="36"/>
        <v>-0.69281910730702168</v>
      </c>
      <c r="AS15" t="str">
        <f t="shared" si="37"/>
        <v>32 Health and social care associate professionals</v>
      </c>
      <c r="AT15" s="69">
        <v>0.50187072872530181</v>
      </c>
      <c r="AU15" s="69">
        <v>0.58022922348508366</v>
      </c>
      <c r="AV15" s="69">
        <v>0.72440875452551756</v>
      </c>
      <c r="AW15" s="69">
        <v>0.6740092290802433</v>
      </c>
      <c r="AX15" s="69">
        <v>0.78995095206694199</v>
      </c>
      <c r="AY15" s="69"/>
      <c r="AZ15" s="69">
        <f t="shared" si="38"/>
        <v>6.554219754142443E-2</v>
      </c>
      <c r="BA15" s="69">
        <f>'RD T1'!E159</f>
        <v>0.42193459884611584</v>
      </c>
      <c r="BB15" s="69">
        <f t="shared" si="39"/>
        <v>0.48747679638754027</v>
      </c>
      <c r="BD15" t="str">
        <f t="shared" si="40"/>
        <v>32 Health and social care associate professionals</v>
      </c>
      <c r="BE15" s="69">
        <v>2.2121990303376133</v>
      </c>
      <c r="BF15" s="69">
        <v>2.52683056601321</v>
      </c>
      <c r="BG15" s="69">
        <v>2.5675387166025643</v>
      </c>
      <c r="BH15" s="69">
        <v>2.7792312251481874</v>
      </c>
      <c r="BI15" s="69">
        <v>3.1781230323643053</v>
      </c>
      <c r="BJ15" s="69"/>
      <c r="BK15" s="69">
        <f t="shared" si="41"/>
        <v>0.61058431576174099</v>
      </c>
      <c r="BL15" s="69">
        <f>'RD T1'!E188</f>
        <v>1.8172111197878433</v>
      </c>
      <c r="BM15" s="69">
        <f t="shared" si="42"/>
        <v>2.4277954355495845</v>
      </c>
      <c r="BO15" t="str">
        <f t="shared" si="43"/>
        <v>32 Health and social care associate professionals</v>
      </c>
      <c r="BP15" s="69">
        <v>1.9505999768004421</v>
      </c>
      <c r="BQ15" s="69">
        <v>2.2927422675304028</v>
      </c>
      <c r="BR15" s="69">
        <v>2.0753281419298042</v>
      </c>
      <c r="BS15" s="69">
        <v>2.0904175332506187</v>
      </c>
      <c r="BT15" s="69">
        <v>1.8308955326478782</v>
      </c>
      <c r="BU15" s="69"/>
      <c r="BV15" s="69">
        <f t="shared" si="44"/>
        <v>-0.24443260928192601</v>
      </c>
      <c r="BW15" s="69">
        <f>'RD T1'!E217</f>
        <v>1.0828109499654945</v>
      </c>
      <c r="BX15" s="69">
        <f t="shared" si="45"/>
        <v>0.83837834068356853</v>
      </c>
      <c r="BZ15" t="str">
        <f t="shared" si="46"/>
        <v>32 Health and social care associate professionals</v>
      </c>
      <c r="CA15" s="69">
        <v>0.82438319050264142</v>
      </c>
      <c r="CB15" s="69">
        <v>0.86346314999613927</v>
      </c>
      <c r="CC15" s="69">
        <v>0.68139523199687446</v>
      </c>
      <c r="CD15" s="69">
        <v>0.60068511304866823</v>
      </c>
      <c r="CE15" s="69">
        <v>0.39477277057401394</v>
      </c>
      <c r="CF15" s="69"/>
      <c r="CG15" s="69">
        <f t="shared" si="47"/>
        <v>-0.28662246142286052</v>
      </c>
      <c r="CH15" s="69">
        <f>'RD T1'!E246</f>
        <v>0.24251929440076581</v>
      </c>
      <c r="CI15" s="69">
        <f t="shared" si="48"/>
        <v>-4.4103167022094714E-2</v>
      </c>
      <c r="CK15" t="str">
        <f t="shared" si="49"/>
        <v>32 Health and social care associate professionals</v>
      </c>
      <c r="CL15" s="69">
        <v>0.1133925452699939</v>
      </c>
      <c r="CM15" s="69">
        <v>0.13105972024469156</v>
      </c>
      <c r="CN15" s="69">
        <v>9.950157287520292E-2</v>
      </c>
      <c r="CO15" s="69">
        <v>9.9785510209633443E-2</v>
      </c>
      <c r="CP15" s="69">
        <v>0.10935893453324796</v>
      </c>
      <c r="CQ15" s="69"/>
      <c r="CR15" s="69">
        <f t="shared" si="50"/>
        <v>9.8573616580450441E-3</v>
      </c>
      <c r="CS15" s="69">
        <f>'RD T1'!E275</f>
        <v>3.9714665283448351E-2</v>
      </c>
      <c r="CT15" s="69">
        <f t="shared" si="51"/>
        <v>4.9572026941493395E-2</v>
      </c>
    </row>
    <row r="16" spans="1:98" x14ac:dyDescent="0.2">
      <c r="A16" s="10" t="str">
        <f>name!D12</f>
        <v>33 Protective service occupations</v>
      </c>
      <c r="B16" s="69">
        <v>2.73344316352442E-2</v>
      </c>
      <c r="C16" s="69">
        <v>2.9741071241142215E-2</v>
      </c>
      <c r="D16" s="69">
        <v>3.3111202642692371E-2</v>
      </c>
      <c r="E16" s="69">
        <v>5.3401917850776699E-2</v>
      </c>
      <c r="F16" s="69">
        <v>8.3726619506287792E-2</v>
      </c>
      <c r="G16" s="11"/>
      <c r="H16" s="69">
        <f t="shared" si="26"/>
        <v>5.0615416863595421E-2</v>
      </c>
      <c r="I16" s="69">
        <f>'RD T1'!E44</f>
        <v>2.3847768085721477E-2</v>
      </c>
      <c r="J16" s="69">
        <f t="shared" si="27"/>
        <v>7.4463184949316891E-2</v>
      </c>
      <c r="L16" t="str">
        <f t="shared" si="28"/>
        <v>33 Protective service occupations</v>
      </c>
      <c r="M16" s="69">
        <v>0.3939132690036049</v>
      </c>
      <c r="N16" s="69">
        <v>0.44929250865401937</v>
      </c>
      <c r="O16" s="69">
        <v>0.49599976900744719</v>
      </c>
      <c r="P16" s="69">
        <v>0.77718236255800055</v>
      </c>
      <c r="Q16" s="69">
        <v>1.2075010284711534</v>
      </c>
      <c r="R16" s="11"/>
      <c r="S16" s="69">
        <f t="shared" si="29"/>
        <v>0.71150125946370624</v>
      </c>
      <c r="T16" s="69">
        <f>'RD T1'!E73</f>
        <v>0.30700151598743453</v>
      </c>
      <c r="U16" s="69">
        <f t="shared" si="30"/>
        <v>1.0185027754511409</v>
      </c>
      <c r="W16" t="str">
        <f t="shared" si="31"/>
        <v>33 Protective service occupations</v>
      </c>
      <c r="X16" s="69">
        <v>1.9020024850546575</v>
      </c>
      <c r="Y16" s="69">
        <v>2.135604892718602</v>
      </c>
      <c r="Z16" s="69">
        <v>2.6204918285795724</v>
      </c>
      <c r="AA16" s="69">
        <v>3.5425569167908733</v>
      </c>
      <c r="AB16" s="69">
        <v>5.4060422550484502</v>
      </c>
      <c r="AC16" s="69"/>
      <c r="AD16" s="69">
        <f t="shared" si="32"/>
        <v>2.7855504264688777</v>
      </c>
      <c r="AE16" s="69">
        <f>'RD T1'!E102</f>
        <v>1.7953551084193475</v>
      </c>
      <c r="AF16" s="69">
        <f t="shared" si="33"/>
        <v>4.5809055348882257</v>
      </c>
      <c r="AH16" t="str">
        <f t="shared" si="34"/>
        <v>33 Protective service occupations</v>
      </c>
      <c r="AI16" s="69">
        <v>0.5014071405779893</v>
      </c>
      <c r="AJ16" s="69">
        <v>0.53699272063248027</v>
      </c>
      <c r="AK16" s="69">
        <v>0.64861447654372206</v>
      </c>
      <c r="AL16" s="69">
        <v>0.85608464376847881</v>
      </c>
      <c r="AM16" s="69">
        <v>1.2544117775121721</v>
      </c>
      <c r="AN16" s="69"/>
      <c r="AO16" s="69">
        <f t="shared" si="35"/>
        <v>0.60579730096845008</v>
      </c>
      <c r="AP16" s="69">
        <f>'RD T1'!E131</f>
        <v>0.3819646858174488</v>
      </c>
      <c r="AQ16" s="69">
        <f t="shared" si="36"/>
        <v>0.98776198678589888</v>
      </c>
      <c r="AS16" t="str">
        <f t="shared" si="37"/>
        <v>33 Protective service occupations</v>
      </c>
      <c r="AT16" s="69">
        <v>0.4806974850222186</v>
      </c>
      <c r="AU16" s="69">
        <v>0.44395228534143011</v>
      </c>
      <c r="AV16" s="69">
        <v>0.53308498392162018</v>
      </c>
      <c r="AW16" s="69">
        <v>0.60879294518068716</v>
      </c>
      <c r="AX16" s="69">
        <v>0.77254726131920637</v>
      </c>
      <c r="AY16" s="69"/>
      <c r="AZ16" s="69">
        <f t="shared" si="38"/>
        <v>0.23946227739758619</v>
      </c>
      <c r="BA16" s="69">
        <f>'RD T1'!E160</f>
        <v>0.25647676567406719</v>
      </c>
      <c r="BB16" s="69">
        <f t="shared" si="39"/>
        <v>0.49593904307165337</v>
      </c>
      <c r="BD16" t="str">
        <f t="shared" si="40"/>
        <v>33 Protective service occupations</v>
      </c>
      <c r="BE16" s="69">
        <v>1.9315656322806316</v>
      </c>
      <c r="BF16" s="69">
        <v>1.8707502137532848</v>
      </c>
      <c r="BG16" s="69">
        <v>1.8017362900049425</v>
      </c>
      <c r="BH16" s="69">
        <v>2.2443465463875372</v>
      </c>
      <c r="BI16" s="69">
        <v>2.3085013016841343</v>
      </c>
      <c r="BJ16" s="69"/>
      <c r="BK16" s="69">
        <f t="shared" si="41"/>
        <v>0.50676501167919175</v>
      </c>
      <c r="BL16" s="69">
        <f>'RD T1'!E189</f>
        <v>0.57367093820141546</v>
      </c>
      <c r="BM16" s="69">
        <f t="shared" si="42"/>
        <v>1.0804359498806071</v>
      </c>
      <c r="BO16" t="str">
        <f t="shared" si="43"/>
        <v>33 Protective service occupations</v>
      </c>
      <c r="BP16" s="69">
        <v>2.3571364713591301</v>
      </c>
      <c r="BQ16" s="69">
        <v>2.2671683356403705</v>
      </c>
      <c r="BR16" s="69">
        <v>2.4331123026221109</v>
      </c>
      <c r="BS16" s="69">
        <v>2.6566814660163769</v>
      </c>
      <c r="BT16" s="69">
        <v>2.3921064667651373</v>
      </c>
      <c r="BU16" s="69"/>
      <c r="BV16" s="69">
        <f t="shared" si="44"/>
        <v>-4.1005835856973594E-2</v>
      </c>
      <c r="BW16" s="69">
        <f>'RD T1'!E218</f>
        <v>0.80611978704958365</v>
      </c>
      <c r="BX16" s="69">
        <f t="shared" si="45"/>
        <v>0.76511395119261005</v>
      </c>
      <c r="BZ16" t="str">
        <f t="shared" si="46"/>
        <v>33 Protective service occupations</v>
      </c>
      <c r="CA16" s="69">
        <v>1.4359542775105449</v>
      </c>
      <c r="CB16" s="69">
        <v>1.445708338690664</v>
      </c>
      <c r="CC16" s="69">
        <v>1.3945549428839621</v>
      </c>
      <c r="CD16" s="69">
        <v>1.6598078105382048</v>
      </c>
      <c r="CE16" s="69">
        <v>1.2636700946950528</v>
      </c>
      <c r="CF16" s="69"/>
      <c r="CG16" s="69">
        <f t="shared" si="47"/>
        <v>-0.13088484818890933</v>
      </c>
      <c r="CH16" s="69">
        <f>'RD T1'!E247</f>
        <v>0.5568293419144239</v>
      </c>
      <c r="CI16" s="69">
        <f t="shared" si="48"/>
        <v>0.42594449372551457</v>
      </c>
      <c r="CK16" t="str">
        <f t="shared" si="49"/>
        <v>33 Protective service occupations</v>
      </c>
      <c r="CL16" s="69">
        <v>0.21997114505270754</v>
      </c>
      <c r="CM16" s="69">
        <v>0.19847356252747331</v>
      </c>
      <c r="CN16" s="69">
        <v>0.15855078441175635</v>
      </c>
      <c r="CO16" s="69">
        <v>0.10781374270120497</v>
      </c>
      <c r="CP16" s="69">
        <v>9.8380588791783213E-2</v>
      </c>
      <c r="CQ16" s="69"/>
      <c r="CR16" s="69">
        <f t="shared" si="50"/>
        <v>-6.0170195619973138E-2</v>
      </c>
      <c r="CS16" s="69">
        <f>'RD T1'!E276</f>
        <v>2.4566654187822088E-2</v>
      </c>
      <c r="CT16" s="69">
        <f t="shared" si="51"/>
        <v>-3.5603541432151053E-2</v>
      </c>
    </row>
    <row r="17" spans="1:98" x14ac:dyDescent="0.2">
      <c r="A17" s="10" t="str">
        <f>name!D13</f>
        <v>34 Culture, media and sports occupations</v>
      </c>
      <c r="B17" s="69">
        <v>0.15431158330604364</v>
      </c>
      <c r="C17" s="69">
        <v>0.19063021839202493</v>
      </c>
      <c r="D17" s="69">
        <v>0.21524759442221936</v>
      </c>
      <c r="E17" s="69">
        <v>0.27218234465627344</v>
      </c>
      <c r="F17" s="69">
        <v>0.37041338701629106</v>
      </c>
      <c r="G17" s="11"/>
      <c r="H17" s="69">
        <f t="shared" si="26"/>
        <v>0.15516579259407171</v>
      </c>
      <c r="I17" s="69">
        <f>'RD T1'!E45</f>
        <v>0.16184367454318555</v>
      </c>
      <c r="J17" s="69">
        <f t="shared" si="27"/>
        <v>0.31700946713725725</v>
      </c>
      <c r="L17" t="str">
        <f t="shared" si="28"/>
        <v>34 Culture, media and sports occupations</v>
      </c>
      <c r="M17" s="69">
        <v>2.1947599455549911</v>
      </c>
      <c r="N17" s="69">
        <v>2.2969775626039461</v>
      </c>
      <c r="O17" s="69">
        <v>3.1464334675591124</v>
      </c>
      <c r="P17" s="69">
        <v>3.7079153907059501</v>
      </c>
      <c r="Q17" s="69">
        <v>4.8841874806864283</v>
      </c>
      <c r="R17" s="11"/>
      <c r="S17" s="69">
        <f t="shared" si="29"/>
        <v>1.7377540131273159</v>
      </c>
      <c r="T17" s="69">
        <f>'RD T1'!E74</f>
        <v>2.0674377193495719</v>
      </c>
      <c r="U17" s="69">
        <f t="shared" si="30"/>
        <v>3.8051917324768878</v>
      </c>
      <c r="W17" t="str">
        <f t="shared" si="31"/>
        <v>34 Culture, media and sports occupations</v>
      </c>
      <c r="X17" s="69">
        <v>5.3676890818461462</v>
      </c>
      <c r="Y17" s="69">
        <v>5.1090616730320884</v>
      </c>
      <c r="Z17" s="69">
        <v>6.8069106469524945</v>
      </c>
      <c r="AA17" s="69">
        <v>6.325898827645597</v>
      </c>
      <c r="AB17" s="69">
        <v>7.1272413842551936</v>
      </c>
      <c r="AC17" s="69"/>
      <c r="AD17" s="69">
        <f t="shared" si="32"/>
        <v>0.32033073730269912</v>
      </c>
      <c r="AE17" s="69">
        <f>'RD T1'!E103</f>
        <v>3.2417644714002503</v>
      </c>
      <c r="AF17" s="69">
        <f t="shared" si="33"/>
        <v>3.5620952087029494</v>
      </c>
      <c r="AH17" t="str">
        <f t="shared" si="34"/>
        <v>34 Culture, media and sports occupations</v>
      </c>
      <c r="AI17" s="69">
        <v>0.68502179075849323</v>
      </c>
      <c r="AJ17" s="69">
        <v>0.67371736603388621</v>
      </c>
      <c r="AK17" s="69">
        <v>0.84757317349633798</v>
      </c>
      <c r="AL17" s="69">
        <v>0.792778093025437</v>
      </c>
      <c r="AM17" s="69">
        <v>1.0262222486764117</v>
      </c>
      <c r="AN17" s="69"/>
      <c r="AO17" s="69">
        <f t="shared" si="35"/>
        <v>0.17864907518007367</v>
      </c>
      <c r="AP17" s="69">
        <f>'RD T1'!E132</f>
        <v>0.40401202166047023</v>
      </c>
      <c r="AQ17" s="69">
        <f t="shared" si="36"/>
        <v>0.5826610968405439</v>
      </c>
      <c r="AS17" t="str">
        <f t="shared" si="37"/>
        <v>34 Culture, media and sports occupations</v>
      </c>
      <c r="AT17" s="69">
        <v>0.84918038332855339</v>
      </c>
      <c r="AU17" s="69">
        <v>0.75600930242600617</v>
      </c>
      <c r="AV17" s="69">
        <v>0.94389928761401454</v>
      </c>
      <c r="AW17" s="69">
        <v>0.79431750473687068</v>
      </c>
      <c r="AX17" s="69">
        <v>0.8053314669137317</v>
      </c>
      <c r="AY17" s="69"/>
      <c r="AZ17" s="69">
        <f t="shared" si="38"/>
        <v>-0.13856782070028284</v>
      </c>
      <c r="BA17" s="69">
        <f>'RD T1'!E161</f>
        <v>0.36301775229953531</v>
      </c>
      <c r="BB17" s="69">
        <f t="shared" si="39"/>
        <v>0.22444993159925247</v>
      </c>
      <c r="BD17" t="str">
        <f t="shared" si="40"/>
        <v>34 Culture, media and sports occupations</v>
      </c>
      <c r="BE17" s="69">
        <v>2.4491290086605373</v>
      </c>
      <c r="BF17" s="69">
        <v>2.3946055824271317</v>
      </c>
      <c r="BG17" s="69">
        <v>2.551819249846873</v>
      </c>
      <c r="BH17" s="69">
        <v>2.3836554054573673</v>
      </c>
      <c r="BI17" s="69">
        <v>2.5004142025963949</v>
      </c>
      <c r="BJ17" s="69"/>
      <c r="BK17" s="69">
        <f t="shared" si="41"/>
        <v>-5.140504725047812E-2</v>
      </c>
      <c r="BL17" s="69">
        <f>'RD T1'!E190</f>
        <v>0.90834434532676844</v>
      </c>
      <c r="BM17" s="69">
        <f t="shared" si="42"/>
        <v>0.85693929807629032</v>
      </c>
      <c r="BO17" t="str">
        <f t="shared" si="43"/>
        <v>34 Culture, media and sports occupations</v>
      </c>
      <c r="BP17" s="69">
        <v>1.5257468948135093</v>
      </c>
      <c r="BQ17" s="69">
        <v>1.1993713043362888</v>
      </c>
      <c r="BR17" s="69">
        <v>1.3654038322704329</v>
      </c>
      <c r="BS17" s="69">
        <v>1.0103842662103781</v>
      </c>
      <c r="BT17" s="69">
        <v>0.58612490142450735</v>
      </c>
      <c r="BU17" s="69"/>
      <c r="BV17" s="69">
        <f t="shared" si="44"/>
        <v>-0.77927893084592559</v>
      </c>
      <c r="BW17" s="69">
        <f>'RD T1'!E219</f>
        <v>0.34602268667895919</v>
      </c>
      <c r="BX17" s="69">
        <f t="shared" si="45"/>
        <v>-0.4332562441669664</v>
      </c>
      <c r="BZ17" t="str">
        <f t="shared" si="46"/>
        <v>34 Culture, media and sports occupations</v>
      </c>
      <c r="CA17" s="69">
        <v>1.260186692448183</v>
      </c>
      <c r="CB17" s="69">
        <v>1.1538241018241424</v>
      </c>
      <c r="CC17" s="69">
        <v>1.0232025068077961</v>
      </c>
      <c r="CD17" s="69">
        <v>0.78323836166858629</v>
      </c>
      <c r="CE17" s="69">
        <v>0.48548971508730865</v>
      </c>
      <c r="CF17" s="69"/>
      <c r="CG17" s="69">
        <f t="shared" si="47"/>
        <v>-0.53771279172048747</v>
      </c>
      <c r="CH17" s="69">
        <f>'RD T1'!E248</f>
        <v>0.26142711703297811</v>
      </c>
      <c r="CI17" s="69">
        <f t="shared" si="48"/>
        <v>-0.27628567468750936</v>
      </c>
      <c r="CK17" t="str">
        <f t="shared" si="49"/>
        <v>34 Culture, media and sports occupations</v>
      </c>
      <c r="CL17" s="69">
        <v>0.333344259460498</v>
      </c>
      <c r="CM17" s="69">
        <v>0.38736879274950015</v>
      </c>
      <c r="CN17" s="69">
        <v>0.3368931062904828</v>
      </c>
      <c r="CO17" s="69">
        <v>0.3057785025127927</v>
      </c>
      <c r="CP17" s="69">
        <v>0.21516315489758797</v>
      </c>
      <c r="CQ17" s="69"/>
      <c r="CR17" s="69">
        <f t="shared" si="50"/>
        <v>-0.12172995139289483</v>
      </c>
      <c r="CS17" s="69">
        <f>'RD T1'!E277</f>
        <v>8.5749377549155723E-2</v>
      </c>
      <c r="CT17" s="69">
        <f t="shared" si="51"/>
        <v>-3.5980573843739108E-2</v>
      </c>
    </row>
    <row r="18" spans="1:98" x14ac:dyDescent="0.2">
      <c r="A18" s="10" t="str">
        <f>name!D14</f>
        <v>35 Business and public service associate professionals</v>
      </c>
      <c r="B18" s="69">
        <v>0.45565466543356486</v>
      </c>
      <c r="C18" s="69">
        <v>0.52978559927115709</v>
      </c>
      <c r="D18" s="69">
        <v>0.5393840526132756</v>
      </c>
      <c r="E18" s="69">
        <v>0.67586462699597805</v>
      </c>
      <c r="F18" s="69">
        <v>0.90321680007075489</v>
      </c>
      <c r="G18" s="11"/>
      <c r="H18" s="69">
        <f t="shared" si="26"/>
        <v>0.36383274745747929</v>
      </c>
      <c r="I18" s="69">
        <f>'RD T1'!E46</f>
        <v>0.35870780289886406</v>
      </c>
      <c r="J18" s="69">
        <f t="shared" si="27"/>
        <v>0.72254055035634335</v>
      </c>
      <c r="L18" t="str">
        <f t="shared" si="28"/>
        <v>35 Business and public service associate professionals</v>
      </c>
      <c r="M18" s="69">
        <v>4.6520129924165126</v>
      </c>
      <c r="N18" s="69">
        <v>5.8270239666738517</v>
      </c>
      <c r="O18" s="69">
        <v>5.7292303589062596</v>
      </c>
      <c r="P18" s="69">
        <v>7.0957787079920447</v>
      </c>
      <c r="Q18" s="69">
        <v>9.2230071716335562</v>
      </c>
      <c r="R18" s="11"/>
      <c r="S18" s="69">
        <f t="shared" si="29"/>
        <v>3.4937768127272966</v>
      </c>
      <c r="T18" s="69">
        <f>'RD T1'!E75</f>
        <v>3.8222756276333798</v>
      </c>
      <c r="U18" s="69">
        <f t="shared" si="30"/>
        <v>7.3160524403606768</v>
      </c>
      <c r="W18" t="str">
        <f t="shared" si="31"/>
        <v>35 Business and public service associate professionals</v>
      </c>
      <c r="X18" s="69">
        <v>11.371047297195124</v>
      </c>
      <c r="Y18" s="69">
        <v>12.01713010748486</v>
      </c>
      <c r="Z18" s="69">
        <v>13.273975261216121</v>
      </c>
      <c r="AA18" s="69">
        <v>12.777174609173882</v>
      </c>
      <c r="AB18" s="69">
        <v>14.309909767682473</v>
      </c>
      <c r="AC18" s="69"/>
      <c r="AD18" s="69">
        <f t="shared" si="32"/>
        <v>1.0359345064663525</v>
      </c>
      <c r="AE18" s="69">
        <f>'RD T1'!E104</f>
        <v>6.7788309901234509</v>
      </c>
      <c r="AF18" s="69">
        <f t="shared" si="33"/>
        <v>7.8147654965898035</v>
      </c>
      <c r="AH18" t="str">
        <f t="shared" si="34"/>
        <v>35 Business and public service associate professionals</v>
      </c>
      <c r="AI18" s="69">
        <v>3.0878010083733876</v>
      </c>
      <c r="AJ18" s="69">
        <v>3.2769256367350863</v>
      </c>
      <c r="AK18" s="69">
        <v>3.7770756722461827</v>
      </c>
      <c r="AL18" s="69">
        <v>3.678918493829257</v>
      </c>
      <c r="AM18" s="69">
        <v>4.3263538282662886</v>
      </c>
      <c r="AN18" s="69"/>
      <c r="AO18" s="69">
        <f t="shared" si="35"/>
        <v>0.54927815602010588</v>
      </c>
      <c r="AP18" s="69">
        <f>'RD T1'!E133</f>
        <v>1.9085793576983372</v>
      </c>
      <c r="AQ18" s="69">
        <f t="shared" si="36"/>
        <v>2.4578575137184431</v>
      </c>
      <c r="AS18" t="str">
        <f t="shared" si="37"/>
        <v>35 Business and public service associate professionals</v>
      </c>
      <c r="AT18" s="69">
        <v>2.8225469600767026</v>
      </c>
      <c r="AU18" s="69">
        <v>2.9189808108844777</v>
      </c>
      <c r="AV18" s="69">
        <v>3.2677956184396182</v>
      </c>
      <c r="AW18" s="69">
        <v>3.117198327675927</v>
      </c>
      <c r="AX18" s="69">
        <v>3.5790366943291225</v>
      </c>
      <c r="AY18" s="69"/>
      <c r="AZ18" s="69">
        <f t="shared" si="38"/>
        <v>0.31124107588950434</v>
      </c>
      <c r="BA18" s="69">
        <f>'RD T1'!E162</f>
        <v>1.5742438207417808</v>
      </c>
      <c r="BB18" s="69">
        <f t="shared" si="39"/>
        <v>1.8854848966312852</v>
      </c>
      <c r="BD18" t="str">
        <f t="shared" si="40"/>
        <v>35 Business and public service associate professionals</v>
      </c>
      <c r="BE18" s="69">
        <v>9.1529353791062622</v>
      </c>
      <c r="BF18" s="69">
        <v>9.0404217764666903</v>
      </c>
      <c r="BG18" s="69">
        <v>8.9631194569688919</v>
      </c>
      <c r="BH18" s="69">
        <v>8.7578089510377399</v>
      </c>
      <c r="BI18" s="69">
        <v>8.6828922290479618</v>
      </c>
      <c r="BJ18" s="69"/>
      <c r="BK18" s="69">
        <f t="shared" si="41"/>
        <v>-0.28022722792093013</v>
      </c>
      <c r="BL18" s="69">
        <f>'RD T1'!E191</f>
        <v>3.8461326063285881</v>
      </c>
      <c r="BM18" s="69">
        <f t="shared" si="42"/>
        <v>3.565905378407658</v>
      </c>
      <c r="BO18" t="str">
        <f t="shared" si="43"/>
        <v>35 Business and public service associate professionals</v>
      </c>
      <c r="BP18" s="69">
        <v>8.2891064925345841</v>
      </c>
      <c r="BQ18" s="69">
        <v>8.1619592410364703</v>
      </c>
      <c r="BR18" s="69">
        <v>8.290784219431826</v>
      </c>
      <c r="BS18" s="69">
        <v>7.2302143916711472</v>
      </c>
      <c r="BT18" s="69">
        <v>6.0654278562629393</v>
      </c>
      <c r="BU18" s="69"/>
      <c r="BV18" s="69">
        <f t="shared" si="44"/>
        <v>-2.2253563631688866</v>
      </c>
      <c r="BW18" s="69">
        <f>'RD T1'!E220</f>
        <v>2.8127975461386803</v>
      </c>
      <c r="BX18" s="69">
        <f t="shared" si="45"/>
        <v>0.58744118296979364</v>
      </c>
      <c r="BZ18" t="str">
        <f t="shared" si="46"/>
        <v>35 Business and public service associate professionals</v>
      </c>
      <c r="CA18" s="69">
        <v>5.3163424561439205</v>
      </c>
      <c r="CB18" s="69">
        <v>5.2387269622680401</v>
      </c>
      <c r="CC18" s="69">
        <v>4.7446373837522744</v>
      </c>
      <c r="CD18" s="69">
        <v>3.9824140276367896</v>
      </c>
      <c r="CE18" s="69">
        <v>2.7439442915499388</v>
      </c>
      <c r="CF18" s="69"/>
      <c r="CG18" s="69">
        <f t="shared" si="47"/>
        <v>-2.0006930922023356</v>
      </c>
      <c r="CH18" s="69">
        <f>'RD T1'!E249</f>
        <v>1.3481283016877978</v>
      </c>
      <c r="CI18" s="69">
        <f t="shared" si="48"/>
        <v>-0.65256479051453775</v>
      </c>
      <c r="CK18" t="str">
        <f t="shared" si="49"/>
        <v>35 Business and public service associate professionals</v>
      </c>
      <c r="CL18" s="69">
        <v>1.0344702612405776</v>
      </c>
      <c r="CM18" s="69">
        <v>1.0928308992083851</v>
      </c>
      <c r="CN18" s="69">
        <v>0.84242906930005546</v>
      </c>
      <c r="CO18" s="69">
        <v>0.69251536072470921</v>
      </c>
      <c r="CP18" s="69">
        <v>0.75688984752995747</v>
      </c>
      <c r="CQ18" s="69"/>
      <c r="CR18" s="69">
        <f t="shared" si="50"/>
        <v>-8.5539221770097984E-2</v>
      </c>
      <c r="CS18" s="69">
        <f>'RD T1'!E278</f>
        <v>0.22328400880381777</v>
      </c>
      <c r="CT18" s="69">
        <f t="shared" si="51"/>
        <v>0.13774478703371978</v>
      </c>
    </row>
    <row r="19" spans="1:98" x14ac:dyDescent="0.2">
      <c r="A19" s="10" t="str">
        <f>name!D15</f>
        <v>41 Administrative occupations</v>
      </c>
      <c r="B19" s="69">
        <v>0.29755026943969409</v>
      </c>
      <c r="C19" s="69">
        <v>0.32367454175535576</v>
      </c>
      <c r="D19" s="69">
        <v>0.32653024430227146</v>
      </c>
      <c r="E19" s="69">
        <v>0.42474582157725149</v>
      </c>
      <c r="F19" s="69">
        <v>0.6083379249127483</v>
      </c>
      <c r="G19" s="11"/>
      <c r="H19" s="69">
        <f t="shared" si="26"/>
        <v>0.28180768061047684</v>
      </c>
      <c r="I19" s="69">
        <f>'RD T1'!E47</f>
        <v>0.25284646367304742</v>
      </c>
      <c r="J19" s="69">
        <f t="shared" si="27"/>
        <v>0.5346541442835242</v>
      </c>
      <c r="L19" t="str">
        <f t="shared" si="28"/>
        <v>41 Administrative occupations</v>
      </c>
      <c r="M19" s="69">
        <v>3.0129186500479221</v>
      </c>
      <c r="N19" s="69">
        <v>3.7476800128505694</v>
      </c>
      <c r="O19" s="69">
        <v>3.7841777021730238</v>
      </c>
      <c r="P19" s="69">
        <v>4.7685275624520962</v>
      </c>
      <c r="Q19" s="69">
        <v>6.3423559684011943</v>
      </c>
      <c r="R19" s="11"/>
      <c r="S19" s="69">
        <f t="shared" si="29"/>
        <v>2.5581782662281705</v>
      </c>
      <c r="T19" s="69">
        <f>'RD T1'!E76</f>
        <v>2.7950006579088695</v>
      </c>
      <c r="U19" s="69">
        <f t="shared" si="30"/>
        <v>5.3531789241370404</v>
      </c>
      <c r="W19" t="str">
        <f t="shared" si="31"/>
        <v>41 Administrative occupations</v>
      </c>
      <c r="X19" s="69">
        <v>10.982863245798166</v>
      </c>
      <c r="Y19" s="69">
        <v>11.237962254630402</v>
      </c>
      <c r="Z19" s="69">
        <v>13.300348134833792</v>
      </c>
      <c r="AA19" s="69">
        <v>13.121455163683731</v>
      </c>
      <c r="AB19" s="69">
        <v>15.290364238096851</v>
      </c>
      <c r="AC19" s="69"/>
      <c r="AD19" s="69">
        <f t="shared" si="32"/>
        <v>1.9900161032630592</v>
      </c>
      <c r="AE19" s="69">
        <f>'RD T1'!E105</f>
        <v>7.7704040864231665</v>
      </c>
      <c r="AF19" s="69">
        <f t="shared" si="33"/>
        <v>9.7604201896862257</v>
      </c>
      <c r="AH19" t="str">
        <f t="shared" si="34"/>
        <v>41 Administrative occupations</v>
      </c>
      <c r="AI19" s="69">
        <v>4.2524554861883228</v>
      </c>
      <c r="AJ19" s="69">
        <v>4.4425030825475771</v>
      </c>
      <c r="AK19" s="69">
        <v>5.4556693941984973</v>
      </c>
      <c r="AL19" s="69">
        <v>5.2790740455456957</v>
      </c>
      <c r="AM19" s="69">
        <v>6.1727539500454673</v>
      </c>
      <c r="AN19" s="69"/>
      <c r="AO19" s="69">
        <f t="shared" si="35"/>
        <v>0.71708455584697006</v>
      </c>
      <c r="AP19" s="69">
        <f>'RD T1'!E134</f>
        <v>3.2942380520902659</v>
      </c>
      <c r="AQ19" s="69">
        <f t="shared" si="36"/>
        <v>4.0113226079372364</v>
      </c>
      <c r="AS19" t="str">
        <f t="shared" si="37"/>
        <v>41 Administrative occupations</v>
      </c>
      <c r="AT19" s="69">
        <v>3.9351623160793636</v>
      </c>
      <c r="AU19" s="69">
        <v>3.9725420982251123</v>
      </c>
      <c r="AV19" s="69">
        <v>4.6525096660763579</v>
      </c>
      <c r="AW19" s="69">
        <v>4.3443959246213604</v>
      </c>
      <c r="AX19" s="69">
        <v>5.0412673230188174</v>
      </c>
      <c r="AY19" s="69"/>
      <c r="AZ19" s="69">
        <f t="shared" si="38"/>
        <v>0.38875765694245956</v>
      </c>
      <c r="BA19" s="69">
        <f>'RD T1'!E163</f>
        <v>2.5718332160047948</v>
      </c>
      <c r="BB19" s="69">
        <f t="shared" si="39"/>
        <v>2.9605908729472543</v>
      </c>
      <c r="BD19" t="str">
        <f t="shared" si="40"/>
        <v>41 Administrative occupations</v>
      </c>
      <c r="BE19" s="69">
        <v>14.619809966079636</v>
      </c>
      <c r="BF19" s="69">
        <v>13.08571194661655</v>
      </c>
      <c r="BG19" s="69">
        <v>13.443413038165442</v>
      </c>
      <c r="BH19" s="69">
        <v>12.697718863303951</v>
      </c>
      <c r="BI19" s="69">
        <v>11.209859374064161</v>
      </c>
      <c r="BJ19" s="69"/>
      <c r="BK19" s="69">
        <f t="shared" si="41"/>
        <v>-2.2335536641012812</v>
      </c>
      <c r="BL19" s="69">
        <f>'RD T1'!E192</f>
        <v>6.1997056979808782</v>
      </c>
      <c r="BM19" s="69">
        <f t="shared" si="42"/>
        <v>3.966152033879597</v>
      </c>
      <c r="BO19" t="str">
        <f t="shared" si="43"/>
        <v>41 Administrative occupations</v>
      </c>
      <c r="BP19" s="69">
        <v>18.477136361899444</v>
      </c>
      <c r="BQ19" s="69">
        <v>17.064321644425924</v>
      </c>
      <c r="BR19" s="69">
        <v>16.22376792166801</v>
      </c>
      <c r="BS19" s="69">
        <v>13.83628423763775</v>
      </c>
      <c r="BT19" s="69">
        <v>9.3692423804126843</v>
      </c>
      <c r="BU19" s="69"/>
      <c r="BV19" s="69">
        <f t="shared" si="44"/>
        <v>-6.8545255412553256</v>
      </c>
      <c r="BW19" s="69">
        <f>'RD T1'!E221</f>
        <v>5.5544560323923156</v>
      </c>
      <c r="BX19" s="69">
        <f t="shared" si="45"/>
        <v>-1.3000695088630101</v>
      </c>
      <c r="BZ19" t="str">
        <f t="shared" si="46"/>
        <v>41 Administrative occupations</v>
      </c>
      <c r="CA19" s="69">
        <v>10.664600181919827</v>
      </c>
      <c r="CB19" s="69">
        <v>9.5556229923015259</v>
      </c>
      <c r="CC19" s="69">
        <v>8.0522327493342356</v>
      </c>
      <c r="CD19" s="69">
        <v>5.8285375269986535</v>
      </c>
      <c r="CE19" s="69">
        <v>2.3030193345741741</v>
      </c>
      <c r="CF19" s="69"/>
      <c r="CG19" s="69">
        <f t="shared" si="47"/>
        <v>-5.749213414760062</v>
      </c>
      <c r="CH19" s="69">
        <f>'RD T1'!E250</f>
        <v>1.8140911645660394</v>
      </c>
      <c r="CI19" s="69">
        <f t="shared" si="48"/>
        <v>-3.9351222501940226</v>
      </c>
      <c r="CK19" t="str">
        <f t="shared" si="49"/>
        <v>41 Administrative occupations</v>
      </c>
      <c r="CL19" s="69">
        <v>2.3467611245914171</v>
      </c>
      <c r="CM19" s="69">
        <v>2.1099675523402133</v>
      </c>
      <c r="CN19" s="69">
        <v>1.6080584767046648</v>
      </c>
      <c r="CO19" s="69">
        <v>1.2482925175844939</v>
      </c>
      <c r="CP19" s="69">
        <v>0.9947272847525912</v>
      </c>
      <c r="CQ19" s="69"/>
      <c r="CR19" s="69">
        <f t="shared" si="50"/>
        <v>-0.61333119195207364</v>
      </c>
      <c r="CS19" s="69">
        <f>'RD T1'!E279</f>
        <v>0.34610113628236561</v>
      </c>
      <c r="CT19" s="69">
        <f t="shared" si="51"/>
        <v>-0.26723005566970803</v>
      </c>
    </row>
    <row r="20" spans="1:98" x14ac:dyDescent="0.2">
      <c r="A20" s="10" t="str">
        <f>name!D16</f>
        <v>42 Secretarial and related occupations</v>
      </c>
      <c r="B20" s="69">
        <v>3.1871801316548952E-2</v>
      </c>
      <c r="C20" s="69">
        <v>3.9384901343528449E-2</v>
      </c>
      <c r="D20" s="69">
        <v>3.590697108244334E-2</v>
      </c>
      <c r="E20" s="69">
        <v>6.0705150802435909E-2</v>
      </c>
      <c r="F20" s="69">
        <v>0.10629134609599869</v>
      </c>
      <c r="G20" s="11"/>
      <c r="H20" s="69">
        <f t="shared" si="26"/>
        <v>7.038437501355535E-2</v>
      </c>
      <c r="I20" s="69">
        <f>'RD T1'!E48</f>
        <v>4.5802501442740208E-2</v>
      </c>
      <c r="J20" s="69">
        <f t="shared" si="27"/>
        <v>0.11618687645629555</v>
      </c>
      <c r="L20" t="str">
        <f t="shared" si="28"/>
        <v>42 Secretarial and related occupations</v>
      </c>
      <c r="M20" s="69">
        <v>0.59458537653825771</v>
      </c>
      <c r="N20" s="69">
        <v>0.70523447070876455</v>
      </c>
      <c r="O20" s="69">
        <v>0.71231668933111114</v>
      </c>
      <c r="P20" s="69">
        <v>1.1525081690954868</v>
      </c>
      <c r="Q20" s="69">
        <v>1.4030495646889816</v>
      </c>
      <c r="R20" s="11"/>
      <c r="S20" s="69">
        <f t="shared" si="29"/>
        <v>0.69073287535787042</v>
      </c>
      <c r="T20" s="69">
        <f>'RD T1'!E77</f>
        <v>0.67504186379608067</v>
      </c>
      <c r="U20" s="69">
        <f t="shared" si="30"/>
        <v>1.365774739153951</v>
      </c>
      <c r="W20" t="str">
        <f t="shared" si="31"/>
        <v>42 Secretarial and related occupations</v>
      </c>
      <c r="X20" s="69">
        <v>2.1758496855012215</v>
      </c>
      <c r="Y20" s="69">
        <v>2.1638265331685869</v>
      </c>
      <c r="Z20" s="69">
        <v>2.5907450579893672</v>
      </c>
      <c r="AA20" s="69">
        <v>3.4459928580018477</v>
      </c>
      <c r="AB20" s="69">
        <v>4.2940329778102297</v>
      </c>
      <c r="AC20" s="69"/>
      <c r="AD20" s="69">
        <f t="shared" si="32"/>
        <v>1.7032879198208626</v>
      </c>
      <c r="AE20" s="69">
        <f>'RD T1'!E106</f>
        <v>2.2562778295332242</v>
      </c>
      <c r="AF20" s="69">
        <f t="shared" si="33"/>
        <v>3.9595657493540868</v>
      </c>
      <c r="AH20" t="str">
        <f t="shared" si="34"/>
        <v>42 Secretarial and related occupations</v>
      </c>
      <c r="AI20" s="69">
        <v>1.1001263805275132</v>
      </c>
      <c r="AJ20" s="69">
        <v>1.1055709948845929</v>
      </c>
      <c r="AK20" s="69">
        <v>1.361714444776392</v>
      </c>
      <c r="AL20" s="69">
        <v>1.6879136552213039</v>
      </c>
      <c r="AM20" s="69">
        <v>1.7990443726927126</v>
      </c>
      <c r="AN20" s="69"/>
      <c r="AO20" s="69">
        <f t="shared" si="35"/>
        <v>0.43732992791632053</v>
      </c>
      <c r="AP20" s="69">
        <f>'RD T1'!E135</f>
        <v>1.0319954673640002</v>
      </c>
      <c r="AQ20" s="69">
        <f t="shared" si="36"/>
        <v>1.4693253952803207</v>
      </c>
      <c r="AS20" t="str">
        <f t="shared" si="37"/>
        <v>42 Secretarial and related occupations</v>
      </c>
      <c r="AT20" s="69">
        <v>0.8520510089401645</v>
      </c>
      <c r="AU20" s="69">
        <v>0.81595422575744725</v>
      </c>
      <c r="AV20" s="69">
        <v>1.0078180247659474</v>
      </c>
      <c r="AW20" s="69">
        <v>1.1373428694844399</v>
      </c>
      <c r="AX20" s="69">
        <v>0.94084463636154414</v>
      </c>
      <c r="AY20" s="69"/>
      <c r="AZ20" s="69">
        <f t="shared" si="38"/>
        <v>-6.6973388404403256E-2</v>
      </c>
      <c r="BA20" s="69">
        <f>'RD T1'!E164</f>
        <v>0.61684640876946195</v>
      </c>
      <c r="BB20" s="69">
        <f t="shared" si="39"/>
        <v>0.5498730203650587</v>
      </c>
      <c r="BD20" t="str">
        <f t="shared" si="40"/>
        <v>42 Secretarial and related occupations</v>
      </c>
      <c r="BE20" s="69">
        <v>3.8689656669722226</v>
      </c>
      <c r="BF20" s="69">
        <v>3.1743530852549524</v>
      </c>
      <c r="BG20" s="69">
        <v>3.2854066233760957</v>
      </c>
      <c r="BH20" s="69">
        <v>4.1451415637352333</v>
      </c>
      <c r="BI20" s="69">
        <v>2.7050096393875975</v>
      </c>
      <c r="BJ20" s="69"/>
      <c r="BK20" s="69">
        <f t="shared" si="41"/>
        <v>-0.58039698398849815</v>
      </c>
      <c r="BL20" s="69">
        <f>'RD T1'!E193</f>
        <v>1.9341063237747387</v>
      </c>
      <c r="BM20" s="69">
        <f t="shared" si="42"/>
        <v>1.3537093397862405</v>
      </c>
      <c r="BO20" t="str">
        <f t="shared" si="43"/>
        <v>42 Secretarial and related occupations</v>
      </c>
      <c r="BP20" s="69">
        <v>5.3428056066589695</v>
      </c>
      <c r="BQ20" s="69">
        <v>4.5930140129193724</v>
      </c>
      <c r="BR20" s="69">
        <v>3.971732323341727</v>
      </c>
      <c r="BS20" s="69">
        <v>3.4627345437138226</v>
      </c>
      <c r="BT20" s="69">
        <v>0.88554103512833726</v>
      </c>
      <c r="BU20" s="69"/>
      <c r="BV20" s="69">
        <f t="shared" si="44"/>
        <v>-3.0861912882133895</v>
      </c>
      <c r="BW20" s="69">
        <f>'RD T1'!E222</f>
        <v>1.2031611475261423</v>
      </c>
      <c r="BX20" s="69">
        <f t="shared" si="45"/>
        <v>-1.8830301406872472</v>
      </c>
      <c r="BZ20" t="str">
        <f t="shared" si="46"/>
        <v>42 Secretarial and related occupations</v>
      </c>
      <c r="CA20" s="69">
        <v>4.50997807091494</v>
      </c>
      <c r="CB20" s="69">
        <v>4.2268894164469986</v>
      </c>
      <c r="CC20" s="69">
        <v>3.4566695822398588</v>
      </c>
      <c r="CD20" s="69">
        <v>2.0692756125295961</v>
      </c>
      <c r="CE20" s="69">
        <v>0.36977025161961391</v>
      </c>
      <c r="CF20" s="69"/>
      <c r="CG20" s="69">
        <f t="shared" si="47"/>
        <v>-3.0868993306202448</v>
      </c>
      <c r="CH20" s="69">
        <f>'RD T1'!E251</f>
        <v>0.66880037421377769</v>
      </c>
      <c r="CI20" s="69">
        <f t="shared" si="48"/>
        <v>-2.418098956406467</v>
      </c>
      <c r="CK20" t="str">
        <f t="shared" si="49"/>
        <v>42 Secretarial and related occupations</v>
      </c>
      <c r="CL20" s="69">
        <v>0.92568879583207542</v>
      </c>
      <c r="CM20" s="69">
        <v>0.9478024369332726</v>
      </c>
      <c r="CN20" s="69">
        <v>0.70138630364492283</v>
      </c>
      <c r="CO20" s="69">
        <v>0.71047229613548335</v>
      </c>
      <c r="CP20" s="69">
        <v>0.7661421178425345</v>
      </c>
      <c r="CQ20" s="69"/>
      <c r="CR20" s="69">
        <f t="shared" si="50"/>
        <v>6.4755814197611672E-2</v>
      </c>
      <c r="CS20" s="69">
        <f>'RD T1'!E280</f>
        <v>0.26522906252869705</v>
      </c>
      <c r="CT20" s="69">
        <f t="shared" si="51"/>
        <v>0.32998487672630872</v>
      </c>
    </row>
    <row r="21" spans="1:98" x14ac:dyDescent="0.2">
      <c r="A21" s="10" t="str">
        <f>name!D17</f>
        <v>51 Skilled agricultural and related trades</v>
      </c>
      <c r="B21" s="69">
        <v>3.1270879920414621E-2</v>
      </c>
      <c r="C21" s="69">
        <v>4.7523212124407244E-2</v>
      </c>
      <c r="D21" s="69">
        <v>3.2932369520271218E-2</v>
      </c>
      <c r="E21" s="69">
        <v>4.5934460860109223E-2</v>
      </c>
      <c r="F21" s="69">
        <v>6.8021033907624526E-2</v>
      </c>
      <c r="G21" s="11"/>
      <c r="H21" s="69">
        <f t="shared" si="26"/>
        <v>3.5088664387353308E-2</v>
      </c>
      <c r="I21" s="69">
        <f>'RD T1'!E49</f>
        <v>3.4830153444940087E-2</v>
      </c>
      <c r="J21" s="69">
        <f t="shared" si="27"/>
        <v>6.9918817832293395E-2</v>
      </c>
      <c r="L21" t="str">
        <f t="shared" si="28"/>
        <v>51 Skilled agricultural and related trades</v>
      </c>
      <c r="M21" s="69">
        <v>0.16319770470168518</v>
      </c>
      <c r="N21" s="69">
        <v>0.1919100241351773</v>
      </c>
      <c r="O21" s="69">
        <v>8.4503933987385399E-2</v>
      </c>
      <c r="P21" s="69">
        <v>0.10671280447365751</v>
      </c>
      <c r="Q21" s="69">
        <v>0.15114460599126026</v>
      </c>
      <c r="R21" s="11"/>
      <c r="S21" s="69">
        <f t="shared" si="29"/>
        <v>6.6640672003874857E-2</v>
      </c>
      <c r="T21" s="69">
        <f>'RD T1'!E78</f>
        <v>6.9109591008856414E-2</v>
      </c>
      <c r="U21" s="69">
        <f t="shared" si="30"/>
        <v>0.13575026301273127</v>
      </c>
      <c r="W21" t="str">
        <f t="shared" si="31"/>
        <v>51 Skilled agricultural and related trades</v>
      </c>
      <c r="X21" s="69">
        <v>1.556310390338224</v>
      </c>
      <c r="Y21" s="69">
        <v>1.7295061487245917</v>
      </c>
      <c r="Z21" s="69">
        <v>1.3373334692003502</v>
      </c>
      <c r="AA21" s="69">
        <v>1.5096909600015751</v>
      </c>
      <c r="AB21" s="69">
        <v>2.0684700786536614</v>
      </c>
      <c r="AC21" s="69"/>
      <c r="AD21" s="69">
        <f t="shared" si="32"/>
        <v>0.73113660945331116</v>
      </c>
      <c r="AE21" s="69">
        <f>'RD T1'!E107</f>
        <v>1.1311523101588215</v>
      </c>
      <c r="AF21" s="69">
        <f t="shared" si="33"/>
        <v>1.8622889196121326</v>
      </c>
      <c r="AH21" t="str">
        <f t="shared" si="34"/>
        <v>51 Skilled agricultural and related trades</v>
      </c>
      <c r="AI21" s="69">
        <v>0.5928597676392936</v>
      </c>
      <c r="AJ21" s="69">
        <v>0.72200542822902403</v>
      </c>
      <c r="AK21" s="69">
        <v>0.46844184443286618</v>
      </c>
      <c r="AL21" s="69">
        <v>0.54703062827687687</v>
      </c>
      <c r="AM21" s="69">
        <v>0.70117514793649105</v>
      </c>
      <c r="AN21" s="69"/>
      <c r="AO21" s="69">
        <f t="shared" si="35"/>
        <v>0.23273330350362487</v>
      </c>
      <c r="AP21" s="69">
        <f>'RD T1'!E136</f>
        <v>0.41860752797569994</v>
      </c>
      <c r="AQ21" s="69">
        <f t="shared" si="36"/>
        <v>0.65134083147932476</v>
      </c>
      <c r="AS21" t="str">
        <f t="shared" si="37"/>
        <v>51 Skilled agricultural and related trades</v>
      </c>
      <c r="AT21" s="69">
        <v>1.1985858908781184</v>
      </c>
      <c r="AU21" s="69">
        <v>1.1680220921980178</v>
      </c>
      <c r="AV21" s="69">
        <v>0.76793238615392867</v>
      </c>
      <c r="AW21" s="69">
        <v>0.88539554707022095</v>
      </c>
      <c r="AX21" s="69">
        <v>1.1912518819806732</v>
      </c>
      <c r="AY21" s="69"/>
      <c r="AZ21" s="69">
        <f t="shared" si="38"/>
        <v>0.42331949582674455</v>
      </c>
      <c r="BA21" s="69">
        <f>'RD T1'!E165</f>
        <v>0.62909351649159784</v>
      </c>
      <c r="BB21" s="69">
        <f t="shared" si="39"/>
        <v>1.0524130123183424</v>
      </c>
      <c r="BD21" t="str">
        <f t="shared" si="40"/>
        <v>51 Skilled agricultural and related trades</v>
      </c>
      <c r="BE21" s="69">
        <v>2.3056093682454262</v>
      </c>
      <c r="BF21" s="69">
        <v>2.289530538817965</v>
      </c>
      <c r="BG21" s="69">
        <v>1.1445312845630315</v>
      </c>
      <c r="BH21" s="69">
        <v>1.246913445637148</v>
      </c>
      <c r="BI21" s="69">
        <v>1.3751273195688218</v>
      </c>
      <c r="BJ21" s="69"/>
      <c r="BK21" s="69">
        <f t="shared" si="41"/>
        <v>0.23059603500579029</v>
      </c>
      <c r="BL21" s="69">
        <f>'RD T1'!E194</f>
        <v>0.68120969719631508</v>
      </c>
      <c r="BM21" s="69">
        <f t="shared" si="42"/>
        <v>0.91180573220210537</v>
      </c>
      <c r="BO21" t="str">
        <f t="shared" si="43"/>
        <v>51 Skilled agricultural and related trades</v>
      </c>
      <c r="BP21" s="69">
        <v>3.7275368918228051</v>
      </c>
      <c r="BQ21" s="69">
        <v>3.625793978578757</v>
      </c>
      <c r="BR21" s="69">
        <v>2.3309687029888422</v>
      </c>
      <c r="BS21" s="69">
        <v>2.3249209102292698</v>
      </c>
      <c r="BT21" s="69">
        <v>2.4609217912213257</v>
      </c>
      <c r="BU21" s="69"/>
      <c r="BV21" s="69">
        <f t="shared" si="44"/>
        <v>0.12995308823248353</v>
      </c>
      <c r="BW21" s="69">
        <f>'RD T1'!E223</f>
        <v>1.2887517803784629</v>
      </c>
      <c r="BX21" s="69">
        <f t="shared" si="45"/>
        <v>1.4187048686109465</v>
      </c>
      <c r="BZ21" t="str">
        <f t="shared" si="46"/>
        <v>51 Skilled agricultural and related trades</v>
      </c>
      <c r="CA21" s="69">
        <v>3.067966817473148</v>
      </c>
      <c r="CB21" s="69">
        <v>2.8037553869476248</v>
      </c>
      <c r="CC21" s="69">
        <v>1.523339129191138</v>
      </c>
      <c r="CD21" s="69">
        <v>1.426743357446461</v>
      </c>
      <c r="CE21" s="69">
        <v>1.6576458965892971</v>
      </c>
      <c r="CF21" s="69"/>
      <c r="CG21" s="69">
        <f t="shared" si="47"/>
        <v>0.13430676739815905</v>
      </c>
      <c r="CH21" s="69">
        <f>'RD T1'!E252</f>
        <v>0.70687779547013396</v>
      </c>
      <c r="CI21" s="69">
        <f t="shared" si="48"/>
        <v>0.84118456286829302</v>
      </c>
      <c r="CK21" t="str">
        <f t="shared" si="49"/>
        <v>51 Skilled agricultural and related trades</v>
      </c>
      <c r="CL21" s="69">
        <v>1.8190115488560592</v>
      </c>
      <c r="CM21" s="69">
        <v>1.8761360688122617</v>
      </c>
      <c r="CN21" s="69">
        <v>0.70802385806757229</v>
      </c>
      <c r="CO21" s="69">
        <v>0.75823951452695126</v>
      </c>
      <c r="CP21" s="69">
        <v>0.35870059628171219</v>
      </c>
      <c r="CQ21" s="69"/>
      <c r="CR21" s="69">
        <f t="shared" si="50"/>
        <v>-0.3493232617858601</v>
      </c>
      <c r="CS21" s="69">
        <f>'RD T1'!E281</f>
        <v>0.19760303372291005</v>
      </c>
      <c r="CT21" s="69">
        <f t="shared" si="51"/>
        <v>-0.15172022806295005</v>
      </c>
    </row>
    <row r="22" spans="1:98" x14ac:dyDescent="0.2">
      <c r="A22" s="10" t="str">
        <f>name!D18</f>
        <v>52 Skilled metal, electrical and electronic trades</v>
      </c>
      <c r="B22" s="69">
        <v>2.3786778701769942E-2</v>
      </c>
      <c r="C22" s="69">
        <v>2.3378887367212949E-2</v>
      </c>
      <c r="D22" s="69">
        <v>2.0573275380658899E-2</v>
      </c>
      <c r="E22" s="69">
        <v>2.6513518557690519E-2</v>
      </c>
      <c r="F22" s="69">
        <v>3.3384436981522984E-2</v>
      </c>
      <c r="G22" s="11"/>
      <c r="H22" s="69">
        <f t="shared" si="26"/>
        <v>1.2811161600864086E-2</v>
      </c>
      <c r="I22" s="69">
        <f>'RD T1'!E50</f>
        <v>1.2723628456608087E-2</v>
      </c>
      <c r="J22" s="69">
        <f t="shared" si="27"/>
        <v>2.5534790057472175E-2</v>
      </c>
      <c r="L22" t="str">
        <f t="shared" si="28"/>
        <v>52 Skilled metal, electrical and electronic trades</v>
      </c>
      <c r="M22" s="69">
        <v>0.40628004310155164</v>
      </c>
      <c r="N22" s="69">
        <v>0.46536066687685645</v>
      </c>
      <c r="O22" s="69">
        <v>0.41782316493123944</v>
      </c>
      <c r="P22" s="69">
        <v>0.6565106455526728</v>
      </c>
      <c r="Q22" s="69">
        <v>0.97839081429365315</v>
      </c>
      <c r="R22" s="11"/>
      <c r="S22" s="69">
        <f t="shared" si="29"/>
        <v>0.56056764936241366</v>
      </c>
      <c r="T22" s="69">
        <f>'RD T1'!E79</f>
        <v>0.36891415259113763</v>
      </c>
      <c r="U22" s="69">
        <f t="shared" si="30"/>
        <v>0.92948180195355135</v>
      </c>
      <c r="W22" t="str">
        <f t="shared" si="31"/>
        <v>52 Skilled metal, electrical and electronic trades</v>
      </c>
      <c r="X22" s="69">
        <v>1.3976977399023345</v>
      </c>
      <c r="Y22" s="69">
        <v>1.425746575941861</v>
      </c>
      <c r="Z22" s="69">
        <v>1.303444823916305</v>
      </c>
      <c r="AA22" s="69">
        <v>1.6362133979970159</v>
      </c>
      <c r="AB22" s="69">
        <v>2.0821454488728719</v>
      </c>
      <c r="AC22" s="69"/>
      <c r="AD22" s="69">
        <f t="shared" si="32"/>
        <v>0.77870062495656689</v>
      </c>
      <c r="AE22" s="69">
        <f>'RD T1'!E108</f>
        <v>0.86950510527988933</v>
      </c>
      <c r="AF22" s="69">
        <f t="shared" si="33"/>
        <v>1.6482057302364561</v>
      </c>
      <c r="AH22" t="str">
        <f t="shared" si="34"/>
        <v>52 Skilled metal, electrical and electronic trades</v>
      </c>
      <c r="AI22" s="69">
        <v>0.56599718590816228</v>
      </c>
      <c r="AJ22" s="69">
        <v>0.5730411746668761</v>
      </c>
      <c r="AK22" s="69">
        <v>0.5525216918574456</v>
      </c>
      <c r="AL22" s="69">
        <v>0.60842899485523083</v>
      </c>
      <c r="AM22" s="69">
        <v>0.81254551299481925</v>
      </c>
      <c r="AN22" s="69"/>
      <c r="AO22" s="69">
        <f t="shared" si="35"/>
        <v>0.26002382113737366</v>
      </c>
      <c r="AP22" s="69">
        <f>'RD T1'!E137</f>
        <v>0.30303483000621512</v>
      </c>
      <c r="AQ22" s="69">
        <f t="shared" si="36"/>
        <v>0.56305865114358877</v>
      </c>
      <c r="AS22" t="str">
        <f t="shared" si="37"/>
        <v>52 Skilled metal, electrical and electronic trades</v>
      </c>
      <c r="AT22" s="69">
        <v>2.1365560412565898</v>
      </c>
      <c r="AU22" s="69">
        <v>2.0383895133518175</v>
      </c>
      <c r="AV22" s="69">
        <v>1.9870214687020087</v>
      </c>
      <c r="AW22" s="69">
        <v>2.1476897742680867</v>
      </c>
      <c r="AX22" s="69">
        <v>2.5971467203766334</v>
      </c>
      <c r="AY22" s="69"/>
      <c r="AZ22" s="69">
        <f t="shared" si="38"/>
        <v>0.61012525167462472</v>
      </c>
      <c r="BA22" s="69">
        <f>'RD T1'!E166</f>
        <v>1.0240065133885103</v>
      </c>
      <c r="BB22" s="69">
        <f t="shared" si="39"/>
        <v>1.6341317650631351</v>
      </c>
      <c r="BD22" t="str">
        <f t="shared" si="40"/>
        <v>52 Skilled metal, electrical and electronic trades</v>
      </c>
      <c r="BE22" s="69">
        <v>12.11941817255812</v>
      </c>
      <c r="BF22" s="69">
        <v>11.804840448933403</v>
      </c>
      <c r="BG22" s="69">
        <v>9.6423130816886484</v>
      </c>
      <c r="BH22" s="69">
        <v>10.283482863574836</v>
      </c>
      <c r="BI22" s="69">
        <v>10.053781643038246</v>
      </c>
      <c r="BJ22" s="69"/>
      <c r="BK22" s="69">
        <f t="shared" si="41"/>
        <v>0.41146856134959719</v>
      </c>
      <c r="BL22" s="69">
        <f>'RD T1'!E195</f>
        <v>3.5011650438333803</v>
      </c>
      <c r="BM22" s="69">
        <f t="shared" si="42"/>
        <v>3.9126336051829775</v>
      </c>
      <c r="BO22" t="str">
        <f t="shared" si="43"/>
        <v>52 Skilled metal, electrical and electronic trades</v>
      </c>
      <c r="BP22" s="69">
        <v>7.8820796626484828</v>
      </c>
      <c r="BQ22" s="69">
        <v>6.7935503734439848</v>
      </c>
      <c r="BR22" s="69">
        <v>6.7069224258014462</v>
      </c>
      <c r="BS22" s="69">
        <v>5.8248645662499676</v>
      </c>
      <c r="BT22" s="69">
        <v>5.0193879317803347</v>
      </c>
      <c r="BU22" s="69"/>
      <c r="BV22" s="69">
        <f t="shared" si="44"/>
        <v>-1.6875344940211114</v>
      </c>
      <c r="BW22" s="69">
        <f>'RD T1'!E224</f>
        <v>2.1338142538687515</v>
      </c>
      <c r="BX22" s="69">
        <f t="shared" si="45"/>
        <v>0.44627975984764001</v>
      </c>
      <c r="BZ22" t="str">
        <f t="shared" si="46"/>
        <v>52 Skilled metal, electrical and electronic trades</v>
      </c>
      <c r="CA22" s="69">
        <v>4.3775981443633594</v>
      </c>
      <c r="CB22" s="69">
        <v>3.7512701284121643</v>
      </c>
      <c r="CC22" s="69">
        <v>3.1002719632253606</v>
      </c>
      <c r="CD22" s="69">
        <v>2.9232677075403553</v>
      </c>
      <c r="CE22" s="69">
        <v>1.7099276916164043</v>
      </c>
      <c r="CF22" s="69"/>
      <c r="CG22" s="69">
        <f t="shared" si="47"/>
        <v>-1.3903442716089562</v>
      </c>
      <c r="CH22" s="69">
        <f>'RD T1'!E253</f>
        <v>0.96848999514069867</v>
      </c>
      <c r="CI22" s="69">
        <f t="shared" si="48"/>
        <v>-0.42185427646825757</v>
      </c>
      <c r="CK22" t="str">
        <f t="shared" si="49"/>
        <v>52 Skilled metal, electrical and electronic trades</v>
      </c>
      <c r="CL22" s="69">
        <v>1.4405432315323752</v>
      </c>
      <c r="CM22" s="69">
        <v>1.4888843847657474</v>
      </c>
      <c r="CN22" s="69">
        <v>1.0019330953220869</v>
      </c>
      <c r="CO22" s="69">
        <v>1.0104900301689848</v>
      </c>
      <c r="CP22" s="69">
        <v>0.83826421957210295</v>
      </c>
      <c r="CQ22" s="69"/>
      <c r="CR22" s="69">
        <f t="shared" si="50"/>
        <v>-0.1636688757499839</v>
      </c>
      <c r="CS22" s="69">
        <f>'RD T1'!E282</f>
        <v>0.30856525991895994</v>
      </c>
      <c r="CT22" s="69">
        <f t="shared" si="51"/>
        <v>0.14489638416897604</v>
      </c>
    </row>
    <row r="23" spans="1:98" x14ac:dyDescent="0.2">
      <c r="A23" s="10" t="str">
        <f>name!D19</f>
        <v>53 Skilled construction and building trades</v>
      </c>
      <c r="B23" s="69">
        <v>1.2145194743789733E-2</v>
      </c>
      <c r="C23" s="69">
        <v>8.1348390953880773E-3</v>
      </c>
      <c r="D23" s="69">
        <v>5.8990228100511367E-3</v>
      </c>
      <c r="E23" s="69">
        <v>1.0364474758016527E-2</v>
      </c>
      <c r="F23" s="69">
        <v>1.0592704633564773E-2</v>
      </c>
      <c r="G23" s="11"/>
      <c r="H23" s="69">
        <f t="shared" si="26"/>
        <v>4.6936818235136365E-3</v>
      </c>
      <c r="I23" s="69">
        <f>'RD T1'!E51</f>
        <v>4.6834125789042532E-3</v>
      </c>
      <c r="J23" s="69">
        <f t="shared" si="27"/>
        <v>9.3770944024178897E-3</v>
      </c>
      <c r="L23" t="str">
        <f t="shared" si="28"/>
        <v>53 Skilled construction and building trades</v>
      </c>
      <c r="M23" s="69">
        <v>0.2029151576731579</v>
      </c>
      <c r="N23" s="69">
        <v>0.18604717453669981</v>
      </c>
      <c r="O23" s="69">
        <v>0.17706791220225326</v>
      </c>
      <c r="P23" s="69">
        <v>0.24899033737426007</v>
      </c>
      <c r="Q23" s="69">
        <v>0.282186985289481</v>
      </c>
      <c r="R23" s="11"/>
      <c r="S23" s="69">
        <f t="shared" si="29"/>
        <v>0.10511907308722773</v>
      </c>
      <c r="T23" s="69">
        <f>'RD T1'!E80</f>
        <v>0.12659146795392007</v>
      </c>
      <c r="U23" s="69">
        <f t="shared" si="30"/>
        <v>0.2317105410411478</v>
      </c>
      <c r="W23" t="str">
        <f t="shared" si="31"/>
        <v>53 Skilled construction and building trades</v>
      </c>
      <c r="X23" s="69">
        <v>0.88842717589491749</v>
      </c>
      <c r="Y23" s="69">
        <v>0.71296976953693159</v>
      </c>
      <c r="Z23" s="69">
        <v>0.7134749924538677</v>
      </c>
      <c r="AA23" s="69">
        <v>0.93146965361698686</v>
      </c>
      <c r="AB23" s="69">
        <v>1.0527764099322798</v>
      </c>
      <c r="AC23" s="69"/>
      <c r="AD23" s="69">
        <f t="shared" si="32"/>
        <v>0.33930141747841214</v>
      </c>
      <c r="AE23" s="69">
        <f>'RD T1'!E109</f>
        <v>0.49200211390253845</v>
      </c>
      <c r="AF23" s="69">
        <f t="shared" si="33"/>
        <v>0.83130353138095059</v>
      </c>
      <c r="AH23" t="str">
        <f t="shared" si="34"/>
        <v>53 Skilled construction and building trades</v>
      </c>
      <c r="AI23" s="69">
        <v>0.4811106383252387</v>
      </c>
      <c r="AJ23" s="69">
        <v>0.44813302397492671</v>
      </c>
      <c r="AK23" s="69">
        <v>0.48150744261001477</v>
      </c>
      <c r="AL23" s="69">
        <v>0.59719460989178008</v>
      </c>
      <c r="AM23" s="69">
        <v>0.68440050903562943</v>
      </c>
      <c r="AN23" s="69"/>
      <c r="AO23" s="69">
        <f t="shared" si="35"/>
        <v>0.20289306642561467</v>
      </c>
      <c r="AP23" s="69">
        <f>'RD T1'!E138</f>
        <v>0.34226551487140605</v>
      </c>
      <c r="AQ23" s="69">
        <f t="shared" si="36"/>
        <v>0.54515858129702077</v>
      </c>
      <c r="AS23" t="str">
        <f t="shared" si="37"/>
        <v>53 Skilled construction and building trades</v>
      </c>
      <c r="AT23" s="69">
        <v>0.76248521581891093</v>
      </c>
      <c r="AU23" s="69">
        <v>0.64536221047646802</v>
      </c>
      <c r="AV23" s="69">
        <v>0.70607087206252117</v>
      </c>
      <c r="AW23" s="69">
        <v>0.92674647934862797</v>
      </c>
      <c r="AX23" s="69">
        <v>1.0261722443965309</v>
      </c>
      <c r="AY23" s="69"/>
      <c r="AZ23" s="69">
        <f t="shared" si="38"/>
        <v>0.3201013723340097</v>
      </c>
      <c r="BA23" s="69">
        <f>'RD T1'!E167</f>
        <v>0.5122534213755181</v>
      </c>
      <c r="BB23" s="69">
        <f t="shared" si="39"/>
        <v>0.83235479370952781</v>
      </c>
      <c r="BD23" t="str">
        <f t="shared" si="40"/>
        <v>53 Skilled construction and building trades</v>
      </c>
      <c r="BE23" s="69">
        <v>8.0250883452271573</v>
      </c>
      <c r="BF23" s="69">
        <v>6.6846932243663533</v>
      </c>
      <c r="BG23" s="69">
        <v>5.9075993668668518</v>
      </c>
      <c r="BH23" s="69">
        <v>6.4331096353094575</v>
      </c>
      <c r="BI23" s="69">
        <v>5.513570599024658</v>
      </c>
      <c r="BJ23" s="69"/>
      <c r="BK23" s="69">
        <f t="shared" si="41"/>
        <v>-0.39402876784219387</v>
      </c>
      <c r="BL23" s="69">
        <f>'RD T1'!E196</f>
        <v>2.2595277920216894</v>
      </c>
      <c r="BM23" s="69">
        <f t="shared" si="42"/>
        <v>1.8654990241794955</v>
      </c>
      <c r="BO23" t="str">
        <f t="shared" si="43"/>
        <v>53 Skilled construction and building trades</v>
      </c>
      <c r="BP23" s="69">
        <v>7.6536150074622471</v>
      </c>
      <c r="BQ23" s="69">
        <v>6.4480462949428645</v>
      </c>
      <c r="BR23" s="69">
        <v>6.9176653088209523</v>
      </c>
      <c r="BS23" s="69">
        <v>6.9335833215886735</v>
      </c>
      <c r="BT23" s="69">
        <v>6.6240378711059327</v>
      </c>
      <c r="BU23" s="69"/>
      <c r="BV23" s="69">
        <f t="shared" si="44"/>
        <v>-0.29362743771501965</v>
      </c>
      <c r="BW23" s="69">
        <f>'RD T1'!E225</f>
        <v>3.0874233181625725</v>
      </c>
      <c r="BX23" s="69">
        <f t="shared" si="45"/>
        <v>2.7937958804475529</v>
      </c>
      <c r="BZ23" t="str">
        <f t="shared" si="46"/>
        <v>53 Skilled construction and building trades</v>
      </c>
      <c r="CA23" s="69">
        <v>4.475161026165237</v>
      </c>
      <c r="CB23" s="69">
        <v>3.4648546073951061</v>
      </c>
      <c r="CC23" s="69">
        <v>3.2546669561599373</v>
      </c>
      <c r="CD23" s="69">
        <v>3.3298973667907972</v>
      </c>
      <c r="CE23" s="69">
        <v>2.9052943762033987</v>
      </c>
      <c r="CF23" s="69"/>
      <c r="CG23" s="69">
        <f t="shared" si="47"/>
        <v>-0.34937257995653859</v>
      </c>
      <c r="CH23" s="69">
        <f>'RD T1'!E254</f>
        <v>1.3114601035515034</v>
      </c>
      <c r="CI23" s="69">
        <f t="shared" si="48"/>
        <v>0.96208752359496486</v>
      </c>
      <c r="CK23" t="str">
        <f t="shared" si="49"/>
        <v>53 Skilled construction and building trades</v>
      </c>
      <c r="CL23" s="69">
        <v>2.084040119361362</v>
      </c>
      <c r="CM23" s="69">
        <v>1.6979902835953424</v>
      </c>
      <c r="CN23" s="69">
        <v>1.2187953644200773</v>
      </c>
      <c r="CO23" s="69">
        <v>0.91792140986335069</v>
      </c>
      <c r="CP23" s="69">
        <v>0.20661921897045216</v>
      </c>
      <c r="CQ23" s="69"/>
      <c r="CR23" s="69">
        <f t="shared" si="50"/>
        <v>-1.0121761454496252</v>
      </c>
      <c r="CS23" s="69">
        <f>'RD T1'!E283</f>
        <v>0.17957730734677257</v>
      </c>
      <c r="CT23" s="69">
        <f t="shared" si="51"/>
        <v>-0.83259883810285262</v>
      </c>
    </row>
    <row r="24" spans="1:98" x14ac:dyDescent="0.2">
      <c r="A24" s="10" t="str">
        <f>name!D20</f>
        <v>54 Textiles, printing and other skilled trades</v>
      </c>
      <c r="B24" s="69">
        <v>5.2904569925806659E-2</v>
      </c>
      <c r="C24" s="69">
        <v>5.0405834357288785E-2</v>
      </c>
      <c r="D24" s="69">
        <v>5.0698780680662539E-2</v>
      </c>
      <c r="E24" s="69">
        <v>7.1291717316673095E-2</v>
      </c>
      <c r="F24" s="69">
        <v>0.10133040714556941</v>
      </c>
      <c r="G24" s="11"/>
      <c r="H24" s="69">
        <f t="shared" si="26"/>
        <v>5.0631626464906876E-2</v>
      </c>
      <c r="I24" s="69">
        <f>'RD T1'!E52</f>
        <v>4.1862055111238486E-2</v>
      </c>
      <c r="J24" s="69">
        <f t="shared" si="27"/>
        <v>9.2493681576145362E-2</v>
      </c>
      <c r="L24" t="str">
        <f t="shared" si="28"/>
        <v>54 Textiles, printing and other skilled trades</v>
      </c>
      <c r="M24" s="69">
        <v>0.4400113591966579</v>
      </c>
      <c r="N24" s="69">
        <v>0.48694593553228582</v>
      </c>
      <c r="O24" s="69">
        <v>0.46934379012240146</v>
      </c>
      <c r="P24" s="69">
        <v>0.63997896694295686</v>
      </c>
      <c r="Q24" s="69">
        <v>0.94546519645010563</v>
      </c>
      <c r="R24" s="11"/>
      <c r="S24" s="69">
        <f t="shared" si="29"/>
        <v>0.47612140632770417</v>
      </c>
      <c r="T24" s="69">
        <f>'RD T1'!E81</f>
        <v>0.41501992980202002</v>
      </c>
      <c r="U24" s="69">
        <f t="shared" si="30"/>
        <v>0.89114133612972424</v>
      </c>
      <c r="W24" t="str">
        <f t="shared" si="31"/>
        <v>54 Textiles, printing and other skilled trades</v>
      </c>
      <c r="X24" s="69">
        <v>1.3514026264219146</v>
      </c>
      <c r="Y24" s="69">
        <v>1.2405338274145605</v>
      </c>
      <c r="Z24" s="69">
        <v>1.3490036250806785</v>
      </c>
      <c r="AA24" s="69">
        <v>1.5848240957482325</v>
      </c>
      <c r="AB24" s="69">
        <v>2.1142763665133599</v>
      </c>
      <c r="AC24" s="69"/>
      <c r="AD24" s="69">
        <f t="shared" si="32"/>
        <v>0.76527274143268142</v>
      </c>
      <c r="AE24" s="69">
        <f>'RD T1'!E110</f>
        <v>0.97364957901137839</v>
      </c>
      <c r="AF24" s="69">
        <f t="shared" si="33"/>
        <v>1.7389223204440598</v>
      </c>
      <c r="AH24" t="str">
        <f t="shared" si="34"/>
        <v>54 Textiles, printing and other skilled trades</v>
      </c>
      <c r="AI24" s="69">
        <v>0.52721555184990321</v>
      </c>
      <c r="AJ24" s="69">
        <v>0.51195992208649566</v>
      </c>
      <c r="AK24" s="69">
        <v>0.61347226545338152</v>
      </c>
      <c r="AL24" s="69">
        <v>0.64495126710405049</v>
      </c>
      <c r="AM24" s="69">
        <v>0.83822912922790171</v>
      </c>
      <c r="AN24" s="69"/>
      <c r="AO24" s="69">
        <f t="shared" si="35"/>
        <v>0.2247568637745202</v>
      </c>
      <c r="AP24" s="69">
        <f>'RD T1'!E139</f>
        <v>0.39117468871836597</v>
      </c>
      <c r="AQ24" s="69">
        <f t="shared" si="36"/>
        <v>0.61593155249288611</v>
      </c>
      <c r="AS24" t="str">
        <f t="shared" si="37"/>
        <v>54 Textiles, printing and other skilled trades</v>
      </c>
      <c r="AT24" s="69">
        <v>0.63663921497869436</v>
      </c>
      <c r="AU24" s="69">
        <v>0.59926403064359657</v>
      </c>
      <c r="AV24" s="69">
        <v>0.65152732736179386</v>
      </c>
      <c r="AW24" s="69">
        <v>0.7102417165295406</v>
      </c>
      <c r="AX24" s="69">
        <v>0.87481603087331572</v>
      </c>
      <c r="AY24" s="69"/>
      <c r="AZ24" s="69">
        <f t="shared" si="38"/>
        <v>0.22328870351152186</v>
      </c>
      <c r="BA24" s="69">
        <f>'RD T1'!E168</f>
        <v>0.40652143063743584</v>
      </c>
      <c r="BB24" s="69">
        <f t="shared" si="39"/>
        <v>0.6298101341489577</v>
      </c>
      <c r="BD24" t="str">
        <f t="shared" si="40"/>
        <v>54 Textiles, printing and other skilled trades</v>
      </c>
      <c r="BE24" s="69">
        <v>4.7264308503209005</v>
      </c>
      <c r="BF24" s="69">
        <v>4.0956879345753903</v>
      </c>
      <c r="BG24" s="69">
        <v>3.8077418714125555</v>
      </c>
      <c r="BH24" s="69">
        <v>4.3389494736088006</v>
      </c>
      <c r="BI24" s="69">
        <v>4.7383782213978094</v>
      </c>
      <c r="BJ24" s="69"/>
      <c r="BK24" s="69">
        <f t="shared" si="41"/>
        <v>0.93063634998525391</v>
      </c>
      <c r="BL24" s="69">
        <f>'RD T1'!E197</f>
        <v>1.8855907569060428</v>
      </c>
      <c r="BM24" s="69">
        <f t="shared" si="42"/>
        <v>2.8162271068912967</v>
      </c>
      <c r="BO24" t="str">
        <f t="shared" si="43"/>
        <v>54 Textiles, printing and other skilled trades</v>
      </c>
      <c r="BP24" s="69">
        <v>5.4502155301011657</v>
      </c>
      <c r="BQ24" s="69">
        <v>4.2583748941090827</v>
      </c>
      <c r="BR24" s="69">
        <v>4.3546326860621729</v>
      </c>
      <c r="BS24" s="69">
        <v>3.8834084387668542</v>
      </c>
      <c r="BT24" s="69">
        <v>3.3263904050929898</v>
      </c>
      <c r="BU24" s="69"/>
      <c r="BV24" s="69">
        <f t="shared" si="44"/>
        <v>-1.0282422809691831</v>
      </c>
      <c r="BW24" s="69">
        <f>'RD T1'!E226</f>
        <v>1.4740857125257976</v>
      </c>
      <c r="BX24" s="69">
        <f t="shared" si="45"/>
        <v>0.44584343155661443</v>
      </c>
      <c r="BZ24" t="str">
        <f t="shared" si="46"/>
        <v>54 Textiles, printing and other skilled trades</v>
      </c>
      <c r="CA24" s="69">
        <v>5.1929412152212286</v>
      </c>
      <c r="CB24" s="69">
        <v>4.4058772181132566</v>
      </c>
      <c r="CC24" s="69">
        <v>4.0927901284300177</v>
      </c>
      <c r="CD24" s="69">
        <v>4.0471088569792606</v>
      </c>
      <c r="CE24" s="69">
        <v>3.5267453955258201</v>
      </c>
      <c r="CF24" s="69"/>
      <c r="CG24" s="69">
        <f t="shared" si="47"/>
        <v>-0.56604473290419755</v>
      </c>
      <c r="CH24" s="69">
        <f>'RD T1'!E255</f>
        <v>1.4460280408118329</v>
      </c>
      <c r="CI24" s="69">
        <f t="shared" si="48"/>
        <v>0.87998330790763535</v>
      </c>
      <c r="CK24" t="str">
        <f t="shared" si="49"/>
        <v>54 Textiles, printing and other skilled trades</v>
      </c>
      <c r="CL24" s="69">
        <v>1.9281867572652625</v>
      </c>
      <c r="CM24" s="69">
        <v>1.6080522485101363</v>
      </c>
      <c r="CN24" s="69">
        <v>1.2357577355607561</v>
      </c>
      <c r="CO24" s="69">
        <v>0.85141191137791672</v>
      </c>
      <c r="CP24" s="69">
        <v>0.55076559010488313</v>
      </c>
      <c r="CQ24" s="69"/>
      <c r="CR24" s="69">
        <f t="shared" si="50"/>
        <v>-0.68499214545587295</v>
      </c>
      <c r="CS24" s="69">
        <f>'RD T1'!E284</f>
        <v>0.21495979486937461</v>
      </c>
      <c r="CT24" s="69">
        <f t="shared" si="51"/>
        <v>-0.47003235058649834</v>
      </c>
    </row>
    <row r="25" spans="1:98" x14ac:dyDescent="0.2">
      <c r="A25" s="10" t="str">
        <f>name!D21</f>
        <v>61 Caring personal service occupations</v>
      </c>
      <c r="B25" s="69">
        <v>3.6965296112970281E-2</v>
      </c>
      <c r="C25" s="69">
        <v>4.3880750213157578E-2</v>
      </c>
      <c r="D25" s="69">
        <v>4.097429332246541E-2</v>
      </c>
      <c r="E25" s="69">
        <v>6.1970427942741352E-2</v>
      </c>
      <c r="F25" s="69">
        <v>9.0828784521711864E-2</v>
      </c>
      <c r="G25" s="11"/>
      <c r="H25" s="69">
        <f t="shared" si="26"/>
        <v>4.9854491199246453E-2</v>
      </c>
      <c r="I25" s="69">
        <f>'RD T1'!E53</f>
        <v>3.9373376850148342E-2</v>
      </c>
      <c r="J25" s="69">
        <f t="shared" si="27"/>
        <v>8.9227868049394796E-2</v>
      </c>
      <c r="L25" t="str">
        <f t="shared" si="28"/>
        <v>61 Caring personal service occupations</v>
      </c>
      <c r="M25" s="69">
        <v>1.5760381423335907</v>
      </c>
      <c r="N25" s="69">
        <v>2.2672152455227046</v>
      </c>
      <c r="O25" s="69">
        <v>2.0528617181033417</v>
      </c>
      <c r="P25" s="69">
        <v>3.0137902372500021</v>
      </c>
      <c r="Q25" s="69">
        <v>4.492690411736656</v>
      </c>
      <c r="R25" s="11"/>
      <c r="S25" s="69">
        <f t="shared" si="29"/>
        <v>2.4398286936333142</v>
      </c>
      <c r="T25" s="69">
        <f>'RD T1'!E82</f>
        <v>2.0105503066014903</v>
      </c>
      <c r="U25" s="69">
        <f t="shared" si="30"/>
        <v>4.450379000234804</v>
      </c>
      <c r="W25" t="str">
        <f t="shared" si="31"/>
        <v>61 Caring personal service occupations</v>
      </c>
      <c r="X25" s="69">
        <v>5.5931190614727173</v>
      </c>
      <c r="Y25" s="69">
        <v>6.7398980700926812</v>
      </c>
      <c r="Z25" s="69">
        <v>7.5204131124958238</v>
      </c>
      <c r="AA25" s="69">
        <v>8.4660847385586884</v>
      </c>
      <c r="AB25" s="69">
        <v>11.090193386549974</v>
      </c>
      <c r="AC25" s="69"/>
      <c r="AD25" s="69">
        <f t="shared" si="32"/>
        <v>3.5697802740541498</v>
      </c>
      <c r="AE25" s="69">
        <f>'RD T1'!E111</f>
        <v>5.9797946012045848</v>
      </c>
      <c r="AF25" s="69">
        <f t="shared" si="33"/>
        <v>9.5495748752587346</v>
      </c>
      <c r="AH25" t="str">
        <f t="shared" si="34"/>
        <v>61 Caring personal service occupations</v>
      </c>
      <c r="AI25" s="69">
        <v>5.1835996792389842</v>
      </c>
      <c r="AJ25" s="69">
        <v>5.6310942883720312</v>
      </c>
      <c r="AK25" s="69">
        <v>6.4095033225745706</v>
      </c>
      <c r="AL25" s="69">
        <v>6.3529293784652117</v>
      </c>
      <c r="AM25" s="69">
        <v>7.1755987502394563</v>
      </c>
      <c r="AN25" s="69"/>
      <c r="AO25" s="69">
        <f t="shared" si="35"/>
        <v>0.7660954276648857</v>
      </c>
      <c r="AP25" s="69">
        <f>'RD T1'!E140</f>
        <v>3.8967225036491739</v>
      </c>
      <c r="AQ25" s="69">
        <f t="shared" si="36"/>
        <v>4.6628179313140592</v>
      </c>
      <c r="AS25" t="str">
        <f t="shared" si="37"/>
        <v>61 Caring personal service occupations</v>
      </c>
      <c r="AT25" s="69">
        <v>2.7979834690283139</v>
      </c>
      <c r="AU25" s="69">
        <v>3.3194353007917572</v>
      </c>
      <c r="AV25" s="69">
        <v>3.765296112025287</v>
      </c>
      <c r="AW25" s="69">
        <v>3.8427261744931309</v>
      </c>
      <c r="AX25" s="69">
        <v>4.6484172759719495</v>
      </c>
      <c r="AY25" s="69"/>
      <c r="AZ25" s="69">
        <f t="shared" si="38"/>
        <v>0.88312116394666251</v>
      </c>
      <c r="BA25" s="69">
        <f>'RD T1'!E169</f>
        <v>2.4583651905793675</v>
      </c>
      <c r="BB25" s="69">
        <f t="shared" si="39"/>
        <v>3.34148635452603</v>
      </c>
      <c r="BD25" t="str">
        <f t="shared" si="40"/>
        <v>61 Caring personal service occupations</v>
      </c>
      <c r="BE25" s="69">
        <v>19.219092449916527</v>
      </c>
      <c r="BF25" s="69">
        <v>20.73839310939973</v>
      </c>
      <c r="BG25" s="69">
        <v>20.315664223596585</v>
      </c>
      <c r="BH25" s="69">
        <v>23.265669957147711</v>
      </c>
      <c r="BI25" s="69">
        <v>27.150212149933658</v>
      </c>
      <c r="BJ25" s="69"/>
      <c r="BK25" s="69">
        <f t="shared" si="41"/>
        <v>6.8345479263370734</v>
      </c>
      <c r="BL25" s="69">
        <f>'RD T1'!E198</f>
        <v>14.596677830829305</v>
      </c>
      <c r="BM25" s="69">
        <f t="shared" si="42"/>
        <v>21.431225757166381</v>
      </c>
      <c r="BO25" t="str">
        <f t="shared" si="43"/>
        <v>61 Caring personal service occupations</v>
      </c>
      <c r="BP25" s="69">
        <v>17.056162695688993</v>
      </c>
      <c r="BQ25" s="69">
        <v>18.078202254653853</v>
      </c>
      <c r="BR25" s="69">
        <v>15.564036516883473</v>
      </c>
      <c r="BS25" s="69">
        <v>16.490608657364668</v>
      </c>
      <c r="BT25" s="69">
        <v>14.831021218409026</v>
      </c>
      <c r="BU25" s="69"/>
      <c r="BV25" s="69">
        <f t="shared" si="44"/>
        <v>-0.73301529847444691</v>
      </c>
      <c r="BW25" s="69">
        <f>'RD T1'!E227</f>
        <v>7.9240379139705572</v>
      </c>
      <c r="BX25" s="69">
        <f t="shared" si="45"/>
        <v>7.1910226154961103</v>
      </c>
      <c r="BZ25" t="str">
        <f t="shared" si="46"/>
        <v>61 Caring personal service occupations</v>
      </c>
      <c r="CA25" s="69">
        <v>5.3070100684272665</v>
      </c>
      <c r="CB25" s="69">
        <v>3.396260405871498</v>
      </c>
      <c r="CC25" s="69">
        <v>2.6599171543105111</v>
      </c>
      <c r="CD25" s="69">
        <v>2.0105999174480673</v>
      </c>
      <c r="CE25" s="69">
        <v>1.6895480537692236</v>
      </c>
      <c r="CF25" s="69"/>
      <c r="CG25" s="69">
        <f t="shared" si="47"/>
        <v>-0.97036910054128755</v>
      </c>
      <c r="CH25" s="69">
        <f>'RD T1'!E256</f>
        <v>0.66590547701583669</v>
      </c>
      <c r="CI25" s="69">
        <f t="shared" si="48"/>
        <v>-0.30446362352545087</v>
      </c>
      <c r="CK25" t="str">
        <f t="shared" si="49"/>
        <v>61 Caring personal service occupations</v>
      </c>
      <c r="CL25" s="69">
        <v>0.81529143690370642</v>
      </c>
      <c r="CM25" s="69">
        <v>0.70771766184923346</v>
      </c>
      <c r="CN25" s="69">
        <v>0.46717922610748241</v>
      </c>
      <c r="CO25" s="69">
        <v>0.47981426019374823</v>
      </c>
      <c r="CP25" s="69">
        <v>0.41116879688578639</v>
      </c>
      <c r="CQ25" s="69"/>
      <c r="CR25" s="69">
        <f t="shared" si="50"/>
        <v>-5.6010429221696023E-2</v>
      </c>
      <c r="CS25" s="69">
        <f>'RD T1'!E285</f>
        <v>0.11784094804128986</v>
      </c>
      <c r="CT25" s="69">
        <f t="shared" si="51"/>
        <v>6.1830518819593838E-2</v>
      </c>
    </row>
    <row r="26" spans="1:98" x14ac:dyDescent="0.2">
      <c r="A26" s="10" t="str">
        <f>name!D22</f>
        <v>62 Leisure, travel and related personal service occupations</v>
      </c>
      <c r="B26" s="69">
        <v>1.7636602345540278E-2</v>
      </c>
      <c r="C26" s="69">
        <v>1.9552037929116285E-2</v>
      </c>
      <c r="D26" s="69">
        <v>1.7619037788030586E-2</v>
      </c>
      <c r="E26" s="69">
        <v>2.5063247347169443E-2</v>
      </c>
      <c r="F26" s="69">
        <v>3.7819142071149364E-2</v>
      </c>
      <c r="G26" s="11"/>
      <c r="H26" s="69">
        <f t="shared" si="26"/>
        <v>2.0200104283118778E-2</v>
      </c>
      <c r="I26" s="69">
        <f>'RD T1'!E54</f>
        <v>1.5551730451307722E-2</v>
      </c>
      <c r="J26" s="69">
        <f t="shared" si="27"/>
        <v>3.5751834734426502E-2</v>
      </c>
      <c r="L26" t="str">
        <f t="shared" si="28"/>
        <v>62 Leisure, travel and related personal service occupations</v>
      </c>
      <c r="M26" s="69">
        <v>0.29367318413914884</v>
      </c>
      <c r="N26" s="69">
        <v>0.38422261496766213</v>
      </c>
      <c r="O26" s="69">
        <v>0.33551598529995769</v>
      </c>
      <c r="P26" s="69">
        <v>0.46345966457963539</v>
      </c>
      <c r="Q26" s="69">
        <v>0.62453302637633135</v>
      </c>
      <c r="R26" s="11"/>
      <c r="S26" s="69">
        <f t="shared" si="29"/>
        <v>0.28901704107637366</v>
      </c>
      <c r="T26" s="69">
        <f>'RD T1'!E83</f>
        <v>0.26819077885366294</v>
      </c>
      <c r="U26" s="69">
        <f t="shared" si="30"/>
        <v>0.55720781993003654</v>
      </c>
      <c r="W26" t="str">
        <f t="shared" si="31"/>
        <v>62 Leisure, travel and related personal service occupations</v>
      </c>
      <c r="X26" s="69">
        <v>1.486475821514337</v>
      </c>
      <c r="Y26" s="69">
        <v>1.790008649766059</v>
      </c>
      <c r="Z26" s="69">
        <v>2.0427667311289626</v>
      </c>
      <c r="AA26" s="69">
        <v>2.4447362092820386</v>
      </c>
      <c r="AB26" s="69">
        <v>3.4380905340359513</v>
      </c>
      <c r="AC26" s="69"/>
      <c r="AD26" s="69">
        <f t="shared" si="32"/>
        <v>1.3953238029069888</v>
      </c>
      <c r="AE26" s="69">
        <f>'RD T1'!E112</f>
        <v>1.6547949211861601</v>
      </c>
      <c r="AF26" s="69">
        <f t="shared" si="33"/>
        <v>3.0501187240931489</v>
      </c>
      <c r="AH26" t="str">
        <f t="shared" si="34"/>
        <v>62 Leisure, travel and related personal service occupations</v>
      </c>
      <c r="AI26" s="69">
        <v>0.85332602199899388</v>
      </c>
      <c r="AJ26" s="69">
        <v>1.0427829879208177</v>
      </c>
      <c r="AK26" s="69">
        <v>1.185366285658664</v>
      </c>
      <c r="AL26" s="69">
        <v>1.2692684356944213</v>
      </c>
      <c r="AM26" s="69">
        <v>1.7182644142252332</v>
      </c>
      <c r="AN26" s="69"/>
      <c r="AO26" s="69">
        <f t="shared" si="35"/>
        <v>0.53289812856656926</v>
      </c>
      <c r="AP26" s="69">
        <f>'RD T1'!E141</f>
        <v>0.85895622933988769</v>
      </c>
      <c r="AQ26" s="69">
        <f t="shared" si="36"/>
        <v>1.3918543579064568</v>
      </c>
      <c r="AS26" t="str">
        <f t="shared" si="37"/>
        <v>62 Leisure, travel and related personal service occupations</v>
      </c>
      <c r="AT26" s="69">
        <v>0.97416970935845515</v>
      </c>
      <c r="AU26" s="69">
        <v>1.1521046566323336</v>
      </c>
      <c r="AV26" s="69">
        <v>1.488438325741843</v>
      </c>
      <c r="AW26" s="69">
        <v>1.6824440659359783</v>
      </c>
      <c r="AX26" s="69">
        <v>2.3802080719749363</v>
      </c>
      <c r="AY26" s="69"/>
      <c r="AZ26" s="69">
        <f t="shared" si="38"/>
        <v>0.89176974623309335</v>
      </c>
      <c r="BA26" s="69">
        <f>'RD T1'!E170</f>
        <v>1.1723567730043316</v>
      </c>
      <c r="BB26" s="69">
        <f t="shared" si="39"/>
        <v>2.064126519237425</v>
      </c>
      <c r="BD26" t="str">
        <f t="shared" si="40"/>
        <v>62 Leisure, travel and related personal service occupations</v>
      </c>
      <c r="BE26" s="69">
        <v>4.3419873504827224</v>
      </c>
      <c r="BF26" s="69">
        <v>4.1541724760409169</v>
      </c>
      <c r="BG26" s="69">
        <v>4.1764956168596639</v>
      </c>
      <c r="BH26" s="69">
        <v>4.2707278823309647</v>
      </c>
      <c r="BI26" s="69">
        <v>4.1566938333244323</v>
      </c>
      <c r="BJ26" s="69"/>
      <c r="BK26" s="69">
        <f t="shared" si="41"/>
        <v>-1.9801783535231543E-2</v>
      </c>
      <c r="BL26" s="69">
        <f>'RD T1'!E199</f>
        <v>2.0262249883717378</v>
      </c>
      <c r="BM26" s="69">
        <f t="shared" si="42"/>
        <v>2.0064232048365063</v>
      </c>
      <c r="BO26" t="str">
        <f t="shared" si="43"/>
        <v>62 Leisure, travel and related personal service occupations</v>
      </c>
      <c r="BP26" s="69">
        <v>4.6643668983303943</v>
      </c>
      <c r="BQ26" s="69">
        <v>4.7594352405868134</v>
      </c>
      <c r="BR26" s="69">
        <v>4.4084030176248987</v>
      </c>
      <c r="BS26" s="69">
        <v>4.1256225310805554</v>
      </c>
      <c r="BT26" s="69">
        <v>3.2251090556695456</v>
      </c>
      <c r="BU26" s="69"/>
      <c r="BV26" s="69">
        <f t="shared" si="44"/>
        <v>-1.1832939619553531</v>
      </c>
      <c r="BW26" s="69">
        <f>'RD T1'!E228</f>
        <v>1.8014078009006105</v>
      </c>
      <c r="BX26" s="69">
        <f t="shared" si="45"/>
        <v>0.6181138389452574</v>
      </c>
      <c r="BZ26" t="str">
        <f t="shared" si="46"/>
        <v>62 Leisure, travel and related personal service occupations</v>
      </c>
      <c r="CA26" s="69">
        <v>2.9512487531367224</v>
      </c>
      <c r="CB26" s="69">
        <v>3.1605511782834159</v>
      </c>
      <c r="CC26" s="69">
        <v>2.8316928577059288</v>
      </c>
      <c r="CD26" s="69">
        <v>2.7257255999862302</v>
      </c>
      <c r="CE26" s="69">
        <v>1.952007658550533</v>
      </c>
      <c r="CF26" s="69"/>
      <c r="CG26" s="69">
        <f t="shared" si="47"/>
        <v>-0.87968519915539578</v>
      </c>
      <c r="CH26" s="69">
        <f>'RD T1'!E257</f>
        <v>1.0441022518147915</v>
      </c>
      <c r="CI26" s="69">
        <f t="shared" si="48"/>
        <v>0.16441705265939577</v>
      </c>
      <c r="CK26" t="str">
        <f t="shared" si="49"/>
        <v>62 Leisure, travel and related personal service occupations</v>
      </c>
      <c r="CL26" s="69">
        <v>1.1898084626580177</v>
      </c>
      <c r="CM26" s="69">
        <v>1.1211737193300462</v>
      </c>
      <c r="CN26" s="69">
        <v>0.76676592315927838</v>
      </c>
      <c r="CO26" s="69">
        <v>0.63204662829709457</v>
      </c>
      <c r="CP26" s="69">
        <v>0.43924019463477482</v>
      </c>
      <c r="CQ26" s="69"/>
      <c r="CR26" s="69">
        <f t="shared" si="50"/>
        <v>-0.32752572852450357</v>
      </c>
      <c r="CS26" s="69">
        <f>'RD T1'!E286</f>
        <v>0.17063470562618568</v>
      </c>
      <c r="CT26" s="69">
        <f t="shared" si="51"/>
        <v>-0.15689102289831788</v>
      </c>
    </row>
    <row r="27" spans="1:98" x14ac:dyDescent="0.2">
      <c r="A27" s="10" t="str">
        <f>name!D23</f>
        <v>63 Community and civil enforcement occupations</v>
      </c>
      <c r="B27" s="69">
        <v>1.7974457203704484E-3</v>
      </c>
      <c r="C27" s="69">
        <v>1.8653698953734555E-3</v>
      </c>
      <c r="D27" s="69">
        <v>1.8898807941904907E-3</v>
      </c>
      <c r="E27" s="69">
        <v>2.6838632410399292E-3</v>
      </c>
      <c r="F27" s="69">
        <v>3.6691833810994661E-3</v>
      </c>
      <c r="G27" s="11"/>
      <c r="H27" s="69">
        <f t="shared" si="26"/>
        <v>1.7793025869089754E-3</v>
      </c>
      <c r="I27" s="69">
        <f>'RD T1'!E55</f>
        <v>1.678255635478339E-3</v>
      </c>
      <c r="J27" s="69">
        <f t="shared" si="27"/>
        <v>3.4575582223873146E-3</v>
      </c>
      <c r="L27" t="str">
        <f t="shared" si="28"/>
        <v>63 Community and civil enforcement occupations</v>
      </c>
      <c r="M27" s="69">
        <v>2.6577724036449122E-2</v>
      </c>
      <c r="N27" s="69">
        <v>2.5141839057538404E-2</v>
      </c>
      <c r="O27" s="69">
        <v>3.2354792955187318E-2</v>
      </c>
      <c r="P27" s="69">
        <v>3.5134330396772821E-2</v>
      </c>
      <c r="Q27" s="69">
        <v>4.9414269530508301E-2</v>
      </c>
      <c r="R27" s="11"/>
      <c r="S27" s="69">
        <f t="shared" si="29"/>
        <v>1.7059476575320982E-2</v>
      </c>
      <c r="T27" s="69">
        <f>'RD T1'!E84</f>
        <v>2.1632779808770198E-2</v>
      </c>
      <c r="U27" s="69">
        <f t="shared" si="30"/>
        <v>3.8692256384091184E-2</v>
      </c>
      <c r="W27" t="str">
        <f t="shared" si="31"/>
        <v>63 Community and civil enforcement occupations</v>
      </c>
      <c r="X27" s="69">
        <v>0.13427612943501377</v>
      </c>
      <c r="Y27" s="69">
        <v>0.14007311178369217</v>
      </c>
      <c r="Z27" s="69">
        <v>0.16737286307328317</v>
      </c>
      <c r="AA27" s="69">
        <v>0.19756990040192354</v>
      </c>
      <c r="AB27" s="69">
        <v>0.2550885144718314</v>
      </c>
      <c r="AC27" s="69"/>
      <c r="AD27" s="69">
        <f t="shared" si="32"/>
        <v>8.7715651398548228E-2</v>
      </c>
      <c r="AE27" s="69">
        <f>'RD T1'!E113</f>
        <v>0.14040712049580342</v>
      </c>
      <c r="AF27" s="69">
        <f t="shared" si="33"/>
        <v>0.22812277189435165</v>
      </c>
      <c r="AH27" t="str">
        <f t="shared" si="34"/>
        <v>63 Community and civil enforcement occupations</v>
      </c>
      <c r="AI27" s="69">
        <v>3.6912167983482305E-2</v>
      </c>
      <c r="AJ27" s="69">
        <v>3.4742152908264358E-2</v>
      </c>
      <c r="AK27" s="69">
        <v>4.8368994813434235E-2</v>
      </c>
      <c r="AL27" s="69">
        <v>4.6079130045802205E-2</v>
      </c>
      <c r="AM27" s="69">
        <v>5.8626055759883069E-2</v>
      </c>
      <c r="AN27" s="69"/>
      <c r="AO27" s="69">
        <f t="shared" si="35"/>
        <v>1.0257060946448834E-2</v>
      </c>
      <c r="AP27" s="69">
        <f>'RD T1'!E142</f>
        <v>3.0571822915921164E-2</v>
      </c>
      <c r="AQ27" s="69">
        <f t="shared" si="36"/>
        <v>4.0828883862369998E-2</v>
      </c>
      <c r="AS27" t="str">
        <f t="shared" si="37"/>
        <v>63 Community and civil enforcement occupations</v>
      </c>
      <c r="AT27" s="69">
        <v>3.8340158974373401E-2</v>
      </c>
      <c r="AU27" s="69">
        <v>3.2732048457838114E-2</v>
      </c>
      <c r="AV27" s="69">
        <v>4.3975390203366507E-2</v>
      </c>
      <c r="AW27" s="69">
        <v>3.9388191527846797E-2</v>
      </c>
      <c r="AX27" s="69">
        <v>4.4755989678085736E-2</v>
      </c>
      <c r="AY27" s="69"/>
      <c r="AZ27" s="69">
        <f t="shared" si="38"/>
        <v>7.8059947471922908E-4</v>
      </c>
      <c r="BA27" s="69">
        <f>'RD T1'!E171</f>
        <v>2.5709264280170535E-2</v>
      </c>
      <c r="BB27" s="69">
        <f t="shared" si="39"/>
        <v>2.6489863754889764E-2</v>
      </c>
      <c r="BD27" t="str">
        <f t="shared" si="40"/>
        <v>63 Community and civil enforcement occupations</v>
      </c>
      <c r="BE27" s="69">
        <v>0.1599176233207267</v>
      </c>
      <c r="BF27" s="69">
        <v>0.11024866219168053</v>
      </c>
      <c r="BG27" s="69">
        <v>0.14822371141806354</v>
      </c>
      <c r="BH27" s="69">
        <v>0.10707790645394444</v>
      </c>
      <c r="BI27" s="69">
        <v>0.116951033353814</v>
      </c>
      <c r="BJ27" s="69"/>
      <c r="BK27" s="69">
        <f t="shared" si="41"/>
        <v>-3.1272678064249534E-2</v>
      </c>
      <c r="BL27" s="69">
        <f>'RD T1'!E200</f>
        <v>4.2536331894692803E-2</v>
      </c>
      <c r="BM27" s="69">
        <f t="shared" si="42"/>
        <v>1.1263653830443268E-2</v>
      </c>
      <c r="BO27" t="str">
        <f t="shared" si="43"/>
        <v>63 Community and civil enforcement occupations</v>
      </c>
      <c r="BP27" s="69">
        <v>0.23702717268170095</v>
      </c>
      <c r="BQ27" s="69">
        <v>0.19030715128390649</v>
      </c>
      <c r="BR27" s="69">
        <v>0.25352467846161836</v>
      </c>
      <c r="BS27" s="69">
        <v>0.18566829893386416</v>
      </c>
      <c r="BT27" s="69">
        <v>0.17653174621114393</v>
      </c>
      <c r="BU27" s="69"/>
      <c r="BV27" s="69">
        <f t="shared" si="44"/>
        <v>-7.6992932250474433E-2</v>
      </c>
      <c r="BW27" s="69">
        <f>'RD T1'!E229</f>
        <v>8.3644633851484046E-2</v>
      </c>
      <c r="BX27" s="69">
        <f t="shared" si="45"/>
        <v>6.6517016010096131E-3</v>
      </c>
      <c r="BZ27" t="str">
        <f t="shared" si="46"/>
        <v>63 Community and civil enforcement occupations</v>
      </c>
      <c r="CA27" s="69">
        <v>0.20802215676446351</v>
      </c>
      <c r="CB27" s="69">
        <v>0.18507909983716209</v>
      </c>
      <c r="CC27" s="69">
        <v>0.21263187840661446</v>
      </c>
      <c r="CD27" s="69">
        <v>0.17806167557070429</v>
      </c>
      <c r="CE27" s="69">
        <v>0.14727075447769028</v>
      </c>
      <c r="CF27" s="69"/>
      <c r="CG27" s="69">
        <f t="shared" si="47"/>
        <v>-6.5361123928924181E-2</v>
      </c>
      <c r="CH27" s="69">
        <f>'RD T1'!E258</f>
        <v>7.1786954629098912E-2</v>
      </c>
      <c r="CI27" s="69">
        <f t="shared" si="48"/>
        <v>6.4258307001747311E-3</v>
      </c>
      <c r="CK27" t="str">
        <f t="shared" si="49"/>
        <v>63 Community and civil enforcement occupations</v>
      </c>
      <c r="CL27" s="69">
        <v>5.9814653347406668E-2</v>
      </c>
      <c r="CM27" s="69">
        <v>4.1422006844035075E-2</v>
      </c>
      <c r="CN27" s="69">
        <v>4.6375449526019227E-2</v>
      </c>
      <c r="CO27" s="69">
        <v>2.3451610397210835E-2</v>
      </c>
      <c r="CP27" s="69">
        <v>1.613171680350476E-2</v>
      </c>
      <c r="CQ27" s="69"/>
      <c r="CR27" s="69">
        <f t="shared" si="50"/>
        <v>-3.0243732722514467E-2</v>
      </c>
      <c r="CS27" s="69">
        <f>'RD T1'!E287</f>
        <v>5.5390394054786272E-3</v>
      </c>
      <c r="CT27" s="69">
        <f t="shared" si="51"/>
        <v>-2.4704693317035842E-2</v>
      </c>
    </row>
    <row r="28" spans="1:98" x14ac:dyDescent="0.2">
      <c r="A28" s="10" t="str">
        <f>name!D24</f>
        <v>71 Sales occupations</v>
      </c>
      <c r="B28" s="69">
        <v>0.10958645665293365</v>
      </c>
      <c r="C28" s="69">
        <v>0.11186635500546412</v>
      </c>
      <c r="D28" s="69">
        <v>0.10014382063388566</v>
      </c>
      <c r="E28" s="69">
        <v>0.12776611306429253</v>
      </c>
      <c r="F28" s="69">
        <v>0.1649964092201838</v>
      </c>
      <c r="G28" s="11"/>
      <c r="H28" s="69">
        <f t="shared" si="26"/>
        <v>6.4852588586298138E-2</v>
      </c>
      <c r="I28" s="69">
        <f>'RD T1'!E56</f>
        <v>6.5610747225212096E-2</v>
      </c>
      <c r="J28" s="69">
        <f t="shared" si="27"/>
        <v>0.13046333581151023</v>
      </c>
      <c r="L28" t="str">
        <f t="shared" si="28"/>
        <v>71 Sales occupations</v>
      </c>
      <c r="M28" s="69">
        <v>1.3198259700716584</v>
      </c>
      <c r="N28" s="69">
        <v>1.4582788356733718</v>
      </c>
      <c r="O28" s="69">
        <v>1.4676908910977229</v>
      </c>
      <c r="P28" s="69">
        <v>1.8548494440567143</v>
      </c>
      <c r="Q28" s="69">
        <v>2.5913910518811702</v>
      </c>
      <c r="R28" s="11"/>
      <c r="S28" s="69">
        <f t="shared" si="29"/>
        <v>1.1237001607834474</v>
      </c>
      <c r="T28" s="69">
        <f>'RD T1'!E85</f>
        <v>0.99687971827371458</v>
      </c>
      <c r="U28" s="69">
        <f t="shared" si="30"/>
        <v>2.1205798790571619</v>
      </c>
      <c r="W28" t="str">
        <f t="shared" si="31"/>
        <v>71 Sales occupations</v>
      </c>
      <c r="X28" s="69">
        <v>5.7415212582479356</v>
      </c>
      <c r="Y28" s="69">
        <v>5.5073211341109909</v>
      </c>
      <c r="Z28" s="69">
        <v>6.5334269360920656</v>
      </c>
      <c r="AA28" s="69">
        <v>6.7422594269880198</v>
      </c>
      <c r="AB28" s="69">
        <v>8.8125337309655407</v>
      </c>
      <c r="AC28" s="69"/>
      <c r="AD28" s="69">
        <f t="shared" si="32"/>
        <v>2.2791067948734751</v>
      </c>
      <c r="AE28" s="69">
        <f>'RD T1'!E114</f>
        <v>4.0056238224230762</v>
      </c>
      <c r="AF28" s="69">
        <f t="shared" si="33"/>
        <v>6.2847306172965514</v>
      </c>
      <c r="AH28" t="str">
        <f t="shared" si="34"/>
        <v>71 Sales occupations</v>
      </c>
      <c r="AI28" s="69">
        <v>1.9834054100595102</v>
      </c>
      <c r="AJ28" s="69">
        <v>1.812712131402989</v>
      </c>
      <c r="AK28" s="69">
        <v>2.1513053603543497</v>
      </c>
      <c r="AL28" s="69">
        <v>2.0347441701264479</v>
      </c>
      <c r="AM28" s="69">
        <v>2.4989825386452043</v>
      </c>
      <c r="AN28" s="69"/>
      <c r="AO28" s="69">
        <f t="shared" si="35"/>
        <v>0.34767717829085454</v>
      </c>
      <c r="AP28" s="69">
        <f>'RD T1'!E143</f>
        <v>1.1945257404412639</v>
      </c>
      <c r="AQ28" s="69">
        <f t="shared" si="36"/>
        <v>1.5422029187321185</v>
      </c>
      <c r="AS28" t="str">
        <f t="shared" si="37"/>
        <v>71 Sales occupations</v>
      </c>
      <c r="AT28" s="69">
        <v>1.6767202196272779</v>
      </c>
      <c r="AU28" s="69">
        <v>1.4854709560209536</v>
      </c>
      <c r="AV28" s="69">
        <v>1.7286670199346696</v>
      </c>
      <c r="AW28" s="69">
        <v>1.6175983770425875</v>
      </c>
      <c r="AX28" s="69">
        <v>1.9295551262571544</v>
      </c>
      <c r="AY28" s="69"/>
      <c r="AZ28" s="69">
        <f t="shared" si="38"/>
        <v>0.20088810632248477</v>
      </c>
      <c r="BA28" s="69">
        <f>'RD T1'!E172</f>
        <v>0.8118454130562035</v>
      </c>
      <c r="BB28" s="69">
        <f t="shared" si="39"/>
        <v>1.0127335193786884</v>
      </c>
      <c r="BD28" t="str">
        <f t="shared" si="40"/>
        <v>71 Sales occupations</v>
      </c>
      <c r="BE28" s="69">
        <v>14.120559706123643</v>
      </c>
      <c r="BF28" s="69">
        <v>11.985701241158051</v>
      </c>
      <c r="BG28" s="69">
        <v>12.222520515629714</v>
      </c>
      <c r="BH28" s="69">
        <v>12.375217687199356</v>
      </c>
      <c r="BI28" s="69">
        <v>13.178337941367397</v>
      </c>
      <c r="BJ28" s="69"/>
      <c r="BK28" s="69">
        <f t="shared" si="41"/>
        <v>0.95581742573768302</v>
      </c>
      <c r="BL28" s="69">
        <f>'RD T1'!E201</f>
        <v>5.8239449948861237</v>
      </c>
      <c r="BM28" s="69">
        <f t="shared" si="42"/>
        <v>6.7797624206238067</v>
      </c>
      <c r="BO28" t="str">
        <f t="shared" si="43"/>
        <v>71 Sales occupations</v>
      </c>
      <c r="BP28" s="69">
        <v>16.103865579630423</v>
      </c>
      <c r="BQ28" s="69">
        <v>13.280041679339698</v>
      </c>
      <c r="BR28" s="69">
        <v>12.858434842030181</v>
      </c>
      <c r="BS28" s="69">
        <v>11.558543351073727</v>
      </c>
      <c r="BT28" s="69">
        <v>9.2780284672063118</v>
      </c>
      <c r="BU28" s="69"/>
      <c r="BV28" s="69">
        <f t="shared" si="44"/>
        <v>-3.5804063748238697</v>
      </c>
      <c r="BW28" s="69">
        <f>'RD T1'!E230</f>
        <v>4.9780968969610395</v>
      </c>
      <c r="BX28" s="69">
        <f t="shared" si="45"/>
        <v>1.3976905221371698</v>
      </c>
      <c r="BZ28" t="str">
        <f t="shared" si="46"/>
        <v>71 Sales occupations</v>
      </c>
      <c r="CA28" s="69">
        <v>11.201900997203747</v>
      </c>
      <c r="CB28" s="69">
        <v>9.6357268719108227</v>
      </c>
      <c r="CC28" s="69">
        <v>8.650226359207327</v>
      </c>
      <c r="CD28" s="69">
        <v>6.8297821391808178</v>
      </c>
      <c r="CE28" s="69">
        <v>3.1059873506180722</v>
      </c>
      <c r="CF28" s="69"/>
      <c r="CG28" s="69">
        <f t="shared" si="47"/>
        <v>-5.5442390085892548</v>
      </c>
      <c r="CH28" s="69">
        <f>'RD T1'!E259</f>
        <v>2.077468687741499</v>
      </c>
      <c r="CI28" s="69">
        <f t="shared" si="48"/>
        <v>-3.4667703208477558</v>
      </c>
      <c r="CK28" t="str">
        <f t="shared" si="49"/>
        <v>71 Sales occupations</v>
      </c>
      <c r="CL28" s="69">
        <v>4.6255324800715858</v>
      </c>
      <c r="CM28" s="69">
        <v>3.6344711195930932</v>
      </c>
      <c r="CN28" s="69">
        <v>2.6086572191498245</v>
      </c>
      <c r="CO28" s="69">
        <v>1.8851543948847218</v>
      </c>
      <c r="CP28" s="69">
        <v>1.1084469821013994</v>
      </c>
      <c r="CQ28" s="69"/>
      <c r="CR28" s="69">
        <f t="shared" si="50"/>
        <v>-1.5002102370484252</v>
      </c>
      <c r="CS28" s="69">
        <f>'RD T1'!E288</f>
        <v>0.40959022040400617</v>
      </c>
      <c r="CT28" s="69">
        <f t="shared" si="51"/>
        <v>-1.0906200166444191</v>
      </c>
    </row>
    <row r="29" spans="1:98" x14ac:dyDescent="0.2">
      <c r="A29" s="10" t="str">
        <f>name!D25</f>
        <v>72 Customer service occupations</v>
      </c>
      <c r="B29" s="69">
        <v>3.5023019815032648E-2</v>
      </c>
      <c r="C29" s="69">
        <v>3.9883385237977499E-2</v>
      </c>
      <c r="D29" s="69">
        <v>3.9784092197143503E-2</v>
      </c>
      <c r="E29" s="69">
        <v>6.6951976884686348E-2</v>
      </c>
      <c r="F29" s="69">
        <v>9.8407550681856651E-2</v>
      </c>
      <c r="G29" s="11"/>
      <c r="H29" s="69">
        <f>F29-D29</f>
        <v>5.8623458484713148E-2</v>
      </c>
      <c r="I29" s="69">
        <f>'RD T1'!E57</f>
        <v>3.4190224365293891E-2</v>
      </c>
      <c r="J29" s="69">
        <f t="shared" si="27"/>
        <v>9.2813682850007045E-2</v>
      </c>
      <c r="L29" t="str">
        <f t="shared" si="28"/>
        <v>72 Customer service occupations</v>
      </c>
      <c r="M29" s="69">
        <v>0.35922031323702297</v>
      </c>
      <c r="N29" s="69">
        <v>0.47748191712641336</v>
      </c>
      <c r="O29" s="69">
        <v>0.46970192798186944</v>
      </c>
      <c r="P29" s="69">
        <v>0.79024428623640985</v>
      </c>
      <c r="Q29" s="69">
        <v>1.1703254803299827</v>
      </c>
      <c r="R29" s="11"/>
      <c r="S29" s="69">
        <f t="shared" si="29"/>
        <v>0.70062355234811324</v>
      </c>
      <c r="T29" s="69">
        <f>'RD T1'!E86</f>
        <v>0.42965288622156556</v>
      </c>
      <c r="U29" s="69">
        <f t="shared" si="30"/>
        <v>1.1302764385696789</v>
      </c>
      <c r="W29" t="str">
        <f t="shared" si="31"/>
        <v>72 Customer service occupations</v>
      </c>
      <c r="X29" s="69">
        <v>1.5956336753030369</v>
      </c>
      <c r="Y29" s="69">
        <v>1.7822928527907553</v>
      </c>
      <c r="Z29" s="69">
        <v>2.0873790084468684</v>
      </c>
      <c r="AA29" s="69">
        <v>2.7532947980591724</v>
      </c>
      <c r="AB29" s="69">
        <v>3.7887620068075583</v>
      </c>
      <c r="AC29" s="69"/>
      <c r="AD29" s="69">
        <f t="shared" si="32"/>
        <v>1.7013829983606898</v>
      </c>
      <c r="AE29" s="69">
        <f>'RD T1'!E115</f>
        <v>1.5790741969818312</v>
      </c>
      <c r="AF29" s="69">
        <f t="shared" si="33"/>
        <v>3.280457195342521</v>
      </c>
      <c r="AH29" t="str">
        <f t="shared" si="34"/>
        <v>72 Customer service occupations</v>
      </c>
      <c r="AI29" s="69">
        <v>0.51749191885316181</v>
      </c>
      <c r="AJ29" s="69">
        <v>0.60163717034956332</v>
      </c>
      <c r="AK29" s="69">
        <v>0.74100887137246829</v>
      </c>
      <c r="AL29" s="69">
        <v>0.98088069741570683</v>
      </c>
      <c r="AM29" s="69">
        <v>1.3464014305344947</v>
      </c>
      <c r="AN29" s="69"/>
      <c r="AO29" s="69">
        <f t="shared" si="35"/>
        <v>0.60539255916202639</v>
      </c>
      <c r="AP29" s="69">
        <f>'RD T1'!E144</f>
        <v>0.58381430587391625</v>
      </c>
      <c r="AQ29" s="69">
        <f t="shared" si="36"/>
        <v>1.1892068650359426</v>
      </c>
      <c r="AS29" t="str">
        <f t="shared" si="37"/>
        <v>72 Customer service occupations</v>
      </c>
      <c r="AT29" s="69">
        <v>0.59945578199314542</v>
      </c>
      <c r="AU29" s="69">
        <v>0.64786808080587921</v>
      </c>
      <c r="AV29" s="69">
        <v>0.75912990815692782</v>
      </c>
      <c r="AW29" s="69">
        <v>0.94277514408887897</v>
      </c>
      <c r="AX29" s="69">
        <v>1.1792110626488779</v>
      </c>
      <c r="AY29" s="69"/>
      <c r="AZ29" s="69">
        <f t="shared" si="38"/>
        <v>0.42008115449195005</v>
      </c>
      <c r="BA29" s="69">
        <f>'RD T1'!E173</f>
        <v>0.50118694378205531</v>
      </c>
      <c r="BB29" s="69">
        <f t="shared" si="39"/>
        <v>0.92126809827400535</v>
      </c>
      <c r="BD29" t="str">
        <f t="shared" si="40"/>
        <v>72 Customer service occupations</v>
      </c>
      <c r="BE29" s="69">
        <v>2.8555699694946175</v>
      </c>
      <c r="BF29" s="69">
        <v>2.8182287948654601</v>
      </c>
      <c r="BG29" s="69">
        <v>2.8864986522804887</v>
      </c>
      <c r="BH29" s="69">
        <v>3.6925224782979309</v>
      </c>
      <c r="BI29" s="69">
        <v>4.127538490551701</v>
      </c>
      <c r="BJ29" s="69"/>
      <c r="BK29" s="69">
        <f t="shared" si="41"/>
        <v>1.2410398382712122</v>
      </c>
      <c r="BL29" s="69">
        <f>'RD T1'!E202</f>
        <v>1.7366464979096696</v>
      </c>
      <c r="BM29" s="69">
        <f t="shared" si="42"/>
        <v>2.9776863361808816</v>
      </c>
      <c r="BO29" t="str">
        <f t="shared" si="43"/>
        <v>72 Customer service occupations</v>
      </c>
      <c r="BP29" s="69">
        <v>3.3464697800589183</v>
      </c>
      <c r="BQ29" s="69">
        <v>3.5845619338689296</v>
      </c>
      <c r="BR29" s="69">
        <v>3.2981340063455429</v>
      </c>
      <c r="BS29" s="69">
        <v>4.1813912673937716</v>
      </c>
      <c r="BT29" s="69">
        <v>4.0667531443030374</v>
      </c>
      <c r="BU29" s="69"/>
      <c r="BV29" s="69">
        <f t="shared" si="44"/>
        <v>0.76861913795749448</v>
      </c>
      <c r="BW29" s="69">
        <f>'RD T1'!E231</f>
        <v>1.9450882468262445</v>
      </c>
      <c r="BX29" s="69">
        <f t="shared" si="45"/>
        <v>2.713707384783739</v>
      </c>
      <c r="BZ29" t="str">
        <f t="shared" si="46"/>
        <v>72 Customer service occupations</v>
      </c>
      <c r="CA29" s="69">
        <v>1.7491409355798426</v>
      </c>
      <c r="CB29" s="69">
        <v>1.653791169702616</v>
      </c>
      <c r="CC29" s="69">
        <v>1.5192800268010129</v>
      </c>
      <c r="CD29" s="69">
        <v>1.6338463115237225</v>
      </c>
      <c r="CE29" s="69">
        <v>1.4977894598639108</v>
      </c>
      <c r="CF29" s="69"/>
      <c r="CG29" s="69">
        <f t="shared" si="47"/>
        <v>-2.1490566937102162E-2</v>
      </c>
      <c r="CH29" s="69">
        <f>'RD T1'!E260</f>
        <v>0.53653189052407457</v>
      </c>
      <c r="CI29" s="69">
        <f t="shared" si="48"/>
        <v>0.51504132358697241</v>
      </c>
      <c r="CK29" t="str">
        <f t="shared" si="49"/>
        <v>72 Customer service occupations</v>
      </c>
      <c r="CL29" s="69">
        <v>0.49499073291328566</v>
      </c>
      <c r="CM29" s="69">
        <v>0.57494689895627937</v>
      </c>
      <c r="CN29" s="69">
        <v>0.47274700095643063</v>
      </c>
      <c r="CO29" s="69">
        <v>0.64875561699317907</v>
      </c>
      <c r="CP29" s="69">
        <v>0.6864057175719066</v>
      </c>
      <c r="CQ29" s="69"/>
      <c r="CR29" s="69">
        <f t="shared" si="50"/>
        <v>0.21365871661547597</v>
      </c>
      <c r="CS29" s="69">
        <f>'RD T1'!E289</f>
        <v>0.19529213272369833</v>
      </c>
      <c r="CT29" s="69">
        <f t="shared" si="51"/>
        <v>0.4089508493391743</v>
      </c>
    </row>
    <row r="30" spans="1:98" x14ac:dyDescent="0.2">
      <c r="A30" s="10" t="str">
        <f>name!D26</f>
        <v>81 Process, plant and machine operatives</v>
      </c>
      <c r="B30" s="69">
        <v>3.0997387136375822E-2</v>
      </c>
      <c r="C30" s="69">
        <v>3.8454149837146651E-2</v>
      </c>
      <c r="D30" s="69">
        <v>3.2665480157397668E-2</v>
      </c>
      <c r="E30" s="69">
        <v>5.7990513856646636E-2</v>
      </c>
      <c r="F30" s="69">
        <v>0.10419571941141327</v>
      </c>
      <c r="G30" s="11"/>
      <c r="H30" s="69">
        <f t="shared" si="26"/>
        <v>7.153023925401561E-2</v>
      </c>
      <c r="I30" s="69">
        <f>'RD T1'!E58</f>
        <v>3.9424996891395878E-2</v>
      </c>
      <c r="J30" s="69">
        <f t="shared" si="27"/>
        <v>0.11095523614541149</v>
      </c>
      <c r="L30" t="str">
        <f t="shared" si="28"/>
        <v>81 Process, plant and machine operatives</v>
      </c>
      <c r="M30" s="69">
        <v>0.22565414747932366</v>
      </c>
      <c r="N30" s="69">
        <v>0.27816779520513313</v>
      </c>
      <c r="O30" s="69">
        <v>0.2404814504392262</v>
      </c>
      <c r="P30" s="69">
        <v>0.45162454037475785</v>
      </c>
      <c r="Q30" s="69">
        <v>0.79589779745038236</v>
      </c>
      <c r="R30" s="11"/>
      <c r="S30" s="69">
        <f t="shared" si="29"/>
        <v>0.55541634701115616</v>
      </c>
      <c r="T30" s="69">
        <f>'RD T1'!E87</f>
        <v>0.26882146135316504</v>
      </c>
      <c r="U30" s="69">
        <f t="shared" si="30"/>
        <v>0.82423780836432115</v>
      </c>
      <c r="W30" t="str">
        <f t="shared" si="31"/>
        <v>81 Process, plant and machine operatives</v>
      </c>
      <c r="X30" s="69">
        <v>0.74012174358246874</v>
      </c>
      <c r="Y30" s="69">
        <v>0.74017322116488582</v>
      </c>
      <c r="Z30" s="69">
        <v>0.8086697599505126</v>
      </c>
      <c r="AA30" s="69">
        <v>1.249619144163769</v>
      </c>
      <c r="AB30" s="69">
        <v>2.1511575260295248</v>
      </c>
      <c r="AC30" s="69"/>
      <c r="AD30" s="69">
        <f t="shared" si="32"/>
        <v>1.3424877660790122</v>
      </c>
      <c r="AE30" s="69">
        <f>'RD T1'!E116</f>
        <v>0.75967286833098524</v>
      </c>
      <c r="AF30" s="69">
        <f t="shared" si="33"/>
        <v>2.1021606344099975</v>
      </c>
      <c r="AH30" t="str">
        <f t="shared" si="34"/>
        <v>81 Process, plant and machine operatives</v>
      </c>
      <c r="AI30" s="69">
        <v>0.31241273213097392</v>
      </c>
      <c r="AJ30" s="69">
        <v>0.31396315138709985</v>
      </c>
      <c r="AK30" s="69">
        <v>0.34453085550222717</v>
      </c>
      <c r="AL30" s="69">
        <v>0.50504583435964834</v>
      </c>
      <c r="AM30" s="69">
        <v>0.70697668313828765</v>
      </c>
      <c r="AN30" s="69"/>
      <c r="AO30" s="69">
        <f t="shared" si="35"/>
        <v>0.36244582763606048</v>
      </c>
      <c r="AP30" s="69">
        <f>'RD T1'!E145</f>
        <v>0.26171013384626474</v>
      </c>
      <c r="AQ30" s="69">
        <f t="shared" si="36"/>
        <v>0.62415596148232522</v>
      </c>
      <c r="AS30" t="str">
        <f t="shared" si="37"/>
        <v>81 Process, plant and machine operatives</v>
      </c>
      <c r="AT30" s="69">
        <v>0.68749767651909754</v>
      </c>
      <c r="AU30" s="69">
        <v>0.67980654928775786</v>
      </c>
      <c r="AV30" s="69">
        <v>0.69040820529707547</v>
      </c>
      <c r="AW30" s="69">
        <v>1.0199937167200424</v>
      </c>
      <c r="AX30" s="69">
        <v>1.3948791611173159</v>
      </c>
      <c r="AY30" s="69"/>
      <c r="AZ30" s="69">
        <f t="shared" si="38"/>
        <v>0.70447095582024044</v>
      </c>
      <c r="BA30" s="69">
        <f>'RD T1'!E174</f>
        <v>0.52401644554496041</v>
      </c>
      <c r="BB30" s="69">
        <f t="shared" si="39"/>
        <v>1.228487401365201</v>
      </c>
      <c r="BD30" t="str">
        <f t="shared" si="40"/>
        <v>81 Process, plant and machine operatives</v>
      </c>
      <c r="BE30" s="69">
        <v>4.5527819688668822</v>
      </c>
      <c r="BF30" s="69">
        <v>4.6397100467115573</v>
      </c>
      <c r="BG30" s="69">
        <v>3.9189580111395772</v>
      </c>
      <c r="BH30" s="69">
        <v>5.6977525609435995</v>
      </c>
      <c r="BI30" s="69">
        <v>6.8039625688196068</v>
      </c>
      <c r="BJ30" s="69"/>
      <c r="BK30" s="69">
        <f t="shared" si="41"/>
        <v>2.8850045576800296</v>
      </c>
      <c r="BL30" s="69">
        <f>'RD T1'!E203</f>
        <v>2.1158372334187407</v>
      </c>
      <c r="BM30" s="69">
        <f t="shared" si="42"/>
        <v>5.0008417910987699</v>
      </c>
      <c r="BO30" t="str">
        <f t="shared" si="43"/>
        <v>81 Process, plant and machine operatives</v>
      </c>
      <c r="BP30" s="69">
        <v>7.072549748224878</v>
      </c>
      <c r="BQ30" s="69">
        <v>6.8933627392974461</v>
      </c>
      <c r="BR30" s="69">
        <v>6.5568906337863515</v>
      </c>
      <c r="BS30" s="69">
        <v>8.1270900560144277</v>
      </c>
      <c r="BT30" s="69">
        <v>8.389978973176941</v>
      </c>
      <c r="BU30" s="69"/>
      <c r="BV30" s="69">
        <f t="shared" si="44"/>
        <v>1.8330883393905895</v>
      </c>
      <c r="BW30" s="69">
        <f>'RD T1'!E232</f>
        <v>3.254855976183098</v>
      </c>
      <c r="BX30" s="69">
        <f t="shared" si="45"/>
        <v>5.0879443155736874</v>
      </c>
      <c r="BZ30" t="str">
        <f t="shared" si="46"/>
        <v>81 Process, plant and machine operatives</v>
      </c>
      <c r="CA30" s="69">
        <v>6.3349877362167879</v>
      </c>
      <c r="CB30" s="69">
        <v>5.7395524214566995</v>
      </c>
      <c r="CC30" s="69">
        <v>4.8115707614134751</v>
      </c>
      <c r="CD30" s="69">
        <v>5.2747876415442834</v>
      </c>
      <c r="CE30" s="69">
        <v>2.126878740265691</v>
      </c>
      <c r="CF30" s="69"/>
      <c r="CG30" s="69">
        <f t="shared" si="47"/>
        <v>-2.684692021147784</v>
      </c>
      <c r="CH30" s="69">
        <f>'RD T1'!E261</f>
        <v>1.5234735628442524</v>
      </c>
      <c r="CI30" s="69">
        <f t="shared" si="48"/>
        <v>-1.1612184583035317</v>
      </c>
      <c r="CK30" t="str">
        <f t="shared" si="49"/>
        <v>81 Process, plant and machine operatives</v>
      </c>
      <c r="CL30" s="69">
        <v>2.6012534041188347</v>
      </c>
      <c r="CM30" s="69">
        <v>2.139518879127881</v>
      </c>
      <c r="CN30" s="69">
        <v>1.4397317462303136</v>
      </c>
      <c r="CO30" s="69">
        <v>0.77866644419100961</v>
      </c>
      <c r="CP30" s="69">
        <v>0.30532633065053155</v>
      </c>
      <c r="CQ30" s="69"/>
      <c r="CR30" s="69">
        <f t="shared" si="50"/>
        <v>-1.134405415579782</v>
      </c>
      <c r="CS30" s="69">
        <f>'RD T1'!E290</f>
        <v>0.16145679015943679</v>
      </c>
      <c r="CT30" s="69">
        <f t="shared" si="51"/>
        <v>-0.97294862542034521</v>
      </c>
    </row>
    <row r="31" spans="1:98" x14ac:dyDescent="0.2">
      <c r="A31" s="10" t="str">
        <f>name!D27</f>
        <v>82 Transport and mobile machine drivers and operatives</v>
      </c>
      <c r="B31" s="69">
        <v>5.0863707213297374E-2</v>
      </c>
      <c r="C31" s="69">
        <v>6.8200423660468024E-2</v>
      </c>
      <c r="D31" s="69">
        <v>6.7651365491938842E-2</v>
      </c>
      <c r="E31" s="69">
        <v>0.10928583637320395</v>
      </c>
      <c r="F31" s="69">
        <v>0.15095144106504826</v>
      </c>
      <c r="G31" s="11"/>
      <c r="H31" s="69">
        <f t="shared" si="26"/>
        <v>8.3300075573109422E-2</v>
      </c>
      <c r="I31" s="69">
        <f>'RD T1'!E59</f>
        <v>7.7039718802620463E-2</v>
      </c>
      <c r="J31" s="69">
        <f t="shared" si="27"/>
        <v>0.16033979437572987</v>
      </c>
      <c r="L31" t="str">
        <f t="shared" si="28"/>
        <v>82 Transport and mobile machine drivers and operatives</v>
      </c>
      <c r="M31" s="69">
        <v>0.33665632178926774</v>
      </c>
      <c r="N31" s="69">
        <v>0.42432407239371184</v>
      </c>
      <c r="O31" s="69">
        <v>0.42502689484545281</v>
      </c>
      <c r="P31" s="69">
        <v>0.62949672590088712</v>
      </c>
      <c r="Q31" s="69">
        <v>0.88226933921453143</v>
      </c>
      <c r="R31" s="11"/>
      <c r="S31" s="69">
        <f t="shared" si="29"/>
        <v>0.45724244436907863</v>
      </c>
      <c r="T31" s="69">
        <f>'RD T1'!E88</f>
        <v>0.4389916479137419</v>
      </c>
      <c r="U31" s="69">
        <f t="shared" si="30"/>
        <v>0.89623409228282047</v>
      </c>
      <c r="W31" t="str">
        <f t="shared" si="31"/>
        <v>82 Transport and mobile machine drivers and operatives</v>
      </c>
      <c r="X31" s="69">
        <v>1.1299052881761005</v>
      </c>
      <c r="Y31" s="69">
        <v>1.3351981944703097</v>
      </c>
      <c r="Z31" s="69">
        <v>1.4511965701674503</v>
      </c>
      <c r="AA31" s="69">
        <v>1.8372195425915232</v>
      </c>
      <c r="AB31" s="69">
        <v>2.5115450503034555</v>
      </c>
      <c r="AC31" s="69"/>
      <c r="AD31" s="69">
        <f t="shared" si="32"/>
        <v>1.0603484801360052</v>
      </c>
      <c r="AE31" s="69">
        <f>'RD T1'!E117</f>
        <v>1.3471687969597197</v>
      </c>
      <c r="AF31" s="69">
        <f t="shared" si="33"/>
        <v>2.4075172770957249</v>
      </c>
      <c r="AH31" t="str">
        <f t="shared" si="34"/>
        <v>82 Transport and mobile machine drivers and operatives</v>
      </c>
      <c r="AI31" s="69">
        <v>0.509017838712439</v>
      </c>
      <c r="AJ31" s="69">
        <v>0.61274330207105587</v>
      </c>
      <c r="AK31" s="69">
        <v>0.65554344667479614</v>
      </c>
      <c r="AL31" s="69">
        <v>0.8447891294578731</v>
      </c>
      <c r="AM31" s="69">
        <v>1.0654663670339404</v>
      </c>
      <c r="AN31" s="69"/>
      <c r="AO31" s="69">
        <f t="shared" si="35"/>
        <v>0.40992292035914424</v>
      </c>
      <c r="AP31" s="69">
        <f>'RD T1'!E146</f>
        <v>0.59403467171310709</v>
      </c>
      <c r="AQ31" s="69">
        <f t="shared" si="36"/>
        <v>1.0039575920722514</v>
      </c>
      <c r="AS31" t="str">
        <f t="shared" si="37"/>
        <v>82 Transport and mobile machine drivers and operatives</v>
      </c>
      <c r="AT31" s="69">
        <v>0.8561657729001344</v>
      </c>
      <c r="AU31" s="69">
        <v>0.98620010116430679</v>
      </c>
      <c r="AV31" s="69">
        <v>1.0542617747099672</v>
      </c>
      <c r="AW31" s="69">
        <v>1.3413814284894412</v>
      </c>
      <c r="AX31" s="69">
        <v>1.6552887334959343</v>
      </c>
      <c r="AY31" s="69"/>
      <c r="AZ31" s="69">
        <f t="shared" si="38"/>
        <v>0.60102695878596712</v>
      </c>
      <c r="BA31" s="69">
        <f>'RD T1'!E175</f>
        <v>0.94464854001502863</v>
      </c>
      <c r="BB31" s="69">
        <f t="shared" si="39"/>
        <v>1.5456754988009958</v>
      </c>
      <c r="BD31" t="str">
        <f t="shared" si="40"/>
        <v>82 Transport and mobile machine drivers and operatives</v>
      </c>
      <c r="BE31" s="69">
        <v>5.4044300900866995</v>
      </c>
      <c r="BF31" s="69">
        <v>6.0679780070897822</v>
      </c>
      <c r="BG31" s="69">
        <v>5.0865548128608502</v>
      </c>
      <c r="BH31" s="69">
        <v>6.4002244472879024</v>
      </c>
      <c r="BI31" s="69">
        <v>7.4034539934271812</v>
      </c>
      <c r="BJ31" s="69"/>
      <c r="BK31" s="69">
        <f t="shared" si="41"/>
        <v>2.316899180566331</v>
      </c>
      <c r="BL31" s="69">
        <f>'RD T1'!E204</f>
        <v>3.3106339741346544</v>
      </c>
      <c r="BM31" s="69">
        <f t="shared" si="42"/>
        <v>5.6275331547009859</v>
      </c>
      <c r="BO31" t="str">
        <f t="shared" si="43"/>
        <v>82 Transport and mobile machine drivers and operatives</v>
      </c>
      <c r="BP31" s="69">
        <v>9.1284816151620269</v>
      </c>
      <c r="BQ31" s="69">
        <v>9.4706973829250973</v>
      </c>
      <c r="BR31" s="69">
        <v>9.1700642729140309</v>
      </c>
      <c r="BS31" s="69">
        <v>9.8303907728540274</v>
      </c>
      <c r="BT31" s="69">
        <v>10.043909361612483</v>
      </c>
      <c r="BU31" s="69"/>
      <c r="BV31" s="69">
        <f t="shared" si="44"/>
        <v>0.87384508869845234</v>
      </c>
      <c r="BW31" s="69">
        <f>'RD T1'!E233</f>
        <v>5.4503112524658368</v>
      </c>
      <c r="BX31" s="69">
        <f t="shared" si="45"/>
        <v>6.3241563411642892</v>
      </c>
      <c r="BZ31" t="str">
        <f t="shared" si="46"/>
        <v>82 Transport and mobile machine drivers and operatives</v>
      </c>
      <c r="CA31" s="69">
        <v>9.6444439385648515</v>
      </c>
      <c r="CB31" s="69">
        <v>9.206319084627772</v>
      </c>
      <c r="CC31" s="69">
        <v>7.7026240864936844</v>
      </c>
      <c r="CD31" s="69">
        <v>7.7311387139669323</v>
      </c>
      <c r="CE31" s="69">
        <v>6.7394114826836393</v>
      </c>
      <c r="CF31" s="69"/>
      <c r="CG31" s="69">
        <f t="shared" si="47"/>
        <v>-0.96321260381004503</v>
      </c>
      <c r="CH31" s="69">
        <f>'RD T1'!E262</f>
        <v>3.4665879605017329</v>
      </c>
      <c r="CI31" s="69">
        <f t="shared" si="48"/>
        <v>2.5033753566916879</v>
      </c>
      <c r="CK31" t="str">
        <f t="shared" si="49"/>
        <v>82 Transport and mobile machine drivers and operatives</v>
      </c>
      <c r="CL31" s="69">
        <v>3.3868609013916813</v>
      </c>
      <c r="CM31" s="69">
        <v>3.7342547308538494</v>
      </c>
      <c r="CN31" s="69">
        <v>2.7566558327002695</v>
      </c>
      <c r="CO31" s="69">
        <v>2.4527261344287528</v>
      </c>
      <c r="CP31" s="69">
        <v>1.5243148758840712</v>
      </c>
      <c r="CQ31" s="69"/>
      <c r="CR31" s="69">
        <f t="shared" si="50"/>
        <v>-1.2323409568161983</v>
      </c>
      <c r="CS31" s="69">
        <f>'RD T1'!E291</f>
        <v>0.80833128015216615</v>
      </c>
      <c r="CT31" s="69">
        <f t="shared" si="51"/>
        <v>-0.42400967666403211</v>
      </c>
    </row>
    <row r="32" spans="1:98" x14ac:dyDescent="0.2">
      <c r="A32" s="10" t="str">
        <f>name!D28</f>
        <v>91 Elementary trades and related occupations</v>
      </c>
      <c r="B32" s="69">
        <v>6.3394861690208211E-4</v>
      </c>
      <c r="C32" s="69">
        <v>4.7421096621993959E-4</v>
      </c>
      <c r="D32" s="69">
        <v>5.2759792611202819E-4</v>
      </c>
      <c r="E32" s="69">
        <v>6.4468572293313305E-4</v>
      </c>
      <c r="F32" s="69">
        <v>9.3552138828753529E-4</v>
      </c>
      <c r="G32" s="11"/>
      <c r="H32" s="69">
        <f t="shared" si="26"/>
        <v>4.079234621755071E-4</v>
      </c>
      <c r="I32" s="69">
        <f>'RD T1'!E60</f>
        <v>4.5049839274984298E-4</v>
      </c>
      <c r="J32" s="69">
        <f t="shared" si="27"/>
        <v>8.5842185492535008E-4</v>
      </c>
      <c r="L32" t="str">
        <f t="shared" si="28"/>
        <v>91 Elementary trades and related occupations</v>
      </c>
      <c r="M32" s="69">
        <v>0.12598129254766383</v>
      </c>
      <c r="N32" s="69">
        <v>0.11870963216245835</v>
      </c>
      <c r="O32" s="69">
        <v>0.12167986823768014</v>
      </c>
      <c r="P32" s="69">
        <v>0.14654914342179406</v>
      </c>
      <c r="Q32" s="69">
        <v>0.19160696852776024</v>
      </c>
      <c r="R32" s="11"/>
      <c r="S32" s="69">
        <f t="shared" si="29"/>
        <v>6.9927100290080105E-2</v>
      </c>
      <c r="T32" s="69">
        <f>'RD T1'!E89</f>
        <v>8.092560372413786E-2</v>
      </c>
      <c r="U32" s="69">
        <f t="shared" si="30"/>
        <v>0.15085270401421796</v>
      </c>
      <c r="W32" t="str">
        <f t="shared" si="31"/>
        <v>91 Elementary trades and related occupations</v>
      </c>
      <c r="X32" s="69">
        <v>0.54246914394596568</v>
      </c>
      <c r="Y32" s="69">
        <v>0.48759049570532548</v>
      </c>
      <c r="Z32" s="69">
        <v>0.48096426546044635</v>
      </c>
      <c r="AA32" s="69">
        <v>0.451848389954006</v>
      </c>
      <c r="AB32" s="69">
        <v>0.53397154347000209</v>
      </c>
      <c r="AC32" s="69"/>
      <c r="AD32" s="69">
        <f t="shared" si="32"/>
        <v>5.3007278009555736E-2</v>
      </c>
      <c r="AE32" s="69">
        <f>'RD T1'!E118</f>
        <v>0.28214698223019952</v>
      </c>
      <c r="AF32" s="69">
        <f t="shared" si="33"/>
        <v>0.33515426023975525</v>
      </c>
      <c r="AH32" t="str">
        <f t="shared" si="34"/>
        <v>91 Elementary trades and related occupations</v>
      </c>
      <c r="AI32" s="69">
        <v>0.39815152682180999</v>
      </c>
      <c r="AJ32" s="69">
        <v>0.36585160109081344</v>
      </c>
      <c r="AK32" s="69">
        <v>0.36964351537552886</v>
      </c>
      <c r="AL32" s="69">
        <v>0.37012596748588034</v>
      </c>
      <c r="AM32" s="69">
        <v>0.47953824280114238</v>
      </c>
      <c r="AN32" s="69"/>
      <c r="AO32" s="69">
        <f t="shared" si="35"/>
        <v>0.10989472742561351</v>
      </c>
      <c r="AP32" s="69">
        <f>'RD T1'!E147</f>
        <v>0.24308267607310627</v>
      </c>
      <c r="AQ32" s="69">
        <f t="shared" si="36"/>
        <v>0.35297740349871976</v>
      </c>
      <c r="AS32" t="str">
        <f t="shared" si="37"/>
        <v>91 Elementary trades and related occupations</v>
      </c>
      <c r="AT32" s="69">
        <v>0.48488911775515259</v>
      </c>
      <c r="AU32" s="69">
        <v>0.39986383227093841</v>
      </c>
      <c r="AV32" s="69">
        <v>0.46045653488262789</v>
      </c>
      <c r="AW32" s="69">
        <v>0.44582027728213419</v>
      </c>
      <c r="AX32" s="69">
        <v>0.51498034176287921</v>
      </c>
      <c r="AY32" s="69"/>
      <c r="AZ32" s="69">
        <f t="shared" si="38"/>
        <v>5.4523806880251324E-2</v>
      </c>
      <c r="BA32" s="69">
        <f>'RD T1'!E176</f>
        <v>0.23399340038742394</v>
      </c>
      <c r="BB32" s="69">
        <f t="shared" si="39"/>
        <v>0.28851720726767527</v>
      </c>
      <c r="BD32" t="str">
        <f t="shared" si="40"/>
        <v>91 Elementary trades and related occupations</v>
      </c>
      <c r="BE32" s="69">
        <v>2.5164567830776647</v>
      </c>
      <c r="BF32" s="69">
        <v>2.1411757282794506</v>
      </c>
      <c r="BG32" s="69">
        <v>1.8924307772148006</v>
      </c>
      <c r="BH32" s="69">
        <v>2.044285239092436</v>
      </c>
      <c r="BI32" s="69">
        <v>2.5291623463890684</v>
      </c>
      <c r="BJ32" s="69"/>
      <c r="BK32" s="69">
        <f t="shared" si="41"/>
        <v>0.63673156917426788</v>
      </c>
      <c r="BL32" s="69">
        <f>'RD T1'!E205</f>
        <v>0.7680892909029341</v>
      </c>
      <c r="BM32" s="69">
        <f t="shared" si="42"/>
        <v>1.4048208600772019</v>
      </c>
      <c r="BO32" t="str">
        <f t="shared" si="43"/>
        <v>91 Elementary trades and related occupations</v>
      </c>
      <c r="BP32" s="69">
        <v>4.0457605346549146</v>
      </c>
      <c r="BQ32" s="69">
        <v>3.1755127496572624</v>
      </c>
      <c r="BR32" s="69">
        <v>3.1703986538548201</v>
      </c>
      <c r="BS32" s="69">
        <v>2.5629416868850226</v>
      </c>
      <c r="BT32" s="69">
        <v>2.4233550550020189</v>
      </c>
      <c r="BU32" s="69"/>
      <c r="BV32" s="69">
        <f t="shared" si="44"/>
        <v>-0.74704359885280125</v>
      </c>
      <c r="BW32" s="69">
        <f>'RD T1'!E234</f>
        <v>0.9607116834599092</v>
      </c>
      <c r="BX32" s="69">
        <f t="shared" si="45"/>
        <v>0.21366808460710796</v>
      </c>
      <c r="BZ32" t="str">
        <f t="shared" si="46"/>
        <v>91 Elementary trades and related occupations</v>
      </c>
      <c r="CA32" s="69">
        <v>5.2720104764146152</v>
      </c>
      <c r="CB32" s="69">
        <v>4.3313516091212687</v>
      </c>
      <c r="CC32" s="69">
        <v>3.6806256140078308</v>
      </c>
      <c r="CD32" s="69">
        <v>2.922506218278508</v>
      </c>
      <c r="CE32" s="69">
        <v>2.3913496901869506</v>
      </c>
      <c r="CF32" s="69"/>
      <c r="CG32" s="69">
        <f t="shared" si="47"/>
        <v>-1.2892759238208802</v>
      </c>
      <c r="CH32" s="69">
        <f>'RD T1'!E263</f>
        <v>1.0655150552819006</v>
      </c>
      <c r="CI32" s="69">
        <f t="shared" si="48"/>
        <v>-0.22376086853897958</v>
      </c>
      <c r="CK32" t="str">
        <f t="shared" si="49"/>
        <v>91 Elementary trades and related occupations</v>
      </c>
      <c r="CL32" s="69">
        <v>2.2405703917029092</v>
      </c>
      <c r="CM32" s="69">
        <v>1.8121402820323933</v>
      </c>
      <c r="CN32" s="69">
        <v>1.3399178504597022</v>
      </c>
      <c r="CO32" s="69">
        <v>0.89105474378279481</v>
      </c>
      <c r="CP32" s="69">
        <v>0.56245761476506151</v>
      </c>
      <c r="CQ32" s="69"/>
      <c r="CR32" s="69">
        <f t="shared" si="50"/>
        <v>-0.77746023569464073</v>
      </c>
      <c r="CS32" s="69">
        <f>'RD T1'!E292</f>
        <v>0.23231347305341335</v>
      </c>
      <c r="CT32" s="69">
        <f t="shared" si="51"/>
        <v>-0.54514676264122741</v>
      </c>
    </row>
    <row r="33" spans="1:98" x14ac:dyDescent="0.2">
      <c r="A33" s="10" t="str">
        <f>name!D29</f>
        <v>92 Elementary administration and service occupations</v>
      </c>
      <c r="B33" s="69">
        <v>4.1092903906282986E-2</v>
      </c>
      <c r="C33" s="69">
        <v>4.318265120185228E-2</v>
      </c>
      <c r="D33" s="69">
        <v>4.4634978243759664E-2</v>
      </c>
      <c r="E33" s="69">
        <v>6.4742387083115971E-2</v>
      </c>
      <c r="F33" s="69">
        <v>8.5834063520614109E-2</v>
      </c>
      <c r="G33" s="11"/>
      <c r="H33" s="69">
        <f t="shared" ref="H33" si="52">F33-D33</f>
        <v>4.1199085276854445E-2</v>
      </c>
      <c r="I33" s="69">
        <f>'RD T1'!E61</f>
        <v>3.998682654820121E-2</v>
      </c>
      <c r="J33" s="69">
        <f t="shared" ref="J33" si="53">SUM(H33:I33)</f>
        <v>8.1185911825055662E-2</v>
      </c>
      <c r="L33" t="str">
        <f t="shared" ref="L33" si="54">A33</f>
        <v>92 Elementary administration and service occupations</v>
      </c>
      <c r="M33" s="69">
        <v>1.1654992241575268</v>
      </c>
      <c r="N33" s="69">
        <v>1.4693251526029754</v>
      </c>
      <c r="O33" s="69">
        <v>1.4981886918500087</v>
      </c>
      <c r="P33" s="69">
        <v>2.2064938377560535</v>
      </c>
      <c r="Q33" s="69">
        <v>3.2329220458414087</v>
      </c>
      <c r="R33" s="11"/>
      <c r="S33" s="69">
        <f t="shared" ref="S33" si="55">Q33-O33</f>
        <v>1.7347333539914001</v>
      </c>
      <c r="T33" s="69">
        <f>'RD T1'!E90</f>
        <v>1.4122853583072281</v>
      </c>
      <c r="U33" s="69">
        <f t="shared" ref="U33" si="56">SUM(S33:T33)</f>
        <v>3.1470187122986282</v>
      </c>
      <c r="W33" t="str">
        <f t="shared" ref="W33" si="57">A33</f>
        <v>92 Elementary administration and service occupations</v>
      </c>
      <c r="X33" s="69">
        <v>4.6765993812526991</v>
      </c>
      <c r="Y33" s="69">
        <v>5.2248329132195117</v>
      </c>
      <c r="Z33" s="69">
        <v>6.177377312666855</v>
      </c>
      <c r="AA33" s="69">
        <v>7.2259696200938679</v>
      </c>
      <c r="AB33" s="69">
        <v>9.775803063561888</v>
      </c>
      <c r="AC33" s="69"/>
      <c r="AD33" s="69">
        <f t="shared" ref="AD33" si="58">AB33-Z33</f>
        <v>3.598425750895033</v>
      </c>
      <c r="AE33" s="69">
        <f>'RD T1'!E119</f>
        <v>5.1149723571068391</v>
      </c>
      <c r="AF33" s="69">
        <f t="shared" ref="AF33" si="59">SUM(AD33:AE33)</f>
        <v>8.7133981080018721</v>
      </c>
      <c r="AH33" t="str">
        <f t="shared" ref="AH33" si="60">L33</f>
        <v>92 Elementary administration and service occupations</v>
      </c>
      <c r="AI33" s="69">
        <v>2.3159511313309888</v>
      </c>
      <c r="AJ33" s="69">
        <v>2.6501441591815551</v>
      </c>
      <c r="AK33" s="69">
        <v>3.1238811169553364</v>
      </c>
      <c r="AL33" s="69">
        <v>3.6369015411947907</v>
      </c>
      <c r="AM33" s="69">
        <v>5.0482951381009578</v>
      </c>
      <c r="AN33" s="69"/>
      <c r="AO33" s="69">
        <f t="shared" ref="AO33" si="61">AM33-AK33</f>
        <v>1.9244140211456213</v>
      </c>
      <c r="AP33" s="69">
        <f>'RD T1'!E148</f>
        <v>2.4788162699927434</v>
      </c>
      <c r="AQ33" s="69">
        <f t="shared" ref="AQ33" si="62">SUM(AO33:AP33)</f>
        <v>4.4032302911383647</v>
      </c>
      <c r="AS33" t="str">
        <f t="shared" ref="AS33" si="63">W33</f>
        <v>92 Elementary administration and service occupations</v>
      </c>
      <c r="AT33" s="69">
        <v>2.2246975572592231</v>
      </c>
      <c r="AU33" s="69">
        <v>2.3348960509387982</v>
      </c>
      <c r="AV33" s="69">
        <v>2.8983279674467348</v>
      </c>
      <c r="AW33" s="69">
        <v>3.3016746653611344</v>
      </c>
      <c r="AX33" s="69">
        <v>4.5857009949172367</v>
      </c>
      <c r="AY33" s="69"/>
      <c r="AZ33" s="69">
        <f t="shared" ref="AZ33" si="64">AX33-AV33</f>
        <v>1.6873730274705019</v>
      </c>
      <c r="BA33" s="69">
        <f>'RD T1'!E177</f>
        <v>2.2401170523838627</v>
      </c>
      <c r="BB33" s="69">
        <f t="shared" ref="BB33" si="65">SUM(AZ33:BA33)</f>
        <v>3.9274900798543646</v>
      </c>
      <c r="BD33" t="str">
        <f t="shared" ref="BD33" si="66">AH33</f>
        <v>92 Elementary administration and service occupations</v>
      </c>
      <c r="BE33" s="69">
        <v>15.520007172082305</v>
      </c>
      <c r="BF33" s="69">
        <v>13.747721076713331</v>
      </c>
      <c r="BG33" s="69">
        <v>13.223815407894518</v>
      </c>
      <c r="BH33" s="69">
        <v>13.946341234136511</v>
      </c>
      <c r="BI33" s="69">
        <v>13.785083815487727</v>
      </c>
      <c r="BJ33" s="69"/>
      <c r="BK33" s="69">
        <f t="shared" ref="BK33" si="67">BI33-BG33</f>
        <v>0.56126840759320906</v>
      </c>
      <c r="BL33" s="69">
        <f>'RD T1'!E206</f>
        <v>7.3131777382444065</v>
      </c>
      <c r="BM33" s="69">
        <f t="shared" ref="BM33" si="68">SUM(BK33:BL33)</f>
        <v>7.8744461458376156</v>
      </c>
      <c r="BO33" t="str">
        <f t="shared" ref="BO33" si="69">AS33</f>
        <v>92 Elementary administration and service occupations</v>
      </c>
      <c r="BP33" s="69">
        <v>25.442384837281182</v>
      </c>
      <c r="BQ33" s="69">
        <v>24.858413905176079</v>
      </c>
      <c r="BR33" s="69">
        <v>23.408999400889059</v>
      </c>
      <c r="BS33" s="69">
        <v>24.27351747392402</v>
      </c>
      <c r="BT33" s="69">
        <v>21.949404089833642</v>
      </c>
      <c r="BU33" s="69"/>
      <c r="BV33" s="69">
        <f t="shared" ref="BV33" si="70">BT33-BR33</f>
        <v>-1.4595953110554163</v>
      </c>
      <c r="BW33" s="69">
        <f>'RD T1'!E235</f>
        <v>11.542828723266867</v>
      </c>
      <c r="BX33" s="69">
        <f t="shared" ref="BX33" si="71">SUM(BV33:BW33)</f>
        <v>10.083233412211451</v>
      </c>
      <c r="BZ33" t="str">
        <f t="shared" ref="BZ33" si="72">BD33</f>
        <v>92 Elementary administration and service occupations</v>
      </c>
      <c r="CA33" s="69">
        <v>24.1997583512691</v>
      </c>
      <c r="CB33" s="69">
        <v>24.347193839753292</v>
      </c>
      <c r="CC33" s="69">
        <v>20.916446857413067</v>
      </c>
      <c r="CD33" s="69">
        <v>20.67361767969491</v>
      </c>
      <c r="CE33" s="69">
        <v>15.153381535340177</v>
      </c>
      <c r="CF33" s="69"/>
      <c r="CG33" s="69">
        <f t="shared" ref="CG33" si="73">CE33-CC33</f>
        <v>-5.7630653220728902</v>
      </c>
      <c r="CH33" s="69">
        <f>'RD T1'!E264</f>
        <v>7.9101849464534251</v>
      </c>
      <c r="CI33" s="69">
        <f t="shared" ref="CI33" si="74">SUM(CG33:CH33)</f>
        <v>2.1471196243805348</v>
      </c>
      <c r="CK33" t="str">
        <f t="shared" ref="CK33" si="75">BO33</f>
        <v>92 Elementary administration and service occupations</v>
      </c>
      <c r="CL33" s="69">
        <v>11.51245652197129</v>
      </c>
      <c r="CM33" s="69">
        <v>9.5052272835721556</v>
      </c>
      <c r="CN33" s="69">
        <v>6.4366274132920385</v>
      </c>
      <c r="CO33" s="69">
        <v>4.6675610894393333</v>
      </c>
      <c r="CP33" s="69">
        <v>2.5935079954574398</v>
      </c>
      <c r="CQ33" s="69"/>
      <c r="CR33" s="69">
        <f t="shared" ref="CR33" si="76">CP33-CN33</f>
        <v>-3.8431194178345987</v>
      </c>
      <c r="CS33" s="69">
        <f>'RD T1'!E293</f>
        <v>1.0684489400695572</v>
      </c>
      <c r="CT33" s="69">
        <f t="shared" ref="CT33" si="77">SUM(CR33:CS33)</f>
        <v>-2.7746704777650413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8.8997767990114429</v>
      </c>
      <c r="C35" s="67">
        <f t="shared" ref="C35:F35" si="78">SUM(C8:C33)</f>
        <v>10.915052439311658</v>
      </c>
      <c r="D35" s="67">
        <f t="shared" si="78"/>
        <v>10.697145200193773</v>
      </c>
      <c r="E35" s="67">
        <f t="shared" si="78"/>
        <v>13.638061356738643</v>
      </c>
      <c r="F35" s="67">
        <f t="shared" si="78"/>
        <v>17.715765744213826</v>
      </c>
      <c r="G35" s="11"/>
      <c r="H35" s="67">
        <f>F35-D35</f>
        <v>7.0186205440200524</v>
      </c>
      <c r="I35" s="67">
        <f>SUM(I8:I33)</f>
        <v>7.1972581247222642</v>
      </c>
      <c r="J35" s="67">
        <f>SUM(H35:I35)</f>
        <v>14.215878668742317</v>
      </c>
      <c r="L35" s="24" t="str">
        <f>A35</f>
        <v>All occupations</v>
      </c>
      <c r="M35" s="67">
        <f>SUM(M8:M33)</f>
        <v>58.338959156889835</v>
      </c>
      <c r="N35" s="67">
        <f t="shared" ref="N35:Q35" si="79">SUM(N8:N33)</f>
        <v>74.114782180645278</v>
      </c>
      <c r="O35" s="67">
        <f t="shared" si="79"/>
        <v>73.822487080392563</v>
      </c>
      <c r="P35" s="67">
        <f t="shared" si="79"/>
        <v>94.416298192428314</v>
      </c>
      <c r="Q35" s="67">
        <f t="shared" si="79"/>
        <v>123.5640628677269</v>
      </c>
      <c r="R35" s="11"/>
      <c r="S35" s="67">
        <f t="shared" si="29"/>
        <v>49.741575787334341</v>
      </c>
      <c r="T35" s="67">
        <f>SUM(T8:T33)</f>
        <v>52.327976117135918</v>
      </c>
      <c r="U35" s="67">
        <f>SUM(S35:T35)</f>
        <v>102.06955190447026</v>
      </c>
      <c r="W35" s="24" t="str">
        <f>A35</f>
        <v>All occupations</v>
      </c>
      <c r="X35" s="67">
        <f>SUM(X8:X33)</f>
        <v>131.40206287403424</v>
      </c>
      <c r="Y35" s="67">
        <f t="shared" ref="Y35:AB35" si="80">SUM(Y8:Y33)</f>
        <v>143.06753565593993</v>
      </c>
      <c r="Z35" s="67">
        <f t="shared" si="80"/>
        <v>160.80116928006802</v>
      </c>
      <c r="AA35" s="67">
        <f t="shared" si="80"/>
        <v>168.32369995184013</v>
      </c>
      <c r="AB35" s="67">
        <f t="shared" si="80"/>
        <v>202.60592311108243</v>
      </c>
      <c r="AC35" s="69"/>
      <c r="AD35" s="67">
        <f t="shared" ref="AD35" si="81">AB35-Z35</f>
        <v>41.804753831014409</v>
      </c>
      <c r="AE35" s="67">
        <f>SUM(AE8:AE33)</f>
        <v>97.533843071827093</v>
      </c>
      <c r="AF35" s="67">
        <f>SUM(AD35:AE35)</f>
        <v>139.33859690284152</v>
      </c>
      <c r="AH35" s="24" t="str">
        <f>L35</f>
        <v>All occupations</v>
      </c>
      <c r="AI35" s="67">
        <f>SUM(AI8:AI33)</f>
        <v>40.970331552424362</v>
      </c>
      <c r="AJ35" s="67">
        <f t="shared" ref="AJ35:AM35" si="82">SUM(AJ8:AJ33)</f>
        <v>41.153412449916985</v>
      </c>
      <c r="AK35" s="67">
        <f t="shared" si="82"/>
        <v>46.250989315892362</v>
      </c>
      <c r="AL35" s="67">
        <f t="shared" si="82"/>
        <v>45.024493741163489</v>
      </c>
      <c r="AM35" s="67">
        <f t="shared" si="82"/>
        <v>52.151004911919884</v>
      </c>
      <c r="AN35" s="69"/>
      <c r="AO35" s="67">
        <f t="shared" ref="AO35" si="83">AM35-AK35</f>
        <v>5.9000155960275222</v>
      </c>
      <c r="AP35" s="67">
        <f>SUM(AP8:AP33)</f>
        <v>25.555951578584253</v>
      </c>
      <c r="AQ35" s="67">
        <f>SUM(AO35:AP35)</f>
        <v>31.455967174611775</v>
      </c>
      <c r="AS35" s="24" t="str">
        <f>W35</f>
        <v>All occupations</v>
      </c>
      <c r="AT35" s="67">
        <f>SUM(AT8:AT33)</f>
        <v>38.908437973701915</v>
      </c>
      <c r="AU35" s="67">
        <f t="shared" ref="AU35:AX35" si="84">SUM(AU8:AU33)</f>
        <v>40.373134876445519</v>
      </c>
      <c r="AV35" s="67">
        <f t="shared" si="84"/>
        <v>45.32210334051242</v>
      </c>
      <c r="AW35" s="67">
        <f t="shared" si="84"/>
        <v>46.350958871389174</v>
      </c>
      <c r="AX35" s="67">
        <f t="shared" si="84"/>
        <v>55.128214464537663</v>
      </c>
      <c r="AY35" s="69"/>
      <c r="AZ35" s="67">
        <f t="shared" ref="AZ35" si="85">AX35-AV35</f>
        <v>9.806111124025243</v>
      </c>
      <c r="BA35" s="67">
        <f>SUM(BA8:BA33)</f>
        <v>25.766668762284677</v>
      </c>
      <c r="BB35" s="67">
        <f>SUM(AZ35:BA35)</f>
        <v>35.572779886309917</v>
      </c>
      <c r="BD35" s="24" t="str">
        <f>AH35</f>
        <v>All occupations</v>
      </c>
      <c r="BE35" s="67">
        <f>SUM(BE8:BE33)</f>
        <v>164.86929048288121</v>
      </c>
      <c r="BF35" s="67">
        <f t="shared" ref="BF35:BI35" si="86">SUM(BF8:BF33)</f>
        <v>161.0205637835621</v>
      </c>
      <c r="BG35" s="67">
        <f t="shared" si="86"/>
        <v>153.71063677147291</v>
      </c>
      <c r="BH35" s="67">
        <f t="shared" si="86"/>
        <v>165.92562993590025</v>
      </c>
      <c r="BI35" s="67">
        <f t="shared" si="86"/>
        <v>173.89519004196353</v>
      </c>
      <c r="BJ35" s="69"/>
      <c r="BK35" s="67">
        <f t="shared" ref="BK35" si="87">BI35-BG35</f>
        <v>20.184553270490625</v>
      </c>
      <c r="BL35" s="67">
        <f>SUM(BL8:BL33)</f>
        <v>78.447524423037791</v>
      </c>
      <c r="BM35" s="67">
        <f>SUM(BK35:BL35)</f>
        <v>98.632077693528416</v>
      </c>
      <c r="BO35" s="24" t="str">
        <f>AS35</f>
        <v>All occupations</v>
      </c>
      <c r="BP35" s="67">
        <f>SUM(BP8:BP33)</f>
        <v>179.58135354863413</v>
      </c>
      <c r="BQ35" s="67">
        <f t="shared" ref="BQ35:BT35" si="88">SUM(BQ8:BQ33)</f>
        <v>171.79028220229952</v>
      </c>
      <c r="BR35" s="67">
        <f t="shared" si="88"/>
        <v>165.21647543992609</v>
      </c>
      <c r="BS35" s="67">
        <f t="shared" si="88"/>
        <v>160.66169205362255</v>
      </c>
      <c r="BT35" s="67">
        <f t="shared" si="88"/>
        <v>140.00060748284042</v>
      </c>
      <c r="BU35" s="69"/>
      <c r="BV35" s="67">
        <f t="shared" ref="BV35" si="89">BT35-BR35</f>
        <v>-25.215867957085663</v>
      </c>
      <c r="BW35" s="67">
        <f>SUM(BW8:BW33)</f>
        <v>70.948459520346574</v>
      </c>
      <c r="BX35" s="67">
        <f>SUM(BV35:BW35)</f>
        <v>45.732591563260911</v>
      </c>
      <c r="BZ35" s="24" t="str">
        <f>BD35</f>
        <v>All occupations</v>
      </c>
      <c r="CA35" s="67">
        <f>SUM(CA8:CA33)</f>
        <v>128.33255274032993</v>
      </c>
      <c r="CB35" s="67">
        <f t="shared" ref="CB35:CE35" si="90">SUM(CB8:CB33)</f>
        <v>119.92345139720439</v>
      </c>
      <c r="CC35" s="67">
        <f t="shared" si="90"/>
        <v>104.58104292193673</v>
      </c>
      <c r="CD35" s="67">
        <f t="shared" si="90"/>
        <v>95.92709904545805</v>
      </c>
      <c r="CE35" s="67">
        <f t="shared" si="90"/>
        <v>67.336712897724041</v>
      </c>
      <c r="CF35" s="69"/>
      <c r="CG35" s="67">
        <f t="shared" ref="CG35" si="91">CE35-CC35</f>
        <v>-37.244330024212687</v>
      </c>
      <c r="CH35" s="67">
        <f>SUM(CH8:CH33)</f>
        <v>35.167456190188418</v>
      </c>
      <c r="CI35" s="67">
        <f>SUM(CG35:CH35)</f>
        <v>-2.0768738340242692</v>
      </c>
      <c r="CK35" s="24" t="str">
        <f>BO35</f>
        <v>All occupations</v>
      </c>
      <c r="CL35" s="67">
        <f>SUM(CL8:CL33)</f>
        <v>43.380234872093055</v>
      </c>
      <c r="CM35" s="67">
        <f t="shared" ref="CM35:CP35" si="92">SUM(CM8:CM33)</f>
        <v>39.739785014674268</v>
      </c>
      <c r="CN35" s="67">
        <f t="shared" si="92"/>
        <v>28.209950649605183</v>
      </c>
      <c r="CO35" s="67">
        <f t="shared" si="92"/>
        <v>23.266066851459478</v>
      </c>
      <c r="CP35" s="67">
        <f t="shared" si="92"/>
        <v>16.362518477990875</v>
      </c>
      <c r="CQ35" s="69"/>
      <c r="CR35" s="67">
        <f t="shared" ref="CR35" si="93">CP35-CN35</f>
        <v>-11.847432171614308</v>
      </c>
      <c r="CS35" s="67">
        <f>SUM(CS8:CS33)</f>
        <v>6.3184202972114356</v>
      </c>
      <c r="CT35" s="67">
        <f>SUM(CR35:CS35)</f>
        <v>-5.5290118744028725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Norfolk and Suffolk 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Norfolk and Suffolk 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Norfolk and Suffolk 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Norfolk and Suffolk 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Norfolk and Suffolk 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Norfolk and Suffolk 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Norfolk and Suffolk 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Norfolk and Suffolk 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Norfolk and Suffolk 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6.9224752960717977</v>
      </c>
      <c r="C45" s="18">
        <f t="shared" si="104"/>
        <v>7.2080264135991339</v>
      </c>
      <c r="D45" s="18">
        <f t="shared" si="104"/>
        <v>7.4350170501897601</v>
      </c>
      <c r="E45" s="18">
        <f t="shared" si="104"/>
        <v>6.8326361582158279</v>
      </c>
      <c r="F45" s="18">
        <f t="shared" si="104"/>
        <v>6.9033508907369647</v>
      </c>
      <c r="H45" s="68">
        <f t="shared" ref="H45:H70" si="105">IF(D8&gt;0,(H8/D8)*100,0)</f>
        <v>53.76943479840002</v>
      </c>
      <c r="I45" s="69">
        <f t="shared" ref="I45:I70" si="106">IF(D8&gt;0,I8/D8*100,0)</f>
        <v>69.226037036288915</v>
      </c>
      <c r="J45" s="69">
        <f t="shared" ref="J45:J70" si="107">IF(D8&gt;0,(J8/D8)*100,0)</f>
        <v>122.99547183468893</v>
      </c>
      <c r="L45" t="str">
        <f>A45</f>
        <v>11 Corporate managers and directors</v>
      </c>
      <c r="M45" s="18">
        <f t="shared" ref="M45:Q54" si="108">M8/M$35*100</f>
        <v>8.851057207420201</v>
      </c>
      <c r="N45" s="18">
        <f t="shared" si="108"/>
        <v>9.3187412914955718</v>
      </c>
      <c r="O45" s="18">
        <f t="shared" si="108"/>
        <v>9.0302797908485815</v>
      </c>
      <c r="P45" s="18">
        <f t="shared" si="108"/>
        <v>8.2071565266807109</v>
      </c>
      <c r="Q45" s="18">
        <f t="shared" si="108"/>
        <v>8.2114436181036243</v>
      </c>
      <c r="S45" s="68">
        <f t="shared" ref="S45:S70" si="109">IF(O8&gt;0,(S8/O8)*100,0)</f>
        <v>52.202510506563925</v>
      </c>
      <c r="T45" s="69">
        <f t="shared" ref="T45:T70" si="110">IF(O8&gt;0,T8/O8*100,0)</f>
        <v>68.912434984798708</v>
      </c>
      <c r="U45" s="69">
        <f t="shared" ref="U45:U70" si="111">IF(O8&gt;0,(U8/O8)*100,0)</f>
        <v>121.11494549136266</v>
      </c>
      <c r="W45" t="str">
        <f>A45</f>
        <v>11 Corporate managers and directors</v>
      </c>
      <c r="X45" s="18">
        <f t="shared" ref="X45:AB54" si="112">X8/X$35*100</f>
        <v>10.413390951074728</v>
      </c>
      <c r="Y45" s="18">
        <f t="shared" si="112"/>
        <v>11.190988066748044</v>
      </c>
      <c r="Z45" s="18">
        <f t="shared" si="112"/>
        <v>10.660861226498877</v>
      </c>
      <c r="AA45" s="18">
        <f t="shared" si="112"/>
        <v>9.7850986702752252</v>
      </c>
      <c r="AB45" s="18">
        <f t="shared" si="112"/>
        <v>9.8193882146418261</v>
      </c>
      <c r="AD45" s="68">
        <f t="shared" ref="AD45:AD70" si="113">IF(Z8&gt;0,(AD8/Z8)*100,0)</f>
        <v>16.052653667541392</v>
      </c>
      <c r="AE45" s="69">
        <f t="shared" ref="AE45:AE70" si="114">IF(Z8&gt;0,AE8/Z8*100,0)</f>
        <v>59.557047842191004</v>
      </c>
      <c r="AF45" s="69">
        <f t="shared" ref="AF45:AF70" si="115">IF(Z8&gt;0,(AF8/Z8)*100,0)</f>
        <v>75.609701509732403</v>
      </c>
      <c r="AH45" t="str">
        <f>L45</f>
        <v>11 Corporate managers and directors</v>
      </c>
      <c r="AI45" s="18">
        <f t="shared" ref="AI45:AM54" si="116">AI8/AI$35*100</f>
        <v>7.0789159687034546</v>
      </c>
      <c r="AJ45" s="18">
        <f t="shared" si="116"/>
        <v>7.745966316648409</v>
      </c>
      <c r="AK45" s="18">
        <f t="shared" si="116"/>
        <v>7.687406115153089</v>
      </c>
      <c r="AL45" s="18">
        <f t="shared" si="116"/>
        <v>7.1361762889778415</v>
      </c>
      <c r="AM45" s="18">
        <f t="shared" si="116"/>
        <v>7.0393805981639179</v>
      </c>
      <c r="AO45" s="68">
        <f t="shared" ref="AO45:AO70" si="117">IF(AK8&gt;0,(AO8/AK8)*100,0)</f>
        <v>3.2514778688214396</v>
      </c>
      <c r="AP45" s="69">
        <f t="shared" ref="AP45:AP70" si="118">IF(AK8&gt;0,AP8/AK8*100,0)</f>
        <v>51.013595335113237</v>
      </c>
      <c r="AQ45" s="69">
        <f t="shared" ref="AQ45:AQ70" si="119">IF(AK8&gt;0,(AQ8/AK8)*100,0)</f>
        <v>54.265073203934676</v>
      </c>
      <c r="AS45" t="str">
        <f>W45</f>
        <v>11 Corporate managers and directors</v>
      </c>
      <c r="AT45" s="18">
        <f t="shared" ref="AT45:AX54" si="120">AT8/AT$35*100</f>
        <v>10.4667263695843</v>
      </c>
      <c r="AU45" s="18">
        <f t="shared" si="120"/>
        <v>10.907921974834595</v>
      </c>
      <c r="AV45" s="18">
        <f t="shared" si="120"/>
        <v>10.894395157084862</v>
      </c>
      <c r="AW45" s="18">
        <f t="shared" si="120"/>
        <v>9.642744067322182</v>
      </c>
      <c r="AX45" s="18">
        <f t="shared" si="120"/>
        <v>9.40449822448074</v>
      </c>
      <c r="AZ45" s="68">
        <f t="shared" ref="AZ45:AZ70" si="121">IF(AV8&gt;0,(AZ8/AV8)*100,0)</f>
        <v>5.0017107105980978</v>
      </c>
      <c r="BA45" s="69">
        <f t="shared" ref="BA45:BA70" si="122">IF(AV8&gt;0,BA8/AV8*100,0)</f>
        <v>51.430247309874311</v>
      </c>
      <c r="BB45" s="69">
        <f t="shared" ref="BB45:BB70" si="123">IF(AV8&gt;0,(BB8/AV8)*100,0)</f>
        <v>56.431958020472408</v>
      </c>
      <c r="BD45" t="str">
        <f>AH45</f>
        <v>11 Corporate managers and directors</v>
      </c>
      <c r="BE45" s="18">
        <f t="shared" ref="BE45:BI54" si="124">BE8/BE$35*100</f>
        <v>6.2643694381667476</v>
      </c>
      <c r="BF45" s="18">
        <f t="shared" si="124"/>
        <v>7.2057259170779098</v>
      </c>
      <c r="BG45" s="18">
        <f t="shared" si="124"/>
        <v>7.2499125415435239</v>
      </c>
      <c r="BH45" s="18">
        <f t="shared" si="124"/>
        <v>6.3642173770608643</v>
      </c>
      <c r="BI45" s="18">
        <f t="shared" si="124"/>
        <v>6.7222600476730383</v>
      </c>
      <c r="BK45" s="68">
        <f t="shared" ref="BK45:BK70" si="125">IF(BG8&gt;0,(BK8/BG8)*100,0)</f>
        <v>4.897753944494478</v>
      </c>
      <c r="BL45" s="69">
        <f t="shared" ref="BL45:BL70" si="126">IF(BG8&gt;0,BL8/BG8*100,0)</f>
        <v>44.147248980915741</v>
      </c>
      <c r="BM45" s="69">
        <f t="shared" ref="BM45:BM70" si="127">IF(BG8&gt;0,(BM8/BG8)*100,0)</f>
        <v>49.045002925410216</v>
      </c>
      <c r="BO45" t="str">
        <f>AS45</f>
        <v>11 Corporate managers and directors</v>
      </c>
      <c r="BP45" s="18">
        <f t="shared" ref="BP45:BT54" si="128">BP8/BP$35*100</f>
        <v>5.0868275779711745</v>
      </c>
      <c r="BQ45" s="18">
        <f t="shared" si="128"/>
        <v>5.4017438949804077</v>
      </c>
      <c r="BR45" s="18">
        <f t="shared" si="128"/>
        <v>5.8414984872623599</v>
      </c>
      <c r="BS45" s="18">
        <f t="shared" si="128"/>
        <v>4.876216703840198</v>
      </c>
      <c r="BT45" s="18">
        <f t="shared" si="128"/>
        <v>4.6787284241257217</v>
      </c>
      <c r="BV45" s="68">
        <f t="shared" ref="BV45:BV70" si="129">IF(BR8&gt;0,(BV8/BR8)*100,0)</f>
        <v>-32.129642649329988</v>
      </c>
      <c r="BW45" s="69">
        <f t="shared" ref="BW45:BW70" si="130">IF(BR8&gt;0,BW8/BR8*100,0)</f>
        <v>36.724908261239101</v>
      </c>
      <c r="BX45" s="69">
        <f t="shared" ref="BX45:BX70" si="131">IF(BR8&gt;0,(BX8/BR8)*100,0)</f>
        <v>4.5952656119091166</v>
      </c>
      <c r="BZ45" t="str">
        <f>BD45</f>
        <v>11 Corporate managers and directors</v>
      </c>
      <c r="CA45" s="18">
        <f t="shared" ref="CA45:CE54" si="132">CA8/CA$35*100</f>
        <v>5.1862859526533756</v>
      </c>
      <c r="CB45" s="18">
        <f t="shared" si="132"/>
        <v>5.7577435886832582</v>
      </c>
      <c r="CC45" s="18">
        <f t="shared" si="132"/>
        <v>6.3097558766601214</v>
      </c>
      <c r="CD45" s="18">
        <f t="shared" si="132"/>
        <v>6.0937649394816891</v>
      </c>
      <c r="CE45" s="18">
        <f t="shared" si="132"/>
        <v>7.0530634705380084</v>
      </c>
      <c r="CG45" s="68">
        <f t="shared" ref="CG45:CG70" si="133">IF(CC8&gt;0,(CG8/CC8)*100,0)</f>
        <v>-28.027899302267095</v>
      </c>
      <c r="CH45" s="69">
        <f t="shared" ref="CH45:CH70" si="134">IF(CC8&gt;0,CH8/CC8*100,0)</f>
        <v>37.632299295613159</v>
      </c>
      <c r="CI45" s="69">
        <f t="shared" ref="CI45:CI70" si="135">IF(CC8&gt;0,(CI8/CC8)*100,0)</f>
        <v>9.6043999933460658</v>
      </c>
      <c r="CK45" t="str">
        <f>BO45</f>
        <v>11 Corporate managers and directors</v>
      </c>
      <c r="CL45" s="18">
        <f t="shared" ref="CL45:CP54" si="136">CL8/CL$35*100</f>
        <v>2.7572410328241688</v>
      </c>
      <c r="CM45" s="18">
        <f t="shared" si="136"/>
        <v>3.517260250411077</v>
      </c>
      <c r="CN45" s="18">
        <f t="shared" si="136"/>
        <v>3.8473167102043613</v>
      </c>
      <c r="CO45" s="18">
        <f t="shared" si="136"/>
        <v>3.7571628982870586</v>
      </c>
      <c r="CP45" s="18">
        <f t="shared" si="136"/>
        <v>4.7563588062173547</v>
      </c>
      <c r="CR45" s="68">
        <f t="shared" ref="CR45:CR70" si="137">IF(CN8&gt;0,(CR8/CN8)*100,0)</f>
        <v>-28.29251447322595</v>
      </c>
      <c r="CS45" s="69">
        <f t="shared" ref="CS45:CS70" si="138">IF(CN8&gt;0,CS8/CN8*100,0)</f>
        <v>23.735562257757003</v>
      </c>
      <c r="CT45" s="69">
        <f t="shared" ref="CT45:CT70" si="139">IF(CN8&gt;0,(CT8/CN8)*100,0)</f>
        <v>-4.5569522154689475</v>
      </c>
    </row>
    <row r="46" spans="1:98" x14ac:dyDescent="0.2">
      <c r="A46" t="str">
        <f t="shared" si="103"/>
        <v>12 Other managers and proprietors</v>
      </c>
      <c r="B46" s="18">
        <f t="shared" si="104"/>
        <v>2.876970259653207</v>
      </c>
      <c r="C46" s="18">
        <f t="shared" si="104"/>
        <v>2.7078488000656953</v>
      </c>
      <c r="D46" s="18">
        <f t="shared" si="104"/>
        <v>2.6910925890578445</v>
      </c>
      <c r="E46" s="18">
        <f t="shared" si="104"/>
        <v>3.3501970075133407</v>
      </c>
      <c r="F46" s="18">
        <f t="shared" si="104"/>
        <v>3.6614078319785603</v>
      </c>
      <c r="H46" s="68">
        <f t="shared" si="105"/>
        <v>125.32610216763915</v>
      </c>
      <c r="I46" s="69">
        <f t="shared" si="106"/>
        <v>108.32032125877976</v>
      </c>
      <c r="J46" s="69">
        <f t="shared" si="107"/>
        <v>233.64642342641892</v>
      </c>
      <c r="L46" t="str">
        <f t="shared" ref="L46:L69" si="140">A46</f>
        <v>12 Other managers and proprietors</v>
      </c>
      <c r="M46" s="18">
        <f t="shared" si="108"/>
        <v>3.5224270880181709</v>
      </c>
      <c r="N46" s="18">
        <f t="shared" si="108"/>
        <v>3.4914597813796031</v>
      </c>
      <c r="O46" s="18">
        <f t="shared" si="108"/>
        <v>3.3615792575463628</v>
      </c>
      <c r="P46" s="18">
        <f t="shared" si="108"/>
        <v>4.0766812511794477</v>
      </c>
      <c r="Q46" s="18">
        <f t="shared" si="108"/>
        <v>4.4867380361320723</v>
      </c>
      <c r="S46" s="68">
        <f t="shared" si="109"/>
        <v>123.40395916975424</v>
      </c>
      <c r="T46" s="69">
        <f t="shared" si="110"/>
        <v>105.56255846324972</v>
      </c>
      <c r="U46" s="69">
        <f t="shared" si="111"/>
        <v>228.96651763300392</v>
      </c>
      <c r="W46" t="str">
        <f t="shared" ref="W46:W69" si="141">A46</f>
        <v>12 Other managers and proprietors</v>
      </c>
      <c r="X46" s="18">
        <f t="shared" si="112"/>
        <v>3.9409811770964884</v>
      </c>
      <c r="Y46" s="18">
        <f t="shared" si="112"/>
        <v>3.7689855458875066</v>
      </c>
      <c r="Z46" s="18">
        <f t="shared" si="112"/>
        <v>3.7358478519624585</v>
      </c>
      <c r="AA46" s="18">
        <f t="shared" si="112"/>
        <v>4.5147181052422596</v>
      </c>
      <c r="AB46" s="18">
        <f t="shared" si="112"/>
        <v>4.8615417106269128</v>
      </c>
      <c r="AD46" s="68">
        <f t="shared" si="113"/>
        <v>63.963722950962676</v>
      </c>
      <c r="AE46" s="69">
        <f t="shared" si="114"/>
        <v>86.625361145650643</v>
      </c>
      <c r="AF46" s="69">
        <f t="shared" si="115"/>
        <v>150.58908409661331</v>
      </c>
      <c r="AH46" t="str">
        <f t="shared" ref="AH46:AH69" si="142">L46</f>
        <v>12 Other managers and proprietors</v>
      </c>
      <c r="AI46" s="18">
        <f t="shared" si="116"/>
        <v>3.9280905008269897</v>
      </c>
      <c r="AJ46" s="18">
        <f t="shared" si="116"/>
        <v>4.1707281635345828</v>
      </c>
      <c r="AK46" s="18">
        <f t="shared" si="116"/>
        <v>4.3746080019788778</v>
      </c>
      <c r="AL46" s="18">
        <f t="shared" si="116"/>
        <v>5.4162773678410785</v>
      </c>
      <c r="AM46" s="18">
        <f t="shared" si="116"/>
        <v>6.0618519945133418</v>
      </c>
      <c r="AO46" s="68">
        <f t="shared" si="117"/>
        <v>56.245615801045446</v>
      </c>
      <c r="AP46" s="69">
        <f t="shared" si="118"/>
        <v>84.664922307188377</v>
      </c>
      <c r="AQ46" s="69">
        <f t="shared" si="119"/>
        <v>140.91053810823382</v>
      </c>
      <c r="AS46" t="str">
        <f t="shared" ref="AS46:AS69" si="143">W46</f>
        <v>12 Other managers and proprietors</v>
      </c>
      <c r="AT46" s="18">
        <f t="shared" si="120"/>
        <v>4.2765341512684527</v>
      </c>
      <c r="AU46" s="18">
        <f t="shared" si="120"/>
        <v>4.2473373140167414</v>
      </c>
      <c r="AV46" s="18">
        <f t="shared" si="120"/>
        <v>4.2219121327828448</v>
      </c>
      <c r="AW46" s="18">
        <f t="shared" si="120"/>
        <v>5.167972828909388</v>
      </c>
      <c r="AX46" s="18">
        <f t="shared" si="120"/>
        <v>5.477296149339276</v>
      </c>
      <c r="AZ46" s="68">
        <f t="shared" si="121"/>
        <v>57.80505193874118</v>
      </c>
      <c r="BA46" s="69">
        <f t="shared" si="122"/>
        <v>80.15955531151485</v>
      </c>
      <c r="BB46" s="69">
        <f t="shared" si="123"/>
        <v>137.96460725025602</v>
      </c>
      <c r="BD46" t="str">
        <f t="shared" ref="BD46:BD69" si="144">AH46</f>
        <v>12 Other managers and proprietors</v>
      </c>
      <c r="BE46" s="18">
        <f t="shared" si="124"/>
        <v>3.1898031427824241</v>
      </c>
      <c r="BF46" s="18">
        <f t="shared" si="124"/>
        <v>3.1152817486161144</v>
      </c>
      <c r="BG46" s="18">
        <f t="shared" si="124"/>
        <v>3.0406576432740544</v>
      </c>
      <c r="BH46" s="18">
        <f t="shared" si="124"/>
        <v>3.5359652735864842</v>
      </c>
      <c r="BI46" s="18">
        <f t="shared" si="124"/>
        <v>3.7863078108598209</v>
      </c>
      <c r="BK46" s="68">
        <f t="shared" si="125"/>
        <v>40.874387503924815</v>
      </c>
      <c r="BL46" s="69">
        <f t="shared" si="126"/>
        <v>62.648427324538844</v>
      </c>
      <c r="BM46" s="69">
        <f t="shared" si="127"/>
        <v>103.52281482846367</v>
      </c>
      <c r="BO46" t="str">
        <f t="shared" ref="BO46:BO69" si="145">AS46</f>
        <v>12 Other managers and proprietors</v>
      </c>
      <c r="BP46" s="18">
        <f t="shared" si="128"/>
        <v>3.0713161962018987</v>
      </c>
      <c r="BQ46" s="18">
        <f t="shared" si="128"/>
        <v>3.1582075990882696</v>
      </c>
      <c r="BR46" s="18">
        <f t="shared" si="128"/>
        <v>3.1967490021348537</v>
      </c>
      <c r="BS46" s="18">
        <f t="shared" si="128"/>
        <v>3.8496899503047315</v>
      </c>
      <c r="BT46" s="18">
        <f t="shared" si="128"/>
        <v>4.2988377177928268</v>
      </c>
      <c r="BV46" s="68">
        <f t="shared" si="129"/>
        <v>13.951246288773378</v>
      </c>
      <c r="BW46" s="69">
        <f t="shared" si="130"/>
        <v>63.437062706625703</v>
      </c>
      <c r="BX46" s="69">
        <f t="shared" si="131"/>
        <v>77.388308995399086</v>
      </c>
      <c r="BZ46" t="str">
        <f t="shared" ref="BZ46:BZ69" si="146">BD46</f>
        <v>12 Other managers and proprietors</v>
      </c>
      <c r="CA46" s="18">
        <f t="shared" si="132"/>
        <v>2.8287939121631895</v>
      </c>
      <c r="CB46" s="18">
        <f t="shared" si="132"/>
        <v>2.7879092941211736</v>
      </c>
      <c r="CC46" s="18">
        <f t="shared" si="132"/>
        <v>3.0192434577318439</v>
      </c>
      <c r="CD46" s="18">
        <f t="shared" si="132"/>
        <v>3.5780468286113245</v>
      </c>
      <c r="CE46" s="18">
        <f t="shared" si="132"/>
        <v>4.2149470092913255</v>
      </c>
      <c r="CG46" s="68">
        <f t="shared" si="133"/>
        <v>-10.113819043220623</v>
      </c>
      <c r="CH46" s="69">
        <f t="shared" si="134"/>
        <v>47.16871008002461</v>
      </c>
      <c r="CI46" s="69">
        <f t="shared" si="135"/>
        <v>37.054891036803987</v>
      </c>
      <c r="CK46" t="str">
        <f t="shared" ref="CK46:CK69" si="147">BO46</f>
        <v>12 Other managers and proprietors</v>
      </c>
      <c r="CL46" s="18">
        <f t="shared" si="136"/>
        <v>2.8241198425720482</v>
      </c>
      <c r="CM46" s="18">
        <f t="shared" si="136"/>
        <v>3.1042545121683789</v>
      </c>
      <c r="CN46" s="18">
        <f t="shared" si="136"/>
        <v>3.349033184004742</v>
      </c>
      <c r="CO46" s="18">
        <f t="shared" si="136"/>
        <v>4.9653235592211651</v>
      </c>
      <c r="CP46" s="18">
        <f t="shared" si="136"/>
        <v>6.2043476127692392</v>
      </c>
      <c r="CR46" s="68">
        <f t="shared" si="137"/>
        <v>7.4544721172603312</v>
      </c>
      <c r="CS46" s="69">
        <f t="shared" si="138"/>
        <v>38.656612275798082</v>
      </c>
      <c r="CT46" s="69">
        <f t="shared" si="139"/>
        <v>46.111084393058412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20.700901913620282</v>
      </c>
      <c r="C47" s="18">
        <f t="shared" si="104"/>
        <v>20.145022027622232</v>
      </c>
      <c r="D47" s="18">
        <f t="shared" si="104"/>
        <v>20.180812374895879</v>
      </c>
      <c r="E47" s="18">
        <f t="shared" si="104"/>
        <v>19.684796155677763</v>
      </c>
      <c r="F47" s="18">
        <f t="shared" si="104"/>
        <v>19.031930289461645</v>
      </c>
      <c r="H47" s="68">
        <f t="shared" si="105"/>
        <v>56.183888676724159</v>
      </c>
      <c r="I47" s="69">
        <f t="shared" si="106"/>
        <v>51.317650732457189</v>
      </c>
      <c r="J47" s="69">
        <f t="shared" si="107"/>
        <v>107.50153940918135</v>
      </c>
      <c r="L47" t="str">
        <f t="shared" si="140"/>
        <v>21 Science, research, engineering and technology professionals</v>
      </c>
      <c r="M47" s="18">
        <f t="shared" si="108"/>
        <v>11.60115051285036</v>
      </c>
      <c r="N47" s="18">
        <f t="shared" si="108"/>
        <v>11.289341136729313</v>
      </c>
      <c r="O47" s="18">
        <f t="shared" si="108"/>
        <v>11.746055794795497</v>
      </c>
      <c r="P47" s="18">
        <f t="shared" si="108"/>
        <v>11.788569235140978</v>
      </c>
      <c r="Q47" s="18">
        <f t="shared" si="108"/>
        <v>11.648996963283381</v>
      </c>
      <c r="S47" s="68">
        <f t="shared" si="109"/>
        <v>65.996900847784545</v>
      </c>
      <c r="T47" s="69">
        <f t="shared" si="110"/>
        <v>56.265388120701878</v>
      </c>
      <c r="U47" s="69">
        <f t="shared" si="111"/>
        <v>122.26228896848642</v>
      </c>
      <c r="W47" t="str">
        <f t="shared" si="141"/>
        <v>21 Science, research, engineering and technology professionals</v>
      </c>
      <c r="X47" s="18">
        <f t="shared" si="112"/>
        <v>10.589071830742581</v>
      </c>
      <c r="Y47" s="18">
        <f t="shared" si="112"/>
        <v>10.436856166864077</v>
      </c>
      <c r="Z47" s="18">
        <f t="shared" si="112"/>
        <v>10.139212524916008</v>
      </c>
      <c r="AA47" s="18">
        <f t="shared" si="112"/>
        <v>9.9031010864902562</v>
      </c>
      <c r="AB47" s="18">
        <f t="shared" si="112"/>
        <v>9.2820264967826294</v>
      </c>
      <c r="AD47" s="68">
        <f t="shared" si="113"/>
        <v>15.345727568499257</v>
      </c>
      <c r="AE47" s="69">
        <f t="shared" si="114"/>
        <v>42.16989552672004</v>
      </c>
      <c r="AF47" s="69">
        <f t="shared" si="115"/>
        <v>57.515623095219304</v>
      </c>
      <c r="AH47" t="str">
        <f t="shared" si="142"/>
        <v>21 Science, research, engineering and technology professionals</v>
      </c>
      <c r="AI47" s="18">
        <f t="shared" si="116"/>
        <v>3.6966344110632563</v>
      </c>
      <c r="AJ47" s="18">
        <f t="shared" si="116"/>
        <v>3.7791860868749674</v>
      </c>
      <c r="AK47" s="18">
        <f t="shared" si="116"/>
        <v>3.8863722039097701</v>
      </c>
      <c r="AL47" s="18">
        <f t="shared" si="116"/>
        <v>4.0429368433589898</v>
      </c>
      <c r="AM47" s="18">
        <f t="shared" si="116"/>
        <v>4.1401368799431548</v>
      </c>
      <c r="AO47" s="68">
        <f t="shared" si="117"/>
        <v>20.119070565048496</v>
      </c>
      <c r="AP47" s="69">
        <f t="shared" si="118"/>
        <v>41.667228774313564</v>
      </c>
      <c r="AQ47" s="69">
        <f t="shared" si="119"/>
        <v>61.786299339362053</v>
      </c>
      <c r="AS47" t="str">
        <f t="shared" si="143"/>
        <v>21 Science, research, engineering and technology professionals</v>
      </c>
      <c r="AT47" s="18">
        <f t="shared" si="120"/>
        <v>9.8532802208644981</v>
      </c>
      <c r="AU47" s="18">
        <f t="shared" si="120"/>
        <v>9.9373621247203818</v>
      </c>
      <c r="AV47" s="18">
        <f t="shared" si="120"/>
        <v>9.3918151461836317</v>
      </c>
      <c r="AW47" s="18">
        <f t="shared" si="120"/>
        <v>8.4942073218898599</v>
      </c>
      <c r="AX47" s="18">
        <f t="shared" si="120"/>
        <v>7.5845670719207821</v>
      </c>
      <c r="AZ47" s="68">
        <f t="shared" si="121"/>
        <v>-1.7697770022326205</v>
      </c>
      <c r="BA47" s="69">
        <f t="shared" si="122"/>
        <v>34.07962941970748</v>
      </c>
      <c r="BB47" s="69">
        <f t="shared" si="123"/>
        <v>32.309852417474858</v>
      </c>
      <c r="BD47" t="str">
        <f t="shared" si="144"/>
        <v>21 Science, research, engineering and technology professionals</v>
      </c>
      <c r="BE47" s="18">
        <f t="shared" si="124"/>
        <v>3.8276919509327914</v>
      </c>
      <c r="BF47" s="18">
        <f t="shared" si="124"/>
        <v>4.2137457398513325</v>
      </c>
      <c r="BG47" s="18">
        <f t="shared" si="124"/>
        <v>4.2311545261804158</v>
      </c>
      <c r="BH47" s="18">
        <f t="shared" si="124"/>
        <v>4.021835202873139</v>
      </c>
      <c r="BI47" s="18">
        <f t="shared" si="124"/>
        <v>4.0142760776702451</v>
      </c>
      <c r="BK47" s="68">
        <f t="shared" si="125"/>
        <v>7.3326862333062017</v>
      </c>
      <c r="BL47" s="69">
        <f t="shared" si="126"/>
        <v>30.919181691204994</v>
      </c>
      <c r="BM47" s="69">
        <f t="shared" si="127"/>
        <v>38.251867924511195</v>
      </c>
      <c r="BO47" t="str">
        <f t="shared" si="145"/>
        <v>21 Science, research, engineering and technology professionals</v>
      </c>
      <c r="BP47" s="18">
        <f t="shared" si="128"/>
        <v>2.7342484446800306</v>
      </c>
      <c r="BQ47" s="18">
        <f t="shared" si="128"/>
        <v>2.9278633383023935</v>
      </c>
      <c r="BR47" s="18">
        <f t="shared" si="128"/>
        <v>3.3040891335933154</v>
      </c>
      <c r="BS47" s="18">
        <f t="shared" si="128"/>
        <v>3.1480977573635736</v>
      </c>
      <c r="BT47" s="18">
        <f t="shared" si="128"/>
        <v>3.3030515593255707</v>
      </c>
      <c r="BV47" s="68">
        <f t="shared" si="129"/>
        <v>-15.288930420470347</v>
      </c>
      <c r="BW47" s="69">
        <f t="shared" si="130"/>
        <v>31.29140533503238</v>
      </c>
      <c r="BX47" s="69">
        <f t="shared" si="131"/>
        <v>16.002474914562033</v>
      </c>
      <c r="BZ47" t="str">
        <f t="shared" si="146"/>
        <v>21 Science, research, engineering and technology professionals</v>
      </c>
      <c r="CA47" s="18">
        <f t="shared" si="132"/>
        <v>2.3374382994813212</v>
      </c>
      <c r="CB47" s="18">
        <f t="shared" si="132"/>
        <v>2.5338606897163203</v>
      </c>
      <c r="CC47" s="18">
        <f t="shared" si="132"/>
        <v>2.7479038504268387</v>
      </c>
      <c r="CD47" s="18">
        <f t="shared" si="132"/>
        <v>2.8163870445976844</v>
      </c>
      <c r="CE47" s="18">
        <f t="shared" si="132"/>
        <v>2.8393965248837025</v>
      </c>
      <c r="CG47" s="68">
        <f t="shared" si="133"/>
        <v>-33.469090954260224</v>
      </c>
      <c r="CH47" s="69">
        <f t="shared" si="134"/>
        <v>26.7529092887745</v>
      </c>
      <c r="CI47" s="69">
        <f t="shared" si="135"/>
        <v>-6.7161816654857178</v>
      </c>
      <c r="CK47" t="str">
        <f t="shared" si="147"/>
        <v>21 Science, research, engineering and technology professionals</v>
      </c>
      <c r="CL47" s="18">
        <f t="shared" si="136"/>
        <v>1.3142351829607184</v>
      </c>
      <c r="CM47" s="18">
        <f t="shared" si="136"/>
        <v>1.7867382625159745</v>
      </c>
      <c r="CN47" s="18">
        <f t="shared" si="136"/>
        <v>2.0477954260547486</v>
      </c>
      <c r="CO47" s="18">
        <f t="shared" si="136"/>
        <v>2.7945251451943527</v>
      </c>
      <c r="CP47" s="18">
        <f t="shared" si="136"/>
        <v>3.481808407903896</v>
      </c>
      <c r="CR47" s="68">
        <f t="shared" si="137"/>
        <v>-1.379744200458783</v>
      </c>
      <c r="CS47" s="69">
        <f t="shared" si="138"/>
        <v>28.757689883236925</v>
      </c>
      <c r="CT47" s="69">
        <f t="shared" si="139"/>
        <v>27.377945682778144</v>
      </c>
    </row>
    <row r="48" spans="1:98" x14ac:dyDescent="0.2">
      <c r="A48" t="str">
        <f t="shared" si="103"/>
        <v>22 Health professionals</v>
      </c>
      <c r="B48" s="18">
        <f t="shared" si="104"/>
        <v>17.292550688442557</v>
      </c>
      <c r="C48" s="18">
        <f t="shared" si="104"/>
        <v>19.249161566697804</v>
      </c>
      <c r="D48" s="18">
        <f t="shared" si="104"/>
        <v>17.027757581308617</v>
      </c>
      <c r="E48" s="18">
        <f t="shared" si="104"/>
        <v>18.193531757813783</v>
      </c>
      <c r="F48" s="18">
        <f t="shared" si="104"/>
        <v>18.760115993558461</v>
      </c>
      <c r="H48" s="68">
        <f t="shared" si="105"/>
        <v>82.461020182758631</v>
      </c>
      <c r="I48" s="69">
        <f t="shared" si="106"/>
        <v>74.826298358592794</v>
      </c>
      <c r="J48" s="69">
        <f t="shared" si="107"/>
        <v>157.28731854135142</v>
      </c>
      <c r="L48" t="str">
        <f t="shared" si="140"/>
        <v>22 Health professionals</v>
      </c>
      <c r="M48" s="18">
        <f t="shared" si="108"/>
        <v>7.3420474319285489</v>
      </c>
      <c r="N48" s="18">
        <f t="shared" si="108"/>
        <v>8.177340689386666</v>
      </c>
      <c r="O48" s="18">
        <f t="shared" si="108"/>
        <v>7.2191200949648424</v>
      </c>
      <c r="P48" s="18">
        <f t="shared" si="108"/>
        <v>7.561851129518474</v>
      </c>
      <c r="Q48" s="18">
        <f t="shared" si="108"/>
        <v>7.6225886702984038</v>
      </c>
      <c r="S48" s="68">
        <f t="shared" si="109"/>
        <v>76.734658734744727</v>
      </c>
      <c r="T48" s="69">
        <f t="shared" si="110"/>
        <v>76.886798914921272</v>
      </c>
      <c r="U48" s="69">
        <f t="shared" si="111"/>
        <v>153.62145764966598</v>
      </c>
      <c r="W48" t="str">
        <f t="shared" si="141"/>
        <v>22 Health professionals</v>
      </c>
      <c r="X48" s="18">
        <f t="shared" si="112"/>
        <v>7.5216779957076252</v>
      </c>
      <c r="Y48" s="18">
        <f t="shared" si="112"/>
        <v>8.3393429961418306</v>
      </c>
      <c r="Z48" s="18">
        <f t="shared" si="112"/>
        <v>7.8579427690817409</v>
      </c>
      <c r="AA48" s="18">
        <f t="shared" si="112"/>
        <v>8.1501759367168685</v>
      </c>
      <c r="AB48" s="18">
        <f t="shared" si="112"/>
        <v>8.0004526818413417</v>
      </c>
      <c r="AD48" s="68">
        <f t="shared" si="113"/>
        <v>28.28286029407796</v>
      </c>
      <c r="AE48" s="69">
        <f t="shared" si="114"/>
        <v>65.768406870464645</v>
      </c>
      <c r="AF48" s="69">
        <f t="shared" si="115"/>
        <v>94.051267164542608</v>
      </c>
      <c r="AH48" t="str">
        <f t="shared" si="142"/>
        <v>22 Health professionals</v>
      </c>
      <c r="AI48" s="18">
        <f t="shared" si="116"/>
        <v>12.506438854614915</v>
      </c>
      <c r="AJ48" s="18">
        <f t="shared" si="116"/>
        <v>10.289367158869313</v>
      </c>
      <c r="AK48" s="18">
        <f t="shared" si="116"/>
        <v>8.7816767372361415</v>
      </c>
      <c r="AL48" s="18">
        <f t="shared" si="116"/>
        <v>5.2247129185743564</v>
      </c>
      <c r="AM48" s="18">
        <f t="shared" si="116"/>
        <v>2.0412243056503407</v>
      </c>
      <c r="AO48" s="68">
        <f t="shared" si="117"/>
        <v>-73.790729122796833</v>
      </c>
      <c r="AP48" s="69">
        <f t="shared" si="118"/>
        <v>20.488445817742384</v>
      </c>
      <c r="AQ48" s="69">
        <f t="shared" si="119"/>
        <v>-53.302283305054445</v>
      </c>
      <c r="AS48" t="str">
        <f t="shared" si="143"/>
        <v>22 Health professionals</v>
      </c>
      <c r="AT48" s="18">
        <f t="shared" si="120"/>
        <v>1.7528581169855981</v>
      </c>
      <c r="AU48" s="18">
        <f t="shared" si="120"/>
        <v>1.9886032382961085</v>
      </c>
      <c r="AV48" s="18">
        <f t="shared" si="120"/>
        <v>2.1977569486436206</v>
      </c>
      <c r="AW48" s="18">
        <f t="shared" si="120"/>
        <v>2.2137362854985865</v>
      </c>
      <c r="AX48" s="18">
        <f t="shared" si="120"/>
        <v>2.1991063796611292</v>
      </c>
      <c r="AZ48" s="68">
        <f t="shared" si="121"/>
        <v>21.711172539246792</v>
      </c>
      <c r="BA48" s="69">
        <f t="shared" si="122"/>
        <v>56.851977471474314</v>
      </c>
      <c r="BB48" s="69">
        <f t="shared" si="123"/>
        <v>78.563150010721102</v>
      </c>
      <c r="BD48" t="str">
        <f t="shared" si="144"/>
        <v>22 Health professionals</v>
      </c>
      <c r="BE48" s="18">
        <f t="shared" si="124"/>
        <v>1.7648148765147247</v>
      </c>
      <c r="BF48" s="18">
        <f t="shared" si="124"/>
        <v>2.0157860448427747</v>
      </c>
      <c r="BG48" s="18">
        <f t="shared" si="124"/>
        <v>2.0762609267251029</v>
      </c>
      <c r="BH48" s="18">
        <f t="shared" si="124"/>
        <v>2.2370386591326032</v>
      </c>
      <c r="BI48" s="18">
        <f t="shared" si="124"/>
        <v>2.293515230353611</v>
      </c>
      <c r="BK48" s="68">
        <f t="shared" si="125"/>
        <v>24.96930232768198</v>
      </c>
      <c r="BL48" s="69">
        <f t="shared" si="126"/>
        <v>68.691290385089715</v>
      </c>
      <c r="BM48" s="69">
        <f t="shared" si="127"/>
        <v>93.660592712771688</v>
      </c>
      <c r="BO48" t="str">
        <f t="shared" si="145"/>
        <v>22 Health professionals</v>
      </c>
      <c r="BP48" s="18">
        <f t="shared" si="128"/>
        <v>1.2939986527888663</v>
      </c>
      <c r="BQ48" s="18">
        <f t="shared" si="128"/>
        <v>1.5839068481661844</v>
      </c>
      <c r="BR48" s="18">
        <f t="shared" si="128"/>
        <v>1.5372579794269214</v>
      </c>
      <c r="BS48" s="18">
        <f t="shared" si="128"/>
        <v>1.6791154820657586</v>
      </c>
      <c r="BT48" s="18">
        <f t="shared" si="128"/>
        <v>1.6760335432813318</v>
      </c>
      <c r="BV48" s="68">
        <f t="shared" si="129"/>
        <v>-7.6126485167088624</v>
      </c>
      <c r="BW48" s="69">
        <f t="shared" si="130"/>
        <v>49.25615102948241</v>
      </c>
      <c r="BX48" s="69">
        <f t="shared" si="131"/>
        <v>41.643502512773551</v>
      </c>
      <c r="BZ48" t="str">
        <f t="shared" si="146"/>
        <v>22 Health professionals</v>
      </c>
      <c r="CA48" s="18">
        <f t="shared" si="132"/>
        <v>1.1218158385414436</v>
      </c>
      <c r="CB48" s="18">
        <f t="shared" si="132"/>
        <v>1.5821221567345265</v>
      </c>
      <c r="CC48" s="18">
        <f t="shared" si="132"/>
        <v>1.3983335432256645</v>
      </c>
      <c r="CD48" s="18">
        <f t="shared" si="132"/>
        <v>1.5390056817116449</v>
      </c>
      <c r="CE48" s="18">
        <f t="shared" si="132"/>
        <v>1.4502047309215689</v>
      </c>
      <c r="CG48" s="68">
        <f t="shared" si="133"/>
        <v>-33.224448190643194</v>
      </c>
      <c r="CH48" s="69">
        <f t="shared" si="134"/>
        <v>39.29756085937823</v>
      </c>
      <c r="CI48" s="69">
        <f t="shared" si="135"/>
        <v>6.0731126687350399</v>
      </c>
      <c r="CK48" t="str">
        <f t="shared" si="147"/>
        <v>22 Health professionals</v>
      </c>
      <c r="CL48" s="18">
        <f t="shared" si="136"/>
        <v>0.37588903614808727</v>
      </c>
      <c r="CM48" s="18">
        <f t="shared" si="136"/>
        <v>0.56911780876034768</v>
      </c>
      <c r="CN48" s="18">
        <f t="shared" si="136"/>
        <v>0.61313874976929905</v>
      </c>
      <c r="CO48" s="18">
        <f t="shared" si="136"/>
        <v>0.85548993965502673</v>
      </c>
      <c r="CP48" s="18">
        <f t="shared" si="136"/>
        <v>1.3605102341507678</v>
      </c>
      <c r="CR48" s="68">
        <f t="shared" si="137"/>
        <v>28.703652692223823</v>
      </c>
      <c r="CS48" s="69">
        <f t="shared" si="138"/>
        <v>41.79968429067096</v>
      </c>
      <c r="CT48" s="69">
        <f t="shared" si="139"/>
        <v>70.50333698289478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26.934217735467325</v>
      </c>
      <c r="C49" s="18">
        <f t="shared" si="104"/>
        <v>25.977568591966815</v>
      </c>
      <c r="D49" s="18">
        <f t="shared" si="104"/>
        <v>27.047388631897501</v>
      </c>
      <c r="E49" s="18">
        <f t="shared" si="104"/>
        <v>24.912122989582233</v>
      </c>
      <c r="F49" s="18">
        <f t="shared" si="104"/>
        <v>22.717769112143085</v>
      </c>
      <c r="H49" s="68">
        <f t="shared" si="105"/>
        <v>39.101680966978385</v>
      </c>
      <c r="I49" s="69">
        <f t="shared" si="106"/>
        <v>61.402350756289124</v>
      </c>
      <c r="J49" s="69">
        <f t="shared" si="107"/>
        <v>100.50403172326752</v>
      </c>
      <c r="L49" t="str">
        <f t="shared" si="140"/>
        <v>23 Teaching and other educational professionals</v>
      </c>
      <c r="M49" s="18">
        <f t="shared" si="108"/>
        <v>22.706980940661861</v>
      </c>
      <c r="N49" s="18">
        <f t="shared" si="108"/>
        <v>22.431551152559372</v>
      </c>
      <c r="O49" s="18">
        <f t="shared" si="108"/>
        <v>22.428734000860835</v>
      </c>
      <c r="P49" s="18">
        <f t="shared" si="108"/>
        <v>20.697027833228322</v>
      </c>
      <c r="Q49" s="18">
        <f t="shared" si="108"/>
        <v>18.810752192064193</v>
      </c>
      <c r="S49" s="68">
        <f t="shared" si="109"/>
        <v>40.379893662320434</v>
      </c>
      <c r="T49" s="69">
        <f t="shared" si="110"/>
        <v>64.458345897525078</v>
      </c>
      <c r="U49" s="69">
        <f t="shared" si="111"/>
        <v>104.83823955984552</v>
      </c>
      <c r="W49" t="str">
        <f t="shared" si="141"/>
        <v>23 Teaching and other educational professionals</v>
      </c>
      <c r="X49" s="18">
        <f t="shared" si="112"/>
        <v>7.4066335698402401</v>
      </c>
      <c r="Y49" s="18">
        <f t="shared" si="112"/>
        <v>6.6764814075845047</v>
      </c>
      <c r="Z49" s="18">
        <f t="shared" si="112"/>
        <v>6.8306775764163952</v>
      </c>
      <c r="AA49" s="18">
        <f t="shared" si="112"/>
        <v>5.3130472670937845</v>
      </c>
      <c r="AB49" s="18">
        <f t="shared" si="112"/>
        <v>3.8247899219830637</v>
      </c>
      <c r="AD49" s="68">
        <f t="shared" si="113"/>
        <v>-29.448421423049325</v>
      </c>
      <c r="AE49" s="69">
        <f t="shared" si="114"/>
        <v>42.033023689380776</v>
      </c>
      <c r="AF49" s="69">
        <f t="shared" si="115"/>
        <v>12.584602266331451</v>
      </c>
      <c r="AH49" t="str">
        <f t="shared" si="142"/>
        <v>23 Teaching and other educational professionals</v>
      </c>
      <c r="AI49" s="18">
        <f t="shared" si="116"/>
        <v>3.4656241202108835</v>
      </c>
      <c r="AJ49" s="18">
        <f t="shared" si="116"/>
        <v>2.0823674359462307</v>
      </c>
      <c r="AK49" s="18">
        <f t="shared" si="116"/>
        <v>1.7929781381645118</v>
      </c>
      <c r="AL49" s="18">
        <f t="shared" si="116"/>
        <v>1.1602684143595647</v>
      </c>
      <c r="AM49" s="18">
        <f t="shared" si="116"/>
        <v>1.0298129318417459</v>
      </c>
      <c r="AO49" s="68">
        <f t="shared" si="117"/>
        <v>-35.237291793646556</v>
      </c>
      <c r="AP49" s="69">
        <f t="shared" si="118"/>
        <v>20.809649651574748</v>
      </c>
      <c r="AQ49" s="69">
        <f t="shared" si="119"/>
        <v>-14.4276421420718</v>
      </c>
      <c r="AS49" t="str">
        <f t="shared" si="143"/>
        <v>23 Teaching and other educational professionals</v>
      </c>
      <c r="AT49" s="18">
        <f t="shared" si="120"/>
        <v>0.93434786813108117</v>
      </c>
      <c r="AU49" s="18">
        <f t="shared" si="120"/>
        <v>0.92381655554144537</v>
      </c>
      <c r="AV49" s="18">
        <f t="shared" si="120"/>
        <v>0.87241308191437705</v>
      </c>
      <c r="AW49" s="18">
        <f t="shared" si="120"/>
        <v>0.69482908280162459</v>
      </c>
      <c r="AX49" s="18">
        <f t="shared" si="120"/>
        <v>0.5283568558929066</v>
      </c>
      <c r="AZ49" s="68">
        <f t="shared" si="121"/>
        <v>-26.333667716473574</v>
      </c>
      <c r="BA49" s="69">
        <f t="shared" si="122"/>
        <v>38.668323906562833</v>
      </c>
      <c r="BB49" s="69">
        <f t="shared" si="123"/>
        <v>12.334656190089261</v>
      </c>
      <c r="BD49" t="str">
        <f t="shared" si="144"/>
        <v>23 Teaching and other educational professionals</v>
      </c>
      <c r="BE49" s="18">
        <f t="shared" si="124"/>
        <v>0.88575034306313616</v>
      </c>
      <c r="BF49" s="18">
        <f t="shared" si="124"/>
        <v>0.93075510625959845</v>
      </c>
      <c r="BG49" s="18">
        <f t="shared" si="124"/>
        <v>0.98053434678317886</v>
      </c>
      <c r="BH49" s="18">
        <f t="shared" si="124"/>
        <v>0.99525662304266116</v>
      </c>
      <c r="BI49" s="18">
        <f t="shared" si="124"/>
        <v>1.1677109582263159</v>
      </c>
      <c r="BK49" s="68">
        <f t="shared" si="125"/>
        <v>34.727481860343659</v>
      </c>
      <c r="BL49" s="69">
        <f t="shared" si="126"/>
        <v>48.728921585976757</v>
      </c>
      <c r="BM49" s="69">
        <f t="shared" si="127"/>
        <v>83.456403446320422</v>
      </c>
      <c r="BO49" t="str">
        <f t="shared" si="145"/>
        <v>23 Teaching and other educational professionals</v>
      </c>
      <c r="BP49" s="18">
        <f t="shared" si="128"/>
        <v>0.69775693617452517</v>
      </c>
      <c r="BQ49" s="18">
        <f t="shared" si="128"/>
        <v>0.76880216716558014</v>
      </c>
      <c r="BR49" s="18">
        <f t="shared" si="128"/>
        <v>0.77720633724690791</v>
      </c>
      <c r="BS49" s="18">
        <f t="shared" si="128"/>
        <v>0.77523584018324065</v>
      </c>
      <c r="BT49" s="18">
        <f t="shared" si="128"/>
        <v>0.80350911329471608</v>
      </c>
      <c r="BV49" s="68">
        <f t="shared" si="129"/>
        <v>-12.394566956350257</v>
      </c>
      <c r="BW49" s="69">
        <f t="shared" si="130"/>
        <v>44.120445121025178</v>
      </c>
      <c r="BX49" s="69">
        <f t="shared" si="131"/>
        <v>31.725878164674914</v>
      </c>
      <c r="BZ49" t="str">
        <f t="shared" si="146"/>
        <v>23 Teaching and other educational professionals</v>
      </c>
      <c r="CA49" s="18">
        <f t="shared" si="132"/>
        <v>0.69504911633449296</v>
      </c>
      <c r="CB49" s="18">
        <f t="shared" si="132"/>
        <v>0.82856585140961558</v>
      </c>
      <c r="CC49" s="18">
        <f t="shared" si="132"/>
        <v>0.94575608061153071</v>
      </c>
      <c r="CD49" s="18">
        <f t="shared" si="132"/>
        <v>0.99834162416186112</v>
      </c>
      <c r="CE49" s="18">
        <f t="shared" si="132"/>
        <v>1.1664482806448246</v>
      </c>
      <c r="CG49" s="68">
        <f t="shared" si="133"/>
        <v>-20.588154546989919</v>
      </c>
      <c r="CH49" s="69">
        <f t="shared" si="134"/>
        <v>39.893153407716234</v>
      </c>
      <c r="CI49" s="69">
        <f t="shared" si="135"/>
        <v>19.304998860726311</v>
      </c>
      <c r="CK49" t="str">
        <f t="shared" si="147"/>
        <v>23 Teaching and other educational professionals</v>
      </c>
      <c r="CL49" s="18">
        <f t="shared" si="136"/>
        <v>0.35278473457093895</v>
      </c>
      <c r="CM49" s="18">
        <f t="shared" si="136"/>
        <v>0.50720554400732076</v>
      </c>
      <c r="CN49" s="18">
        <f t="shared" si="136"/>
        <v>0.63855199870492874</v>
      </c>
      <c r="CO49" s="18">
        <f t="shared" si="136"/>
        <v>0.82786018298363873</v>
      </c>
      <c r="CP49" s="18">
        <f t="shared" si="136"/>
        <v>1.0382929619047245</v>
      </c>
      <c r="CR49" s="68">
        <f t="shared" si="137"/>
        <v>-5.6870204982625676</v>
      </c>
      <c r="CS49" s="69">
        <f t="shared" si="138"/>
        <v>35.24617803951751</v>
      </c>
      <c r="CT49" s="69">
        <f t="shared" si="139"/>
        <v>29.559157541254944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6.5782090872590935</v>
      </c>
      <c r="C50" s="18">
        <f t="shared" si="104"/>
        <v>6.7433556408527346</v>
      </c>
      <c r="D50" s="18">
        <f t="shared" si="104"/>
        <v>7.3225691630042347</v>
      </c>
      <c r="E50" s="18">
        <f t="shared" si="104"/>
        <v>7.9962893436187983</v>
      </c>
      <c r="F50" s="18">
        <f t="shared" si="104"/>
        <v>8.2639852798584741</v>
      </c>
      <c r="H50" s="68">
        <f t="shared" si="105"/>
        <v>86.90378254763111</v>
      </c>
      <c r="I50" s="69">
        <f t="shared" si="106"/>
        <v>75.338719390901758</v>
      </c>
      <c r="J50" s="69">
        <f t="shared" si="107"/>
        <v>162.24250193853288</v>
      </c>
      <c r="L50" t="str">
        <f t="shared" si="140"/>
        <v>24 Business, media and public service professionals</v>
      </c>
      <c r="M50" s="18">
        <f t="shared" si="108"/>
        <v>12.423362473057709</v>
      </c>
      <c r="N50" s="18">
        <f t="shared" si="108"/>
        <v>12.769498353446021</v>
      </c>
      <c r="O50" s="18">
        <f t="shared" si="108"/>
        <v>12.966774681028697</v>
      </c>
      <c r="P50" s="18">
        <f t="shared" si="108"/>
        <v>13.532159011263554</v>
      </c>
      <c r="Q50" s="18">
        <f t="shared" si="108"/>
        <v>13.388003497925238</v>
      </c>
      <c r="S50" s="68">
        <f t="shared" si="109"/>
        <v>72.817357462073531</v>
      </c>
      <c r="T50" s="69">
        <f t="shared" si="110"/>
        <v>71.941188992482935</v>
      </c>
      <c r="U50" s="69">
        <f t="shared" si="111"/>
        <v>144.75854645455647</v>
      </c>
      <c r="W50" t="str">
        <f t="shared" si="141"/>
        <v>24 Business, media and public service professionals</v>
      </c>
      <c r="X50" s="18">
        <f t="shared" si="112"/>
        <v>10.925093143706805</v>
      </c>
      <c r="Y50" s="18">
        <f t="shared" si="112"/>
        <v>11.491413461160176</v>
      </c>
      <c r="Z50" s="18">
        <f t="shared" si="112"/>
        <v>11.808999529262456</v>
      </c>
      <c r="AA50" s="18">
        <f t="shared" si="112"/>
        <v>12.209285647114946</v>
      </c>
      <c r="AB50" s="18">
        <f t="shared" si="112"/>
        <v>11.843071504690371</v>
      </c>
      <c r="AD50" s="68">
        <f t="shared" si="113"/>
        <v>26.361327956699505</v>
      </c>
      <c r="AE50" s="69">
        <f t="shared" si="114"/>
        <v>58.966675422639391</v>
      </c>
      <c r="AF50" s="69">
        <f t="shared" si="115"/>
        <v>85.328003379338909</v>
      </c>
      <c r="AH50" t="str">
        <f t="shared" si="142"/>
        <v>24 Business, media and public service professionals</v>
      </c>
      <c r="AI50" s="18">
        <f t="shared" si="116"/>
        <v>4.2239849112886185</v>
      </c>
      <c r="AJ50" s="18">
        <f t="shared" si="116"/>
        <v>3.8624699562125735</v>
      </c>
      <c r="AK50" s="18">
        <f t="shared" si="116"/>
        <v>4.0905122532405604</v>
      </c>
      <c r="AL50" s="18">
        <f t="shared" si="116"/>
        <v>3.9556868943804639</v>
      </c>
      <c r="AM50" s="18">
        <f t="shared" si="116"/>
        <v>3.8811974049139759</v>
      </c>
      <c r="AO50" s="68">
        <f t="shared" si="117"/>
        <v>6.9866746349946922</v>
      </c>
      <c r="AP50" s="69">
        <f t="shared" si="118"/>
        <v>37.261846338278062</v>
      </c>
      <c r="AQ50" s="69">
        <f t="shared" si="119"/>
        <v>44.248520973272761</v>
      </c>
      <c r="AS50" t="str">
        <f t="shared" si="143"/>
        <v>24 Business, media and public service professionals</v>
      </c>
      <c r="AT50" s="18">
        <f t="shared" si="120"/>
        <v>6.1966660991617744</v>
      </c>
      <c r="AU50" s="18">
        <f t="shared" si="120"/>
        <v>6.4932816055483231</v>
      </c>
      <c r="AV50" s="18">
        <f t="shared" si="120"/>
        <v>6.7049672120128658</v>
      </c>
      <c r="AW50" s="18">
        <f t="shared" si="120"/>
        <v>7.050874289060804</v>
      </c>
      <c r="AX50" s="18">
        <f t="shared" si="120"/>
        <v>7.0624233662908225</v>
      </c>
      <c r="AZ50" s="68">
        <f t="shared" si="121"/>
        <v>28.121188783212681</v>
      </c>
      <c r="BA50" s="69">
        <f t="shared" si="122"/>
        <v>55.649059975303949</v>
      </c>
      <c r="BB50" s="69">
        <f t="shared" si="123"/>
        <v>83.77024875851663</v>
      </c>
      <c r="BD50" t="str">
        <f t="shared" si="144"/>
        <v>24 Business, media and public service professionals</v>
      </c>
      <c r="BE50" s="18">
        <f t="shared" si="124"/>
        <v>3.6239095719649672</v>
      </c>
      <c r="BF50" s="18">
        <f t="shared" si="124"/>
        <v>4.1907646520544395</v>
      </c>
      <c r="BG50" s="18">
        <f t="shared" si="124"/>
        <v>4.4865786046860467</v>
      </c>
      <c r="BH50" s="18">
        <f t="shared" si="124"/>
        <v>4.8557229199578327</v>
      </c>
      <c r="BI50" s="18">
        <f t="shared" si="124"/>
        <v>5.2176174758139213</v>
      </c>
      <c r="BK50" s="68">
        <f t="shared" si="125"/>
        <v>31.565070548474424</v>
      </c>
      <c r="BL50" s="69">
        <f t="shared" si="126"/>
        <v>50.882561242885096</v>
      </c>
      <c r="BM50" s="69">
        <f t="shared" si="127"/>
        <v>82.447631791359512</v>
      </c>
      <c r="BO50" t="str">
        <f t="shared" si="145"/>
        <v>24 Business, media and public service professionals</v>
      </c>
      <c r="BP50" s="18">
        <f t="shared" si="128"/>
        <v>2.6178539540652106</v>
      </c>
      <c r="BQ50" s="18">
        <f t="shared" si="128"/>
        <v>2.8234305603727234</v>
      </c>
      <c r="BR50" s="18">
        <f t="shared" si="128"/>
        <v>3.1479929299302252</v>
      </c>
      <c r="BS50" s="18">
        <f t="shared" si="128"/>
        <v>3.1607599383674017</v>
      </c>
      <c r="BT50" s="18">
        <f t="shared" si="128"/>
        <v>3.1894524165802998</v>
      </c>
      <c r="BV50" s="68">
        <f t="shared" si="129"/>
        <v>-14.146313935216877</v>
      </c>
      <c r="BW50" s="69">
        <f t="shared" si="130"/>
        <v>38.934375107483049</v>
      </c>
      <c r="BX50" s="69">
        <f t="shared" si="131"/>
        <v>24.788061172266172</v>
      </c>
      <c r="BZ50" t="str">
        <f t="shared" si="146"/>
        <v>24 Business, media and public service professionals</v>
      </c>
      <c r="CA50" s="18">
        <f t="shared" si="132"/>
        <v>2.4034187626427985</v>
      </c>
      <c r="CB50" s="18">
        <f t="shared" si="132"/>
        <v>2.8097967768663334</v>
      </c>
      <c r="CC50" s="18">
        <f t="shared" si="132"/>
        <v>3.1481417468720636</v>
      </c>
      <c r="CD50" s="18">
        <f t="shared" si="132"/>
        <v>3.4454285060967411</v>
      </c>
      <c r="CE50" s="18">
        <f t="shared" si="132"/>
        <v>3.7344311584028262</v>
      </c>
      <c r="CG50" s="68">
        <f t="shared" si="133"/>
        <v>-23.621852071916052</v>
      </c>
      <c r="CH50" s="69">
        <f t="shared" si="134"/>
        <v>36.631928139420303</v>
      </c>
      <c r="CI50" s="69">
        <f t="shared" si="135"/>
        <v>13.010076067504247</v>
      </c>
      <c r="CK50" t="str">
        <f t="shared" si="147"/>
        <v>24 Business, media and public service professionals</v>
      </c>
      <c r="CL50" s="18">
        <f t="shared" si="136"/>
        <v>1.4354513454123934</v>
      </c>
      <c r="CM50" s="18">
        <f t="shared" si="136"/>
        <v>1.9660237585865097</v>
      </c>
      <c r="CN50" s="18">
        <f t="shared" si="136"/>
        <v>2.3044553767753908</v>
      </c>
      <c r="CO50" s="18">
        <f t="shared" si="136"/>
        <v>2.9333415163825771</v>
      </c>
      <c r="CP50" s="18">
        <f t="shared" si="136"/>
        <v>3.9005113288616275</v>
      </c>
      <c r="CR50" s="68">
        <f t="shared" si="137"/>
        <v>-1.8249651025590043</v>
      </c>
      <c r="CS50" s="69">
        <f t="shared" si="138"/>
        <v>32.512520462352647</v>
      </c>
      <c r="CT50" s="69">
        <f t="shared" si="139"/>
        <v>30.687555359793638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2.3023401708802806</v>
      </c>
      <c r="C51" s="18">
        <f t="shared" si="104"/>
        <v>2.5337790276084973</v>
      </c>
      <c r="D51" s="18">
        <f t="shared" si="104"/>
        <v>2.7165142454018398</v>
      </c>
      <c r="E51" s="18">
        <f t="shared" si="104"/>
        <v>2.5592373212867168</v>
      </c>
      <c r="F51" s="18">
        <f t="shared" si="104"/>
        <v>2.8402313027804826</v>
      </c>
      <c r="H51" s="68">
        <f t="shared" si="105"/>
        <v>73.154491326966522</v>
      </c>
      <c r="I51" s="69">
        <f t="shared" si="106"/>
        <v>64.129704459643307</v>
      </c>
      <c r="J51" s="69">
        <f t="shared" si="107"/>
        <v>137.28419578660984</v>
      </c>
      <c r="L51" t="str">
        <f t="shared" si="140"/>
        <v>31 Science, engineering and technology associate professionals</v>
      </c>
      <c r="M51" s="18">
        <f t="shared" si="108"/>
        <v>1.9444245265162297</v>
      </c>
      <c r="N51" s="18">
        <f t="shared" si="108"/>
        <v>1.9438143355365711</v>
      </c>
      <c r="O51" s="18">
        <f t="shared" si="108"/>
        <v>2.1626666365172387</v>
      </c>
      <c r="P51" s="18">
        <f t="shared" si="108"/>
        <v>1.8480530244844469</v>
      </c>
      <c r="Q51" s="18">
        <f t="shared" si="108"/>
        <v>1.8478425392718287</v>
      </c>
      <c r="S51" s="68">
        <f t="shared" si="109"/>
        <v>43.014109957034648</v>
      </c>
      <c r="T51" s="69">
        <f t="shared" si="110"/>
        <v>54.022411045313056</v>
      </c>
      <c r="U51" s="69">
        <f t="shared" si="111"/>
        <v>97.036521002347726</v>
      </c>
      <c r="W51" t="str">
        <f t="shared" si="141"/>
        <v>31 Science, engineering and technology associate professionals</v>
      </c>
      <c r="X51" s="18">
        <f t="shared" si="112"/>
        <v>2.1110565654252866</v>
      </c>
      <c r="Y51" s="18">
        <f t="shared" si="112"/>
        <v>2.2732366933966142</v>
      </c>
      <c r="Z51" s="18">
        <f t="shared" si="112"/>
        <v>2.3234838795692032</v>
      </c>
      <c r="AA51" s="18">
        <f t="shared" si="112"/>
        <v>1.9929560758292755</v>
      </c>
      <c r="AB51" s="18">
        <f t="shared" si="112"/>
        <v>1.8948451495365135</v>
      </c>
      <c r="AD51" s="68">
        <f t="shared" si="113"/>
        <v>2.7535880432851343</v>
      </c>
      <c r="AE51" s="69">
        <f t="shared" si="114"/>
        <v>42.671449947674709</v>
      </c>
      <c r="AF51" s="69">
        <f t="shared" si="115"/>
        <v>45.425037990959844</v>
      </c>
      <c r="AH51" t="str">
        <f t="shared" si="142"/>
        <v>31 Science, engineering and technology associate professionals</v>
      </c>
      <c r="AI51" s="18">
        <f t="shared" si="116"/>
        <v>1.2130324394808447</v>
      </c>
      <c r="AJ51" s="18">
        <f t="shared" si="116"/>
        <v>1.473882839300551</v>
      </c>
      <c r="AK51" s="18">
        <f t="shared" si="116"/>
        <v>1.5773917692485404</v>
      </c>
      <c r="AL51" s="18">
        <f t="shared" si="116"/>
        <v>1.6015474930607669</v>
      </c>
      <c r="AM51" s="18">
        <f t="shared" si="116"/>
        <v>1.8450898218865017</v>
      </c>
      <c r="AO51" s="68">
        <f t="shared" si="117"/>
        <v>31.892347257069797</v>
      </c>
      <c r="AP51" s="69">
        <f t="shared" si="118"/>
        <v>51.656153215211397</v>
      </c>
      <c r="AQ51" s="69">
        <f t="shared" si="119"/>
        <v>83.548500472281191</v>
      </c>
      <c r="AS51" t="str">
        <f t="shared" si="143"/>
        <v>31 Science, engineering and technology associate professionals</v>
      </c>
      <c r="AT51" s="18">
        <f t="shared" si="120"/>
        <v>3.5109032348292821</v>
      </c>
      <c r="AU51" s="18">
        <f t="shared" si="120"/>
        <v>3.6360741180765168</v>
      </c>
      <c r="AV51" s="18">
        <f t="shared" si="120"/>
        <v>3.6476227063616316</v>
      </c>
      <c r="AW51" s="18">
        <f t="shared" si="120"/>
        <v>2.9183320618052124</v>
      </c>
      <c r="AX51" s="18">
        <f t="shared" si="120"/>
        <v>2.5296645406275102</v>
      </c>
      <c r="AZ51" s="68">
        <f t="shared" si="121"/>
        <v>-15.643822432474296</v>
      </c>
      <c r="BA51" s="69">
        <f t="shared" si="122"/>
        <v>32.912056175877801</v>
      </c>
      <c r="BB51" s="69">
        <f t="shared" si="123"/>
        <v>17.268233743403506</v>
      </c>
      <c r="BD51" t="str">
        <f t="shared" si="144"/>
        <v>31 Science, engineering and technology associate professionals</v>
      </c>
      <c r="BE51" s="18">
        <f t="shared" si="124"/>
        <v>1.5314786976340813</v>
      </c>
      <c r="BF51" s="18">
        <f t="shared" si="124"/>
        <v>1.7099290536757197</v>
      </c>
      <c r="BG51" s="18">
        <f t="shared" si="124"/>
        <v>1.8267132167024427</v>
      </c>
      <c r="BH51" s="18">
        <f t="shared" si="124"/>
        <v>1.383247179012846</v>
      </c>
      <c r="BI51" s="18">
        <f t="shared" si="124"/>
        <v>1.1682425262273677</v>
      </c>
      <c r="BK51" s="68">
        <f t="shared" si="125"/>
        <v>-27.648708450389424</v>
      </c>
      <c r="BL51" s="69">
        <f t="shared" si="126"/>
        <v>28.943400791833685</v>
      </c>
      <c r="BM51" s="69">
        <f t="shared" si="127"/>
        <v>1.2946923414442577</v>
      </c>
      <c r="BO51" t="str">
        <f t="shared" si="145"/>
        <v>31 Science, engineering and technology associate professionals</v>
      </c>
      <c r="BP51" s="18">
        <f t="shared" si="128"/>
        <v>1.1079107938457404</v>
      </c>
      <c r="BQ51" s="18">
        <f t="shared" si="128"/>
        <v>1.262207900850846</v>
      </c>
      <c r="BR51" s="18">
        <f t="shared" si="128"/>
        <v>1.4773458004181164</v>
      </c>
      <c r="BS51" s="18">
        <f t="shared" si="128"/>
        <v>1.2287404007008742</v>
      </c>
      <c r="BT51" s="18">
        <f t="shared" si="128"/>
        <v>1.3763320811534498</v>
      </c>
      <c r="BV51" s="68">
        <f t="shared" si="129"/>
        <v>-21.056270792212629</v>
      </c>
      <c r="BW51" s="69">
        <f t="shared" si="130"/>
        <v>31.649727196978962</v>
      </c>
      <c r="BX51" s="69">
        <f t="shared" si="131"/>
        <v>10.59345640476633</v>
      </c>
      <c r="BZ51" t="str">
        <f t="shared" si="146"/>
        <v>31 Science, engineering and technology associate professionals</v>
      </c>
      <c r="CA51" s="18">
        <f t="shared" si="132"/>
        <v>1.2758014692314743</v>
      </c>
      <c r="CB51" s="18">
        <f t="shared" si="132"/>
        <v>1.5093901860860892</v>
      </c>
      <c r="CC51" s="18">
        <f t="shared" si="132"/>
        <v>1.8151306858195562</v>
      </c>
      <c r="CD51" s="18">
        <f t="shared" si="132"/>
        <v>1.6443604569748125</v>
      </c>
      <c r="CE51" s="18">
        <f t="shared" si="132"/>
        <v>2.0742516649908174</v>
      </c>
      <c r="CG51" s="68">
        <f t="shared" si="133"/>
        <v>-26.421235318988138</v>
      </c>
      <c r="CH51" s="69">
        <f t="shared" si="134"/>
        <v>29.734747779064758</v>
      </c>
      <c r="CI51" s="69">
        <f t="shared" si="135"/>
        <v>3.3135124600766153</v>
      </c>
      <c r="CK51" t="str">
        <f t="shared" si="147"/>
        <v>31 Science, engineering and technology associate professionals</v>
      </c>
      <c r="CL51" s="18">
        <f t="shared" si="136"/>
        <v>0.64111634047681287</v>
      </c>
      <c r="CM51" s="18">
        <f t="shared" si="136"/>
        <v>0.95597549300512641</v>
      </c>
      <c r="CN51" s="18">
        <f t="shared" si="136"/>
        <v>1.2513588769649415</v>
      </c>
      <c r="CO51" s="18">
        <f t="shared" si="136"/>
        <v>1.506214838321857</v>
      </c>
      <c r="CP51" s="18">
        <f t="shared" si="136"/>
        <v>2.6073066940797274</v>
      </c>
      <c r="CR51" s="68">
        <f t="shared" si="137"/>
        <v>20.853174999450218</v>
      </c>
      <c r="CS51" s="69">
        <f t="shared" si="138"/>
        <v>36.12510476556016</v>
      </c>
      <c r="CT51" s="69">
        <f t="shared" si="139"/>
        <v>56.978279765010377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0.53320743656338898</v>
      </c>
      <c r="C52" s="18">
        <f t="shared" si="104"/>
        <v>0.6847963020476836</v>
      </c>
      <c r="D52" s="18">
        <f t="shared" si="104"/>
        <v>0.56386978864853587</v>
      </c>
      <c r="E52" s="18">
        <f t="shared" si="104"/>
        <v>0.64707007192594057</v>
      </c>
      <c r="F52" s="18">
        <f t="shared" si="104"/>
        <v>0.75758066960466841</v>
      </c>
      <c r="H52" s="68">
        <f t="shared" si="105"/>
        <v>122.50618958154998</v>
      </c>
      <c r="I52" s="69">
        <f t="shared" si="106"/>
        <v>100.44168661715452</v>
      </c>
      <c r="J52" s="69">
        <f t="shared" si="107"/>
        <v>222.94787619870448</v>
      </c>
      <c r="L52" t="str">
        <f t="shared" si="140"/>
        <v>32 Health and social care associate professionals</v>
      </c>
      <c r="M52" s="18">
        <f t="shared" si="108"/>
        <v>1.6290625767402156</v>
      </c>
      <c r="N52" s="18">
        <f t="shared" si="108"/>
        <v>1.8939087848825162</v>
      </c>
      <c r="O52" s="18">
        <f t="shared" si="108"/>
        <v>1.7435959342365068</v>
      </c>
      <c r="P52" s="18">
        <f t="shared" si="108"/>
        <v>1.8427551127539643</v>
      </c>
      <c r="Q52" s="18">
        <f t="shared" si="108"/>
        <v>2.0582200126773684</v>
      </c>
      <c r="S52" s="68">
        <f t="shared" si="109"/>
        <v>97.582945869279442</v>
      </c>
      <c r="T52" s="69">
        <f t="shared" si="110"/>
        <v>88.718406188416594</v>
      </c>
      <c r="U52" s="69">
        <f t="shared" si="111"/>
        <v>186.30135205769599</v>
      </c>
      <c r="W52" t="str">
        <f t="shared" si="141"/>
        <v>32 Health and social care associate professionals</v>
      </c>
      <c r="X52" s="18">
        <f t="shared" si="112"/>
        <v>2.4707167237413894</v>
      </c>
      <c r="Y52" s="18">
        <f t="shared" si="112"/>
        <v>2.822213307013909</v>
      </c>
      <c r="Z52" s="18">
        <f t="shared" si="112"/>
        <v>2.7594041958609936</v>
      </c>
      <c r="AA52" s="18">
        <f t="shared" si="112"/>
        <v>2.8356319907560894</v>
      </c>
      <c r="AB52" s="18">
        <f t="shared" si="112"/>
        <v>3.0407180988036115</v>
      </c>
      <c r="AD52" s="68">
        <f t="shared" si="113"/>
        <v>38.842931275096916</v>
      </c>
      <c r="AE52" s="69">
        <f t="shared" si="114"/>
        <v>75.582873389206355</v>
      </c>
      <c r="AF52" s="69">
        <f t="shared" si="115"/>
        <v>114.42580466430327</v>
      </c>
      <c r="AH52" t="str">
        <f t="shared" si="142"/>
        <v>32 Health and social care associate professionals</v>
      </c>
      <c r="AI52" s="18">
        <f t="shared" si="116"/>
        <v>5.5419775196646395</v>
      </c>
      <c r="AJ52" s="18">
        <f t="shared" si="116"/>
        <v>4.9814081634062912</v>
      </c>
      <c r="AK52" s="18">
        <f t="shared" si="116"/>
        <v>4.597991391229864</v>
      </c>
      <c r="AL52" s="18">
        <f t="shared" si="116"/>
        <v>3.2036835484283488</v>
      </c>
      <c r="AM52" s="18">
        <f t="shared" si="116"/>
        <v>1.645755939820736</v>
      </c>
      <c r="AO52" s="68">
        <f t="shared" si="117"/>
        <v>-59.641136135862581</v>
      </c>
      <c r="AP52" s="69">
        <f t="shared" si="118"/>
        <v>27.062666769484068</v>
      </c>
      <c r="AQ52" s="69">
        <f t="shared" si="119"/>
        <v>-32.578469366378513</v>
      </c>
      <c r="AS52" t="str">
        <f t="shared" si="143"/>
        <v>32 Health and social care associate professionals</v>
      </c>
      <c r="AT52" s="18">
        <f t="shared" si="120"/>
        <v>1.2898763221091389</v>
      </c>
      <c r="AU52" s="18">
        <f t="shared" si="120"/>
        <v>1.4371666338538422</v>
      </c>
      <c r="AV52" s="18">
        <f t="shared" si="120"/>
        <v>1.5983564334667248</v>
      </c>
      <c r="AW52" s="18">
        <f t="shared" si="120"/>
        <v>1.4541430112598719</v>
      </c>
      <c r="AX52" s="18">
        <f t="shared" si="120"/>
        <v>1.4329340424676622</v>
      </c>
      <c r="AZ52" s="68">
        <f t="shared" si="121"/>
        <v>9.047681593019135</v>
      </c>
      <c r="BA52" s="69">
        <f t="shared" si="122"/>
        <v>58.245375447247305</v>
      </c>
      <c r="BB52" s="69">
        <f t="shared" si="123"/>
        <v>67.293057040266447</v>
      </c>
      <c r="BD52" t="str">
        <f t="shared" si="144"/>
        <v>32 Health and social care associate professionals</v>
      </c>
      <c r="BE52" s="18">
        <f t="shared" si="124"/>
        <v>1.3417896224690258</v>
      </c>
      <c r="BF52" s="18">
        <f t="shared" si="124"/>
        <v>1.5692595446440509</v>
      </c>
      <c r="BG52" s="18">
        <f t="shared" si="124"/>
        <v>1.6703715309044069</v>
      </c>
      <c r="BH52" s="18">
        <f t="shared" si="124"/>
        <v>1.6749860923968463</v>
      </c>
      <c r="BI52" s="18">
        <f t="shared" si="124"/>
        <v>1.8276083608737979</v>
      </c>
      <c r="BK52" s="68">
        <f t="shared" si="125"/>
        <v>23.780919516948217</v>
      </c>
      <c r="BL52" s="69">
        <f t="shared" si="126"/>
        <v>70.776386273638181</v>
      </c>
      <c r="BM52" s="69">
        <f t="shared" si="127"/>
        <v>94.557305790586412</v>
      </c>
      <c r="BO52" t="str">
        <f t="shared" si="145"/>
        <v>32 Health and social care associate professionals</v>
      </c>
      <c r="BP52" s="18">
        <f t="shared" si="128"/>
        <v>1.0861929361013429</v>
      </c>
      <c r="BQ52" s="18">
        <f t="shared" si="128"/>
        <v>1.3346169749174048</v>
      </c>
      <c r="BR52" s="18">
        <f t="shared" si="128"/>
        <v>1.2561266280519394</v>
      </c>
      <c r="BS52" s="18">
        <f t="shared" si="128"/>
        <v>1.301130036992838</v>
      </c>
      <c r="BT52" s="18">
        <f t="shared" si="128"/>
        <v>1.3077768486628081</v>
      </c>
      <c r="BV52" s="68">
        <f t="shared" si="129"/>
        <v>-11.778022200124614</v>
      </c>
      <c r="BW52" s="69">
        <f t="shared" si="130"/>
        <v>52.175409184140456</v>
      </c>
      <c r="BX52" s="69">
        <f t="shared" si="131"/>
        <v>40.397386984015846</v>
      </c>
      <c r="BZ52" t="str">
        <f t="shared" si="146"/>
        <v>32 Health and social care associate professionals</v>
      </c>
      <c r="CA52" s="18">
        <f t="shared" si="132"/>
        <v>0.64238041938642887</v>
      </c>
      <c r="CB52" s="18">
        <f t="shared" si="132"/>
        <v>0.7200119242200762</v>
      </c>
      <c r="CC52" s="18">
        <f t="shared" si="132"/>
        <v>0.65154755867704806</v>
      </c>
      <c r="CD52" s="18">
        <f t="shared" si="132"/>
        <v>0.6261891780590747</v>
      </c>
      <c r="CE52" s="18">
        <f t="shared" si="132"/>
        <v>0.58626676828377988</v>
      </c>
      <c r="CG52" s="68">
        <f t="shared" si="133"/>
        <v>-42.064054452346866</v>
      </c>
      <c r="CH52" s="69">
        <f t="shared" si="134"/>
        <v>35.591574905807121</v>
      </c>
      <c r="CI52" s="69">
        <f t="shared" si="135"/>
        <v>-6.4724795465397404</v>
      </c>
      <c r="CK52" t="str">
        <f t="shared" si="147"/>
        <v>32 Health and social care associate professionals</v>
      </c>
      <c r="CL52" s="18">
        <f t="shared" si="136"/>
        <v>0.2613921884109956</v>
      </c>
      <c r="CM52" s="18">
        <f t="shared" si="136"/>
        <v>0.32979473894057704</v>
      </c>
      <c r="CN52" s="18">
        <f t="shared" si="136"/>
        <v>0.35271799696181144</v>
      </c>
      <c r="CO52" s="18">
        <f t="shared" si="136"/>
        <v>0.42888860780254279</v>
      </c>
      <c r="CP52" s="18">
        <f t="shared" si="136"/>
        <v>0.66835025842962992</v>
      </c>
      <c r="CR52" s="68">
        <f t="shared" si="137"/>
        <v>9.906739535070832</v>
      </c>
      <c r="CS52" s="69">
        <f t="shared" si="138"/>
        <v>39.913605519843756</v>
      </c>
      <c r="CT52" s="69">
        <f t="shared" si="139"/>
        <v>49.82034505491459</v>
      </c>
    </row>
    <row r="53" spans="1:98" x14ac:dyDescent="0.2">
      <c r="A53" t="str">
        <f t="shared" si="103"/>
        <v>33 Protective service occupations</v>
      </c>
      <c r="B53" s="18">
        <f t="shared" si="104"/>
        <v>0.3071361479344113</v>
      </c>
      <c r="C53" s="18">
        <f t="shared" si="104"/>
        <v>0.27247758456960552</v>
      </c>
      <c r="D53" s="18">
        <f t="shared" si="104"/>
        <v>0.30953307656413392</v>
      </c>
      <c r="E53" s="18">
        <f t="shared" si="104"/>
        <v>0.39156531455543359</v>
      </c>
      <c r="F53" s="18">
        <f t="shared" si="104"/>
        <v>0.47261078473920259</v>
      </c>
      <c r="H53" s="68">
        <f t="shared" si="105"/>
        <v>152.86493036750576</v>
      </c>
      <c r="I53" s="69">
        <f t="shared" si="106"/>
        <v>72.023261562154914</v>
      </c>
      <c r="J53" s="69">
        <f t="shared" si="107"/>
        <v>224.88819192966068</v>
      </c>
      <c r="L53" t="str">
        <f t="shared" si="140"/>
        <v>33 Protective service occupations</v>
      </c>
      <c r="M53" s="18">
        <f t="shared" si="108"/>
        <v>0.67521477019201104</v>
      </c>
      <c r="N53" s="18">
        <f t="shared" si="108"/>
        <v>0.606211737300835</v>
      </c>
      <c r="O53" s="18">
        <f t="shared" si="108"/>
        <v>0.67188168351372979</v>
      </c>
      <c r="P53" s="18">
        <f t="shared" si="108"/>
        <v>0.82314428487128133</v>
      </c>
      <c r="Q53" s="18">
        <f t="shared" si="108"/>
        <v>0.97722671175336906</v>
      </c>
      <c r="S53" s="68">
        <f t="shared" si="109"/>
        <v>143.44790137453137</v>
      </c>
      <c r="T53" s="69">
        <f t="shared" si="110"/>
        <v>61.895495758350862</v>
      </c>
      <c r="U53" s="69">
        <f t="shared" si="111"/>
        <v>205.34339713288225</v>
      </c>
      <c r="W53" t="str">
        <f t="shared" si="141"/>
        <v>33 Protective service occupations</v>
      </c>
      <c r="X53" s="18">
        <f t="shared" si="112"/>
        <v>1.4474677516120664</v>
      </c>
      <c r="Y53" s="18">
        <f t="shared" si="112"/>
        <v>1.492725014747212</v>
      </c>
      <c r="Z53" s="18">
        <f t="shared" si="112"/>
        <v>1.6296472471636396</v>
      </c>
      <c r="AA53" s="18">
        <f t="shared" si="112"/>
        <v>2.1046097001221162</v>
      </c>
      <c r="AB53" s="18">
        <f t="shared" si="112"/>
        <v>2.6682547933628218</v>
      </c>
      <c r="AD53" s="68">
        <f t="shared" si="113"/>
        <v>106.29876407509254</v>
      </c>
      <c r="AE53" s="69">
        <f t="shared" si="114"/>
        <v>68.512142981667409</v>
      </c>
      <c r="AF53" s="69">
        <f t="shared" si="115"/>
        <v>174.81090705675996</v>
      </c>
      <c r="AH53" t="str">
        <f t="shared" si="142"/>
        <v>33 Protective service occupations</v>
      </c>
      <c r="AI53" s="18">
        <f t="shared" si="116"/>
        <v>1.2238298338796803</v>
      </c>
      <c r="AJ53" s="18">
        <f t="shared" si="116"/>
        <v>1.3048558762556846</v>
      </c>
      <c r="AK53" s="18">
        <f t="shared" si="116"/>
        <v>1.4023796812511657</v>
      </c>
      <c r="AL53" s="18">
        <f t="shared" si="116"/>
        <v>1.9013753906705371</v>
      </c>
      <c r="AM53" s="18">
        <f t="shared" si="116"/>
        <v>2.4053453612846063</v>
      </c>
      <c r="AO53" s="68">
        <f t="shared" si="117"/>
        <v>93.398670994296609</v>
      </c>
      <c r="AP53" s="69">
        <f t="shared" si="118"/>
        <v>58.889324803977175</v>
      </c>
      <c r="AQ53" s="69">
        <f t="shared" si="119"/>
        <v>152.28799579827376</v>
      </c>
      <c r="AS53" t="str">
        <f t="shared" si="143"/>
        <v>33 Protective service occupations</v>
      </c>
      <c r="AT53" s="18">
        <f t="shared" si="120"/>
        <v>1.2354581937910754</v>
      </c>
      <c r="AU53" s="18">
        <f t="shared" si="120"/>
        <v>1.0996230208530093</v>
      </c>
      <c r="AV53" s="18">
        <f t="shared" si="120"/>
        <v>1.1762141309207672</v>
      </c>
      <c r="AW53" s="18">
        <f t="shared" si="120"/>
        <v>1.3134419653969096</v>
      </c>
      <c r="AX53" s="18">
        <f t="shared" si="120"/>
        <v>1.4013645622717619</v>
      </c>
      <c r="AZ53" s="68">
        <f t="shared" si="121"/>
        <v>44.920094285153318</v>
      </c>
      <c r="BA53" s="69">
        <f t="shared" si="122"/>
        <v>48.111797069822757</v>
      </c>
      <c r="BB53" s="69">
        <f t="shared" si="123"/>
        <v>93.031891354976082</v>
      </c>
      <c r="BD53" t="str">
        <f t="shared" si="144"/>
        <v>33 Protective service occupations</v>
      </c>
      <c r="BE53" s="18">
        <f t="shared" si="124"/>
        <v>1.1715739338862448</v>
      </c>
      <c r="BF53" s="18">
        <f t="shared" si="124"/>
        <v>1.1618082621222703</v>
      </c>
      <c r="BG53" s="18">
        <f t="shared" si="124"/>
        <v>1.1721610994843825</v>
      </c>
      <c r="BH53" s="18">
        <f t="shared" si="124"/>
        <v>1.3526219832671809</v>
      </c>
      <c r="BI53" s="18">
        <f t="shared" si="124"/>
        <v>1.3275245284973427</v>
      </c>
      <c r="BK53" s="68">
        <f t="shared" si="125"/>
        <v>28.12648080023973</v>
      </c>
      <c r="BL53" s="69">
        <f t="shared" si="126"/>
        <v>31.839894738416007</v>
      </c>
      <c r="BM53" s="69">
        <f t="shared" si="127"/>
        <v>59.966375538655726</v>
      </c>
      <c r="BO53" t="str">
        <f t="shared" si="145"/>
        <v>33 Protective service occupations</v>
      </c>
      <c r="BP53" s="18">
        <f t="shared" si="128"/>
        <v>1.3125730621697156</v>
      </c>
      <c r="BQ53" s="18">
        <f t="shared" si="128"/>
        <v>1.3197302586479034</v>
      </c>
      <c r="BR53" s="18">
        <f t="shared" si="128"/>
        <v>1.47268139944482</v>
      </c>
      <c r="BS53" s="18">
        <f t="shared" si="128"/>
        <v>1.6535873810725716</v>
      </c>
      <c r="BT53" s="18">
        <f t="shared" si="128"/>
        <v>1.708640062192825</v>
      </c>
      <c r="BV53" s="68">
        <f t="shared" si="129"/>
        <v>-1.6853244222546784</v>
      </c>
      <c r="BW53" s="69">
        <f t="shared" si="130"/>
        <v>33.131219885775366</v>
      </c>
      <c r="BX53" s="69">
        <f t="shared" si="131"/>
        <v>31.445895463520685</v>
      </c>
      <c r="BZ53" t="str">
        <f t="shared" si="146"/>
        <v>33 Protective service occupations</v>
      </c>
      <c r="CA53" s="18">
        <f t="shared" si="132"/>
        <v>1.1189322170003717</v>
      </c>
      <c r="CB53" s="18">
        <f t="shared" si="132"/>
        <v>1.205525959974469</v>
      </c>
      <c r="CC53" s="18">
        <f t="shared" si="132"/>
        <v>1.3334681926292427</v>
      </c>
      <c r="CD53" s="18">
        <f t="shared" si="132"/>
        <v>1.7302804182076359</v>
      </c>
      <c r="CE53" s="18">
        <f t="shared" si="132"/>
        <v>1.8766435727482094</v>
      </c>
      <c r="CG53" s="68">
        <f t="shared" si="133"/>
        <v>-9.3854206933028657</v>
      </c>
      <c r="CH53" s="69">
        <f t="shared" si="134"/>
        <v>39.928820643157444</v>
      </c>
      <c r="CI53" s="69">
        <f t="shared" si="135"/>
        <v>30.543399949854578</v>
      </c>
      <c r="CK53" t="str">
        <f t="shared" si="147"/>
        <v>33 Protective service occupations</v>
      </c>
      <c r="CL53" s="18">
        <f t="shared" si="136"/>
        <v>0.50707688812956886</v>
      </c>
      <c r="CM53" s="18">
        <f t="shared" si="136"/>
        <v>0.4994329044663558</v>
      </c>
      <c r="CN53" s="18">
        <f t="shared" si="136"/>
        <v>0.56203850329662086</v>
      </c>
      <c r="CO53" s="18">
        <f t="shared" si="136"/>
        <v>0.4633947946145518</v>
      </c>
      <c r="CP53" s="18">
        <f t="shared" si="136"/>
        <v>0.60125578421264636</v>
      </c>
      <c r="CR53" s="68">
        <f t="shared" si="137"/>
        <v>-37.950109072756874</v>
      </c>
      <c r="CS53" s="69">
        <f t="shared" si="138"/>
        <v>15.49450182726469</v>
      </c>
      <c r="CT53" s="69">
        <f t="shared" si="139"/>
        <v>-22.455607245492185</v>
      </c>
    </row>
    <row r="54" spans="1:98" x14ac:dyDescent="0.2">
      <c r="A54" t="str">
        <f t="shared" si="103"/>
        <v>34 Culture, media and sports occupations</v>
      </c>
      <c r="B54" s="18">
        <f t="shared" si="104"/>
        <v>1.7338814982773953</v>
      </c>
      <c r="C54" s="18">
        <f t="shared" si="104"/>
        <v>1.7464892583149765</v>
      </c>
      <c r="D54" s="18">
        <f t="shared" si="104"/>
        <v>2.0121966224999945</v>
      </c>
      <c r="E54" s="18">
        <f t="shared" si="104"/>
        <v>1.9957553902761012</v>
      </c>
      <c r="F54" s="18">
        <f t="shared" si="104"/>
        <v>2.0908686215681778</v>
      </c>
      <c r="H54" s="68">
        <f t="shared" si="105"/>
        <v>72.087120420823808</v>
      </c>
      <c r="I54" s="69">
        <f t="shared" si="106"/>
        <v>75.189539273419598</v>
      </c>
      <c r="J54" s="69">
        <f t="shared" si="107"/>
        <v>147.27665969424339</v>
      </c>
      <c r="L54" t="str">
        <f t="shared" si="140"/>
        <v>34 Culture, media and sports occupations</v>
      </c>
      <c r="M54" s="18">
        <f t="shared" si="108"/>
        <v>3.762082795568336</v>
      </c>
      <c r="N54" s="18">
        <f t="shared" si="108"/>
        <v>3.0992165058319374</v>
      </c>
      <c r="O54" s="18">
        <f t="shared" si="108"/>
        <v>4.2621612898691037</v>
      </c>
      <c r="P54" s="18">
        <f t="shared" si="108"/>
        <v>3.9271984410455367</v>
      </c>
      <c r="Q54" s="18">
        <f t="shared" si="108"/>
        <v>3.9527572720839252</v>
      </c>
      <c r="S54" s="68">
        <f t="shared" si="109"/>
        <v>55.22932650711352</v>
      </c>
      <c r="T54" s="69">
        <f t="shared" si="110"/>
        <v>65.707339458012257</v>
      </c>
      <c r="U54" s="69">
        <f t="shared" si="111"/>
        <v>120.93666596512578</v>
      </c>
      <c r="W54" t="str">
        <f t="shared" si="141"/>
        <v>34 Culture, media and sports occupations</v>
      </c>
      <c r="X54" s="18">
        <f t="shared" si="112"/>
        <v>4.0849351710648305</v>
      </c>
      <c r="Y54" s="18">
        <f t="shared" si="112"/>
        <v>3.5710838588278766</v>
      </c>
      <c r="Z54" s="18">
        <f t="shared" si="112"/>
        <v>4.2331226056552307</v>
      </c>
      <c r="AA54" s="18">
        <f t="shared" si="112"/>
        <v>3.7581747724506585</v>
      </c>
      <c r="AB54" s="18">
        <f t="shared" si="112"/>
        <v>3.5177853020355934</v>
      </c>
      <c r="AD54" s="68">
        <f t="shared" si="113"/>
        <v>4.7059635995973244</v>
      </c>
      <c r="AE54" s="69">
        <f t="shared" si="114"/>
        <v>47.624607395891303</v>
      </c>
      <c r="AF54" s="69">
        <f t="shared" si="115"/>
        <v>52.330570995488621</v>
      </c>
      <c r="AH54" t="str">
        <f t="shared" si="142"/>
        <v>34 Culture, media and sports occupations</v>
      </c>
      <c r="AI54" s="18">
        <f t="shared" si="116"/>
        <v>1.6719947454707822</v>
      </c>
      <c r="AJ54" s="18">
        <f t="shared" si="116"/>
        <v>1.6370874878329686</v>
      </c>
      <c r="AK54" s="18">
        <f t="shared" si="116"/>
        <v>1.8325514459970746</v>
      </c>
      <c r="AL54" s="18">
        <f t="shared" si="116"/>
        <v>1.760770698684486</v>
      </c>
      <c r="AM54" s="18">
        <f t="shared" si="116"/>
        <v>1.9677899791377813</v>
      </c>
      <c r="AO54" s="68">
        <f t="shared" si="117"/>
        <v>21.077717035701525</v>
      </c>
      <c r="AP54" s="69">
        <f t="shared" si="118"/>
        <v>47.66691942288282</v>
      </c>
      <c r="AQ54" s="69">
        <f t="shared" si="119"/>
        <v>68.744636458584338</v>
      </c>
      <c r="AS54" t="str">
        <f t="shared" si="143"/>
        <v>34 Culture, media and sports occupations</v>
      </c>
      <c r="AT54" s="18">
        <f t="shared" si="120"/>
        <v>2.1825095726086761</v>
      </c>
      <c r="AU54" s="18">
        <f t="shared" si="120"/>
        <v>1.8725553632127707</v>
      </c>
      <c r="AV54" s="18">
        <f t="shared" si="120"/>
        <v>2.0826466956362193</v>
      </c>
      <c r="AW54" s="18">
        <f t="shared" si="120"/>
        <v>1.7137024218654842</v>
      </c>
      <c r="AX54" s="18">
        <f t="shared" si="120"/>
        <v>1.4608335763019813</v>
      </c>
      <c r="AZ54" s="68">
        <f t="shared" si="121"/>
        <v>-14.680360767148592</v>
      </c>
      <c r="BA54" s="69">
        <f t="shared" si="122"/>
        <v>38.459373480106166</v>
      </c>
      <c r="BB54" s="69">
        <f t="shared" si="123"/>
        <v>23.779012712957574</v>
      </c>
      <c r="BD54" t="str">
        <f t="shared" si="144"/>
        <v>34 Culture, media and sports occupations</v>
      </c>
      <c r="BE54" s="18">
        <f t="shared" si="124"/>
        <v>1.4854973909861258</v>
      </c>
      <c r="BF54" s="18">
        <f t="shared" si="124"/>
        <v>1.4871427140485438</v>
      </c>
      <c r="BG54" s="18">
        <f t="shared" si="124"/>
        <v>1.6601448692459413</v>
      </c>
      <c r="BH54" s="18">
        <f t="shared" si="124"/>
        <v>1.4365805972098535</v>
      </c>
      <c r="BI54" s="18">
        <f t="shared" si="124"/>
        <v>1.437885775905019</v>
      </c>
      <c r="BK54" s="68">
        <f t="shared" si="125"/>
        <v>-2.0144470363080291</v>
      </c>
      <c r="BL54" s="69">
        <f t="shared" si="126"/>
        <v>35.595951609083421</v>
      </c>
      <c r="BM54" s="69">
        <f t="shared" si="127"/>
        <v>33.581504572775387</v>
      </c>
      <c r="BO54" t="str">
        <f t="shared" si="145"/>
        <v>34 Culture, media and sports occupations</v>
      </c>
      <c r="BP54" s="18">
        <f t="shared" si="128"/>
        <v>0.84961320574984278</v>
      </c>
      <c r="BQ54" s="18">
        <f t="shared" si="128"/>
        <v>0.69816015723398961</v>
      </c>
      <c r="BR54" s="18">
        <f t="shared" si="128"/>
        <v>0.82643321656314084</v>
      </c>
      <c r="BS54" s="18">
        <f t="shared" si="128"/>
        <v>0.6288893471090492</v>
      </c>
      <c r="BT54" s="18">
        <f t="shared" si="128"/>
        <v>0.4186588272456942</v>
      </c>
      <c r="BV54" s="68">
        <f t="shared" si="129"/>
        <v>-57.073146597964211</v>
      </c>
      <c r="BW54" s="69">
        <f t="shared" si="130"/>
        <v>25.342149956001126</v>
      </c>
      <c r="BX54" s="69">
        <f t="shared" si="131"/>
        <v>-31.730996641963088</v>
      </c>
      <c r="BZ54" t="str">
        <f t="shared" si="146"/>
        <v>34 Culture, media and sports occupations</v>
      </c>
      <c r="CA54" s="18">
        <f t="shared" si="132"/>
        <v>0.98196962932551057</v>
      </c>
      <c r="CB54" s="18">
        <f t="shared" si="132"/>
        <v>0.96213383485979287</v>
      </c>
      <c r="CC54" s="18">
        <f t="shared" si="132"/>
        <v>0.97838238959956969</v>
      </c>
      <c r="CD54" s="18">
        <f t="shared" si="132"/>
        <v>0.81649332614282899</v>
      </c>
      <c r="CE54" s="18">
        <f t="shared" si="132"/>
        <v>0.72098814182495985</v>
      </c>
      <c r="CG54" s="68">
        <f t="shared" si="133"/>
        <v>-52.551942371413126</v>
      </c>
      <c r="CH54" s="69">
        <f t="shared" si="134"/>
        <v>25.549890201948656</v>
      </c>
      <c r="CI54" s="69">
        <f t="shared" si="135"/>
        <v>-27.00205216946447</v>
      </c>
      <c r="CK54" t="str">
        <f t="shared" si="147"/>
        <v>34 Culture, media and sports occupations</v>
      </c>
      <c r="CL54" s="18">
        <f t="shared" si="136"/>
        <v>0.76842428456961109</v>
      </c>
      <c r="CM54" s="18">
        <f t="shared" si="136"/>
        <v>0.97476318154831687</v>
      </c>
      <c r="CN54" s="18">
        <f t="shared" si="136"/>
        <v>1.1942350076220281</v>
      </c>
      <c r="CO54" s="18">
        <f t="shared" si="136"/>
        <v>1.3142681333506581</v>
      </c>
      <c r="CP54" s="18">
        <f t="shared" si="136"/>
        <v>1.3149757794743067</v>
      </c>
      <c r="CR54" s="68">
        <f t="shared" si="137"/>
        <v>-36.133108431115943</v>
      </c>
      <c r="CS54" s="69">
        <f t="shared" si="138"/>
        <v>25.452992640110349</v>
      </c>
      <c r="CT54" s="69">
        <f t="shared" si="139"/>
        <v>-10.680115791005592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5.1198437412967195</v>
      </c>
      <c r="C55" s="18">
        <f t="shared" si="148"/>
        <v>4.8537155658829541</v>
      </c>
      <c r="D55" s="18">
        <f t="shared" si="148"/>
        <v>5.0423177634674428</v>
      </c>
      <c r="E55" s="18">
        <f t="shared" si="148"/>
        <v>4.9557236128874695</v>
      </c>
      <c r="F55" s="18">
        <f t="shared" si="148"/>
        <v>5.0983785466104168</v>
      </c>
      <c r="H55" s="68">
        <f t="shared" si="105"/>
        <v>67.453374955143133</v>
      </c>
      <c r="I55" s="69">
        <f t="shared" si="106"/>
        <v>66.503227368505136</v>
      </c>
      <c r="J55" s="69">
        <f t="shared" si="107"/>
        <v>133.95660232364827</v>
      </c>
      <c r="L55" t="str">
        <f t="shared" si="140"/>
        <v>35 Business and public service associate professionals</v>
      </c>
      <c r="M55" s="18">
        <f t="shared" ref="M55:Q64" si="149">M18/M$35*100</f>
        <v>7.9741103709203038</v>
      </c>
      <c r="N55" s="18">
        <f t="shared" si="149"/>
        <v>7.8621616298773276</v>
      </c>
      <c r="O55" s="18">
        <f t="shared" si="149"/>
        <v>7.7608200231280984</v>
      </c>
      <c r="P55" s="18">
        <f t="shared" si="149"/>
        <v>7.5154171936822332</v>
      </c>
      <c r="Q55" s="18">
        <f t="shared" si="149"/>
        <v>7.4641501400828965</v>
      </c>
      <c r="S55" s="68">
        <f t="shared" si="109"/>
        <v>60.981608241604668</v>
      </c>
      <c r="T55" s="69">
        <f t="shared" si="110"/>
        <v>66.715341995134452</v>
      </c>
      <c r="U55" s="69">
        <f t="shared" si="111"/>
        <v>127.69695023673913</v>
      </c>
      <c r="W55" t="str">
        <f t="shared" si="141"/>
        <v>35 Business and public service associate professionals</v>
      </c>
      <c r="X55" s="18">
        <f t="shared" ref="X55:AB64" si="150">X18/X$35*100</f>
        <v>8.6536292113585276</v>
      </c>
      <c r="Y55" s="18">
        <f t="shared" si="150"/>
        <v>8.3996205375233419</v>
      </c>
      <c r="Z55" s="18">
        <f t="shared" si="150"/>
        <v>8.2548997128850381</v>
      </c>
      <c r="AA55" s="18">
        <f t="shared" si="150"/>
        <v>7.5908351663073113</v>
      </c>
      <c r="AB55" s="18">
        <f t="shared" si="150"/>
        <v>7.0629276518420454</v>
      </c>
      <c r="AD55" s="68">
        <f t="shared" si="113"/>
        <v>7.8042522008696551</v>
      </c>
      <c r="AE55" s="69">
        <f t="shared" si="114"/>
        <v>51.06858237057159</v>
      </c>
      <c r="AF55" s="69">
        <f t="shared" si="115"/>
        <v>58.872834571441246</v>
      </c>
      <c r="AH55" t="str">
        <f t="shared" si="142"/>
        <v>35 Business and public service associate professionals</v>
      </c>
      <c r="AI55" s="18">
        <f t="shared" ref="AI55:AM64" si="151">AI18/AI$35*100</f>
        <v>7.5366756659567988</v>
      </c>
      <c r="AJ55" s="18">
        <f t="shared" si="151"/>
        <v>7.9627069583185843</v>
      </c>
      <c r="AK55" s="18">
        <f t="shared" si="151"/>
        <v>8.1664754162314477</v>
      </c>
      <c r="AL55" s="18">
        <f t="shared" si="151"/>
        <v>8.1709269514024943</v>
      </c>
      <c r="AM55" s="18">
        <f t="shared" si="151"/>
        <v>8.2958206377293351</v>
      </c>
      <c r="AO55" s="68">
        <f t="shared" si="117"/>
        <v>14.542418624444888</v>
      </c>
      <c r="AP55" s="69">
        <f t="shared" si="118"/>
        <v>50.530609479775855</v>
      </c>
      <c r="AQ55" s="69">
        <f t="shared" si="119"/>
        <v>65.073028104220739</v>
      </c>
      <c r="AS55" t="str">
        <f t="shared" si="143"/>
        <v>35 Business and public service associate professionals</v>
      </c>
      <c r="AT55" s="18">
        <f t="shared" ref="AT55:AX64" si="152">AT18/AT$35*100</f>
        <v>7.2543312121253827</v>
      </c>
      <c r="AU55" s="18">
        <f t="shared" si="152"/>
        <v>7.2300078252963917</v>
      </c>
      <c r="AV55" s="18">
        <f t="shared" si="152"/>
        <v>7.2101587913697029</v>
      </c>
      <c r="AW55" s="18">
        <f t="shared" si="152"/>
        <v>6.7252078567031859</v>
      </c>
      <c r="AX55" s="18">
        <f t="shared" si="152"/>
        <v>6.4922049971914291</v>
      </c>
      <c r="AZ55" s="68">
        <f t="shared" si="121"/>
        <v>9.5244963954668265</v>
      </c>
      <c r="BA55" s="69">
        <f t="shared" si="122"/>
        <v>48.174488387786226</v>
      </c>
      <c r="BB55" s="69">
        <f t="shared" si="123"/>
        <v>57.698984783253046</v>
      </c>
      <c r="BD55" t="str">
        <f t="shared" si="144"/>
        <v>35 Business and public service associate professionals</v>
      </c>
      <c r="BE55" s="18">
        <f t="shared" ref="BE55:BI64" si="153">BE18/BE$35*100</f>
        <v>5.5516314483421851</v>
      </c>
      <c r="BF55" s="18">
        <f t="shared" si="153"/>
        <v>5.6144516973735676</v>
      </c>
      <c r="BG55" s="18">
        <f t="shared" si="153"/>
        <v>5.831164091978021</v>
      </c>
      <c r="BH55" s="18">
        <f t="shared" si="153"/>
        <v>5.2781532029867977</v>
      </c>
      <c r="BI55" s="18">
        <f t="shared" si="153"/>
        <v>4.9931756174237192</v>
      </c>
      <c r="BK55" s="68">
        <f t="shared" si="125"/>
        <v>-3.1264475416876358</v>
      </c>
      <c r="BL55" s="69">
        <f t="shared" si="126"/>
        <v>42.910647624340108</v>
      </c>
      <c r="BM55" s="69">
        <f t="shared" si="127"/>
        <v>39.784200082652475</v>
      </c>
      <c r="BO55" t="str">
        <f t="shared" si="145"/>
        <v>35 Business and public service associate professionals</v>
      </c>
      <c r="BP55" s="18">
        <f t="shared" ref="BP55:BT64" si="154">BP18/BP$35*100</f>
        <v>4.6157946405553361</v>
      </c>
      <c r="BQ55" s="18">
        <f t="shared" si="154"/>
        <v>4.7511181286872688</v>
      </c>
      <c r="BR55" s="18">
        <f t="shared" si="154"/>
        <v>5.0181340555509042</v>
      </c>
      <c r="BS55" s="18">
        <f t="shared" si="154"/>
        <v>4.5002727776936311</v>
      </c>
      <c r="BT55" s="18">
        <f t="shared" si="154"/>
        <v>4.3324296696400877</v>
      </c>
      <c r="BV55" s="68">
        <f t="shared" si="129"/>
        <v>-26.841325310977542</v>
      </c>
      <c r="BW55" s="69">
        <f t="shared" si="130"/>
        <v>33.926797172529035</v>
      </c>
      <c r="BX55" s="69">
        <f t="shared" si="131"/>
        <v>7.0854718615514924</v>
      </c>
      <c r="BZ55" t="str">
        <f t="shared" si="146"/>
        <v>35 Business and public service associate professionals</v>
      </c>
      <c r="CA55" s="18">
        <f t="shared" ref="CA55:CE64" si="155">CA18/CA$35*100</f>
        <v>4.1426297090038329</v>
      </c>
      <c r="CB55" s="18">
        <f t="shared" si="155"/>
        <v>4.3683924213593501</v>
      </c>
      <c r="CC55" s="18">
        <f t="shared" si="155"/>
        <v>4.5368044257254656</v>
      </c>
      <c r="CD55" s="18">
        <f t="shared" si="155"/>
        <v>4.1515005324507923</v>
      </c>
      <c r="CE55" s="18">
        <f t="shared" si="155"/>
        <v>4.0749602608574662</v>
      </c>
      <c r="CG55" s="68">
        <f t="shared" si="133"/>
        <v>-42.167460448159616</v>
      </c>
      <c r="CH55" s="69">
        <f t="shared" si="134"/>
        <v>28.413726754006159</v>
      </c>
      <c r="CI55" s="69">
        <f t="shared" si="135"/>
        <v>-13.75373369415346</v>
      </c>
      <c r="CK55" t="str">
        <f t="shared" si="147"/>
        <v>35 Business and public service associate professionals</v>
      </c>
      <c r="CL55" s="18">
        <f t="shared" ref="CL55:CP64" si="156">CL18/CL$35*100</f>
        <v>2.3846580459758249</v>
      </c>
      <c r="CM55" s="18">
        <f t="shared" si="156"/>
        <v>2.7499668123641019</v>
      </c>
      <c r="CN55" s="18">
        <f t="shared" si="156"/>
        <v>2.9862833854757054</v>
      </c>
      <c r="CO55" s="18">
        <f t="shared" si="156"/>
        <v>2.9765037861621537</v>
      </c>
      <c r="CP55" s="18">
        <f t="shared" si="156"/>
        <v>4.6257539665916676</v>
      </c>
      <c r="CR55" s="68">
        <f t="shared" si="137"/>
        <v>-10.153878218040303</v>
      </c>
      <c r="CS55" s="69">
        <f t="shared" si="138"/>
        <v>26.504784431208741</v>
      </c>
      <c r="CT55" s="69">
        <f t="shared" si="139"/>
        <v>16.350906213168432</v>
      </c>
    </row>
    <row r="56" spans="1:98" x14ac:dyDescent="0.2">
      <c r="A56" t="str">
        <f t="shared" si="103"/>
        <v>41 Administrative occupations</v>
      </c>
      <c r="B56" s="18">
        <f t="shared" si="148"/>
        <v>3.3433453013422194</v>
      </c>
      <c r="C56" s="18">
        <f t="shared" si="148"/>
        <v>2.9653961220526011</v>
      </c>
      <c r="D56" s="18">
        <f t="shared" si="148"/>
        <v>3.0524989442637138</v>
      </c>
      <c r="E56" s="18">
        <f t="shared" si="148"/>
        <v>3.1144149484807984</v>
      </c>
      <c r="F56" s="18">
        <f t="shared" si="148"/>
        <v>3.4338788043155204</v>
      </c>
      <c r="H56" s="68">
        <f t="shared" si="105"/>
        <v>86.303699436063681</v>
      </c>
      <c r="I56" s="69">
        <f t="shared" si="106"/>
        <v>77.434316754740053</v>
      </c>
      <c r="J56" s="69">
        <f t="shared" si="107"/>
        <v>163.73801619080373</v>
      </c>
      <c r="L56" t="str">
        <f t="shared" si="140"/>
        <v>41 Administrative occupations</v>
      </c>
      <c r="M56" s="18">
        <f t="shared" si="149"/>
        <v>5.1645053212988223</v>
      </c>
      <c r="N56" s="18">
        <f t="shared" si="149"/>
        <v>5.0565891210691012</v>
      </c>
      <c r="O56" s="18">
        <f t="shared" si="149"/>
        <v>5.1260501397793066</v>
      </c>
      <c r="P56" s="18">
        <f t="shared" si="149"/>
        <v>5.050534339668177</v>
      </c>
      <c r="Q56" s="18">
        <f t="shared" si="149"/>
        <v>5.132848355100279</v>
      </c>
      <c r="S56" s="68">
        <f t="shared" si="109"/>
        <v>67.601959198669874</v>
      </c>
      <c r="T56" s="69">
        <f t="shared" si="110"/>
        <v>73.860185167939392</v>
      </c>
      <c r="U56" s="69">
        <f t="shared" si="111"/>
        <v>141.46214436660927</v>
      </c>
      <c r="W56" t="str">
        <f t="shared" si="141"/>
        <v>41 Administrative occupations</v>
      </c>
      <c r="X56" s="18">
        <f t="shared" si="150"/>
        <v>8.3582121966583216</v>
      </c>
      <c r="Y56" s="18">
        <f t="shared" si="150"/>
        <v>7.8550051226550357</v>
      </c>
      <c r="Z56" s="18">
        <f t="shared" si="150"/>
        <v>8.2713006344304141</v>
      </c>
      <c r="AA56" s="18">
        <f t="shared" si="150"/>
        <v>7.7953699731160677</v>
      </c>
      <c r="AB56" s="18">
        <f t="shared" si="150"/>
        <v>7.5468495704904077</v>
      </c>
      <c r="AD56" s="68">
        <f t="shared" si="113"/>
        <v>14.962135450057733</v>
      </c>
      <c r="AE56" s="69">
        <f t="shared" si="114"/>
        <v>58.422561632596469</v>
      </c>
      <c r="AF56" s="69">
        <f t="shared" si="115"/>
        <v>73.384697082654199</v>
      </c>
      <c r="AH56" t="str">
        <f t="shared" si="142"/>
        <v>41 Administrative occupations</v>
      </c>
      <c r="AI56" s="18">
        <f t="shared" si="151"/>
        <v>10.379353363901908</v>
      </c>
      <c r="AJ56" s="18">
        <f t="shared" si="151"/>
        <v>10.79498106737571</v>
      </c>
      <c r="AK56" s="18">
        <f t="shared" si="151"/>
        <v>11.795789614221004</v>
      </c>
      <c r="AL56" s="18">
        <f t="shared" si="151"/>
        <v>11.72489373427273</v>
      </c>
      <c r="AM56" s="18">
        <f t="shared" si="151"/>
        <v>11.83630873550932</v>
      </c>
      <c r="AO56" s="68">
        <f t="shared" si="117"/>
        <v>13.143841828273361</v>
      </c>
      <c r="AP56" s="69">
        <f t="shared" si="118"/>
        <v>60.381922254917505</v>
      </c>
      <c r="AQ56" s="69">
        <f t="shared" si="119"/>
        <v>73.525764083190879</v>
      </c>
      <c r="AS56" t="str">
        <f t="shared" si="143"/>
        <v>41 Administrative occupations</v>
      </c>
      <c r="AT56" s="18">
        <f t="shared" si="152"/>
        <v>10.113904646439744</v>
      </c>
      <c r="AU56" s="18">
        <f t="shared" si="152"/>
        <v>9.8395680949283229</v>
      </c>
      <c r="AV56" s="18">
        <f t="shared" si="152"/>
        <v>10.265431926495747</v>
      </c>
      <c r="AW56" s="18">
        <f t="shared" si="152"/>
        <v>9.372828589535402</v>
      </c>
      <c r="AX56" s="18">
        <f t="shared" si="152"/>
        <v>9.1446228977027992</v>
      </c>
      <c r="AZ56" s="68">
        <f t="shared" si="121"/>
        <v>8.3558699464307402</v>
      </c>
      <c r="BA56" s="69">
        <f t="shared" si="122"/>
        <v>55.278406722230876</v>
      </c>
      <c r="BB56" s="69">
        <f t="shared" si="123"/>
        <v>63.634276668661613</v>
      </c>
      <c r="BD56" t="str">
        <f t="shared" si="144"/>
        <v>41 Administrative occupations</v>
      </c>
      <c r="BE56" s="18">
        <f t="shared" si="153"/>
        <v>8.8675155471707736</v>
      </c>
      <c r="BF56" s="18">
        <f t="shared" si="153"/>
        <v>8.1267334054337823</v>
      </c>
      <c r="BG56" s="18">
        <f t="shared" si="153"/>
        <v>8.7459224166459233</v>
      </c>
      <c r="BH56" s="18">
        <f t="shared" si="153"/>
        <v>7.6526567162705881</v>
      </c>
      <c r="BI56" s="18">
        <f t="shared" si="153"/>
        <v>6.4463309027461042</v>
      </c>
      <c r="BK56" s="68">
        <f t="shared" si="125"/>
        <v>-16.61448367137341</v>
      </c>
      <c r="BL56" s="69">
        <f t="shared" si="126"/>
        <v>46.117051379587174</v>
      </c>
      <c r="BM56" s="69">
        <f t="shared" si="127"/>
        <v>29.502567708213768</v>
      </c>
      <c r="BO56" t="str">
        <f t="shared" si="145"/>
        <v>41 Administrative occupations</v>
      </c>
      <c r="BP56" s="18">
        <f t="shared" si="154"/>
        <v>10.289006067044413</v>
      </c>
      <c r="BQ56" s="18">
        <f t="shared" si="154"/>
        <v>9.933228716820576</v>
      </c>
      <c r="BR56" s="18">
        <f t="shared" si="154"/>
        <v>9.8197034396651866</v>
      </c>
      <c r="BS56" s="18">
        <f t="shared" si="154"/>
        <v>8.6120618180840172</v>
      </c>
      <c r="BT56" s="18">
        <f t="shared" si="154"/>
        <v>6.6922869470841775</v>
      </c>
      <c r="BV56" s="68">
        <f t="shared" si="129"/>
        <v>-42.249898878919574</v>
      </c>
      <c r="BW56" s="69">
        <f t="shared" si="130"/>
        <v>34.236535305549701</v>
      </c>
      <c r="BX56" s="69">
        <f t="shared" si="131"/>
        <v>-8.0133635733698672</v>
      </c>
      <c r="BZ56" t="str">
        <f t="shared" si="146"/>
        <v>41 Administrative occupations</v>
      </c>
      <c r="CA56" s="18">
        <f t="shared" si="155"/>
        <v>8.3101286105472738</v>
      </c>
      <c r="CB56" s="18">
        <f t="shared" si="155"/>
        <v>7.9681020525767519</v>
      </c>
      <c r="CC56" s="18">
        <f t="shared" si="155"/>
        <v>7.699514677191285</v>
      </c>
      <c r="CD56" s="18">
        <f t="shared" si="155"/>
        <v>6.0760072857374938</v>
      </c>
      <c r="CE56" s="18">
        <f t="shared" si="155"/>
        <v>3.4201540815812752</v>
      </c>
      <c r="CG56" s="68">
        <f t="shared" si="133"/>
        <v>-71.398996945728015</v>
      </c>
      <c r="CH56" s="69">
        <f t="shared" si="134"/>
        <v>22.529045310023232</v>
      </c>
      <c r="CI56" s="69">
        <f t="shared" si="135"/>
        <v>-48.869951635704787</v>
      </c>
      <c r="CK56" t="str">
        <f t="shared" si="147"/>
        <v>41 Administrative occupations</v>
      </c>
      <c r="CL56" s="18">
        <f t="shared" si="156"/>
        <v>5.4097473918960093</v>
      </c>
      <c r="CM56" s="18">
        <f t="shared" si="156"/>
        <v>5.3094589000949277</v>
      </c>
      <c r="CN56" s="18">
        <f t="shared" si="156"/>
        <v>5.700323608071149</v>
      </c>
      <c r="CO56" s="18">
        <f t="shared" si="156"/>
        <v>5.3652924044022017</v>
      </c>
      <c r="CP56" s="18">
        <f t="shared" si="156"/>
        <v>6.0793042714701464</v>
      </c>
      <c r="CR56" s="68">
        <f t="shared" si="137"/>
        <v>-38.141100018262442</v>
      </c>
      <c r="CS56" s="69">
        <f t="shared" si="138"/>
        <v>21.52291980025614</v>
      </c>
      <c r="CT56" s="69">
        <f t="shared" si="139"/>
        <v>-16.618180218006298</v>
      </c>
    </row>
    <row r="57" spans="1:98" x14ac:dyDescent="0.2">
      <c r="A57" t="str">
        <f t="shared" si="103"/>
        <v>42 Secretarial and related occupations</v>
      </c>
      <c r="B57" s="18">
        <f t="shared" si="148"/>
        <v>0.35811910833639293</v>
      </c>
      <c r="C57" s="18">
        <f t="shared" si="148"/>
        <v>0.360831077656391</v>
      </c>
      <c r="D57" s="18">
        <f t="shared" si="148"/>
        <v>0.33566872665982794</v>
      </c>
      <c r="E57" s="18">
        <f t="shared" si="148"/>
        <v>0.4451156892063779</v>
      </c>
      <c r="F57" s="18">
        <f t="shared" si="148"/>
        <v>0.599981663963437</v>
      </c>
      <c r="H57" s="68">
        <f t="shared" si="105"/>
        <v>196.01869189119572</v>
      </c>
      <c r="I57" s="69">
        <f t="shared" si="106"/>
        <v>127.55880003795494</v>
      </c>
      <c r="J57" s="69">
        <f t="shared" si="107"/>
        <v>323.5774919291506</v>
      </c>
      <c r="L57" t="str">
        <f t="shared" si="140"/>
        <v>42 Secretarial and related occupations</v>
      </c>
      <c r="M57" s="18">
        <f t="shared" si="149"/>
        <v>1.0191909234089191</v>
      </c>
      <c r="N57" s="18">
        <f t="shared" si="149"/>
        <v>0.95154360568698149</v>
      </c>
      <c r="O57" s="18">
        <f t="shared" si="149"/>
        <v>0.96490475667041598</v>
      </c>
      <c r="P57" s="18">
        <f t="shared" si="149"/>
        <v>1.2206665492715874</v>
      </c>
      <c r="Q57" s="18">
        <f t="shared" si="149"/>
        <v>1.1354835152927278</v>
      </c>
      <c r="S57" s="68">
        <f t="shared" si="109"/>
        <v>96.969913200614656</v>
      </c>
      <c r="T57" s="69">
        <f t="shared" si="110"/>
        <v>94.767099228008718</v>
      </c>
      <c r="U57" s="69">
        <f t="shared" si="111"/>
        <v>191.73701242862336</v>
      </c>
      <c r="W57" t="str">
        <f t="shared" si="141"/>
        <v>42 Secretarial and related occupations</v>
      </c>
      <c r="X57" s="18">
        <f t="shared" si="150"/>
        <v>1.6558717861127135</v>
      </c>
      <c r="Y57" s="18">
        <f t="shared" si="150"/>
        <v>1.5124511114613222</v>
      </c>
      <c r="Z57" s="18">
        <f t="shared" si="150"/>
        <v>1.6111481462408126</v>
      </c>
      <c r="AA57" s="18">
        <f t="shared" si="150"/>
        <v>2.04724162966225</v>
      </c>
      <c r="AB57" s="18">
        <f t="shared" si="150"/>
        <v>2.1194015021248647</v>
      </c>
      <c r="AD57" s="68">
        <f t="shared" si="113"/>
        <v>65.74509964105674</v>
      </c>
      <c r="AE57" s="69">
        <f t="shared" si="114"/>
        <v>87.089921201443204</v>
      </c>
      <c r="AF57" s="69">
        <f t="shared" si="115"/>
        <v>152.83502084249994</v>
      </c>
      <c r="AH57" t="str">
        <f t="shared" si="142"/>
        <v>42 Secretarial and related occupations</v>
      </c>
      <c r="AI57" s="18">
        <f t="shared" si="151"/>
        <v>2.6851781248580471</v>
      </c>
      <c r="AJ57" s="18">
        <f t="shared" si="151"/>
        <v>2.6864625047316655</v>
      </c>
      <c r="AK57" s="18">
        <f t="shared" si="151"/>
        <v>2.9441844702519511</v>
      </c>
      <c r="AL57" s="18">
        <f t="shared" si="151"/>
        <v>3.7488786990582743</v>
      </c>
      <c r="AM57" s="18">
        <f t="shared" si="151"/>
        <v>3.4496830420261269</v>
      </c>
      <c r="AO57" s="68">
        <f t="shared" si="117"/>
        <v>32.116126078704752</v>
      </c>
      <c r="AP57" s="69">
        <f t="shared" si="118"/>
        <v>75.786481616816857</v>
      </c>
      <c r="AQ57" s="69">
        <f t="shared" si="119"/>
        <v>107.90260769552162</v>
      </c>
      <c r="AS57" t="str">
        <f t="shared" si="143"/>
        <v>42 Secretarial and related occupations</v>
      </c>
      <c r="AT57" s="18">
        <f t="shared" si="152"/>
        <v>2.1898874725221891</v>
      </c>
      <c r="AU57" s="18">
        <f t="shared" si="152"/>
        <v>2.0210326204653755</v>
      </c>
      <c r="AV57" s="18">
        <f t="shared" si="152"/>
        <v>2.2236788464869881</v>
      </c>
      <c r="AW57" s="18">
        <f t="shared" si="152"/>
        <v>2.4537634111092399</v>
      </c>
      <c r="AX57" s="18">
        <f t="shared" si="152"/>
        <v>1.7066481211118516</v>
      </c>
      <c r="AZ57" s="68">
        <f t="shared" si="121"/>
        <v>-6.6453850554971927</v>
      </c>
      <c r="BA57" s="69">
        <f t="shared" si="122"/>
        <v>61.206129838044575</v>
      </c>
      <c r="BB57" s="69">
        <f t="shared" si="123"/>
        <v>54.560744782547374</v>
      </c>
      <c r="BD57" t="str">
        <f t="shared" si="144"/>
        <v>42 Secretarial and related occupations</v>
      </c>
      <c r="BE57" s="18">
        <f t="shared" si="153"/>
        <v>2.3466866726001632</v>
      </c>
      <c r="BF57" s="18">
        <f t="shared" si="153"/>
        <v>1.9713960817587255</v>
      </c>
      <c r="BG57" s="18">
        <f t="shared" si="153"/>
        <v>2.1373970548704624</v>
      </c>
      <c r="BH57" s="18">
        <f t="shared" si="153"/>
        <v>2.498192452447864</v>
      </c>
      <c r="BI57" s="18">
        <f t="shared" si="153"/>
        <v>1.5555402301437078</v>
      </c>
      <c r="BK57" s="68">
        <f t="shared" si="125"/>
        <v>-17.665910206027409</v>
      </c>
      <c r="BL57" s="69">
        <f t="shared" si="126"/>
        <v>58.869617843140645</v>
      </c>
      <c r="BM57" s="69">
        <f t="shared" si="127"/>
        <v>41.20370763711324</v>
      </c>
      <c r="BO57" t="str">
        <f t="shared" si="145"/>
        <v>42 Secretarial and related occupations</v>
      </c>
      <c r="BP57" s="18">
        <f t="shared" si="154"/>
        <v>2.9751449697209424</v>
      </c>
      <c r="BQ57" s="18">
        <f t="shared" si="154"/>
        <v>2.6736168973228986</v>
      </c>
      <c r="BR57" s="18">
        <f t="shared" si="154"/>
        <v>2.4039565744070588</v>
      </c>
      <c r="BS57" s="18">
        <f t="shared" si="154"/>
        <v>2.1552957020757</v>
      </c>
      <c r="BT57" s="18">
        <f t="shared" si="154"/>
        <v>0.63252656616999048</v>
      </c>
      <c r="BV57" s="68">
        <f t="shared" si="129"/>
        <v>-77.7039094522044</v>
      </c>
      <c r="BW57" s="69">
        <f t="shared" si="130"/>
        <v>30.293107631025585</v>
      </c>
      <c r="BX57" s="69">
        <f t="shared" si="131"/>
        <v>-47.410801821178815</v>
      </c>
      <c r="BZ57" t="str">
        <f t="shared" si="146"/>
        <v>42 Secretarial and related occupations</v>
      </c>
      <c r="CA57" s="18">
        <f t="shared" si="155"/>
        <v>3.5142900025066122</v>
      </c>
      <c r="CB57" s="18">
        <f t="shared" si="155"/>
        <v>3.5246562429619455</v>
      </c>
      <c r="CC57" s="18">
        <f t="shared" si="155"/>
        <v>3.3052544568904794</v>
      </c>
      <c r="CD57" s="18">
        <f t="shared" si="155"/>
        <v>2.1571335244371408</v>
      </c>
      <c r="CE57" s="18">
        <f t="shared" si="155"/>
        <v>0.54913617803299697</v>
      </c>
      <c r="CG57" s="68">
        <f t="shared" si="133"/>
        <v>-89.302701839959795</v>
      </c>
      <c r="CH57" s="69">
        <f t="shared" si="134"/>
        <v>19.348114082121999</v>
      </c>
      <c r="CI57" s="69">
        <f t="shared" si="135"/>
        <v>-69.9545877578378</v>
      </c>
      <c r="CK57" t="str">
        <f t="shared" si="147"/>
        <v>42 Secretarial and related occupations</v>
      </c>
      <c r="CL57" s="18">
        <f t="shared" si="156"/>
        <v>2.1338953063796811</v>
      </c>
      <c r="CM57" s="18">
        <f t="shared" si="156"/>
        <v>2.3850215510307571</v>
      </c>
      <c r="CN57" s="18">
        <f t="shared" si="156"/>
        <v>2.4863081554335835</v>
      </c>
      <c r="CO57" s="18">
        <f t="shared" si="156"/>
        <v>3.0536845813752809</v>
      </c>
      <c r="CP57" s="18">
        <f t="shared" si="156"/>
        <v>4.6822994814219321</v>
      </c>
      <c r="CR57" s="68">
        <f t="shared" si="137"/>
        <v>9.2325461533954236</v>
      </c>
      <c r="CS57" s="69">
        <f t="shared" si="138"/>
        <v>37.814976019687066</v>
      </c>
      <c r="CT57" s="69">
        <f t="shared" si="139"/>
        <v>47.047522173082484</v>
      </c>
    </row>
    <row r="58" spans="1:98" x14ac:dyDescent="0.2">
      <c r="A58" t="str">
        <f t="shared" si="103"/>
        <v>51 Skilled agricultural and related trades</v>
      </c>
      <c r="B58" s="18">
        <f t="shared" si="148"/>
        <v>0.35136701320293878</v>
      </c>
      <c r="C58" s="18">
        <f t="shared" si="148"/>
        <v>0.43539151450383889</v>
      </c>
      <c r="D58" s="18">
        <f t="shared" si="148"/>
        <v>0.30786129293332082</v>
      </c>
      <c r="E58" s="18">
        <f t="shared" si="148"/>
        <v>0.3368107802023691</v>
      </c>
      <c r="F58" s="18">
        <f t="shared" si="148"/>
        <v>0.38395762785382836</v>
      </c>
      <c r="H58" s="68">
        <f t="shared" si="105"/>
        <v>106.54764567048478</v>
      </c>
      <c r="I58" s="69">
        <f t="shared" si="106"/>
        <v>105.76267044343925</v>
      </c>
      <c r="J58" s="69">
        <f t="shared" si="107"/>
        <v>212.31031611392405</v>
      </c>
      <c r="L58" t="str">
        <f t="shared" si="140"/>
        <v>51 Skilled agricultural and related trades</v>
      </c>
      <c r="M58" s="18">
        <f t="shared" si="149"/>
        <v>0.27974051484669232</v>
      </c>
      <c r="N58" s="18">
        <f t="shared" si="149"/>
        <v>0.2589362317323165</v>
      </c>
      <c r="O58" s="18">
        <f t="shared" si="149"/>
        <v>0.11446909651710969</v>
      </c>
      <c r="P58" s="18">
        <f t="shared" si="149"/>
        <v>0.11302371149541141</v>
      </c>
      <c r="Q58" s="18">
        <f t="shared" si="149"/>
        <v>0.12232084514172847</v>
      </c>
      <c r="S58" s="68">
        <f t="shared" si="109"/>
        <v>78.861029137203076</v>
      </c>
      <c r="T58" s="69">
        <f t="shared" si="110"/>
        <v>81.782690755170023</v>
      </c>
      <c r="U58" s="69">
        <f t="shared" si="111"/>
        <v>160.6437198923731</v>
      </c>
      <c r="W58" t="str">
        <f t="shared" si="141"/>
        <v>51 Skilled agricultural and related trades</v>
      </c>
      <c r="X58" s="18">
        <f t="shared" si="150"/>
        <v>1.1843880958171467</v>
      </c>
      <c r="Y58" s="18">
        <f t="shared" si="150"/>
        <v>1.2088739355124172</v>
      </c>
      <c r="Z58" s="18">
        <f t="shared" si="150"/>
        <v>0.8316689954356683</v>
      </c>
      <c r="AA58" s="18">
        <f t="shared" si="150"/>
        <v>0.89689744250721659</v>
      </c>
      <c r="AB58" s="18">
        <f t="shared" si="150"/>
        <v>1.0209326790113558</v>
      </c>
      <c r="AD58" s="68">
        <f t="shared" si="113"/>
        <v>54.671226458610164</v>
      </c>
      <c r="AE58" s="69">
        <f t="shared" si="114"/>
        <v>84.582666642986709</v>
      </c>
      <c r="AF58" s="69">
        <f t="shared" si="115"/>
        <v>139.25389310159687</v>
      </c>
      <c r="AH58" t="str">
        <f t="shared" si="142"/>
        <v>51 Skilled agricultural and related trades</v>
      </c>
      <c r="AI58" s="18">
        <f t="shared" si="151"/>
        <v>1.4470465460614803</v>
      </c>
      <c r="AJ58" s="18">
        <f t="shared" si="151"/>
        <v>1.7544242026288646</v>
      </c>
      <c r="AK58" s="18">
        <f t="shared" si="151"/>
        <v>1.0128255662455727</v>
      </c>
      <c r="AL58" s="18">
        <f t="shared" si="151"/>
        <v>1.2149623078976588</v>
      </c>
      <c r="AM58" s="18">
        <f t="shared" si="151"/>
        <v>1.3445093706645472</v>
      </c>
      <c r="AO58" s="68">
        <f t="shared" si="117"/>
        <v>49.682432572903636</v>
      </c>
      <c r="AP58" s="69">
        <f t="shared" si="118"/>
        <v>89.361685543378442</v>
      </c>
      <c r="AQ58" s="69">
        <f t="shared" si="119"/>
        <v>139.04411811628208</v>
      </c>
      <c r="AS58" t="str">
        <f t="shared" si="143"/>
        <v>51 Skilled agricultural and related trades</v>
      </c>
      <c r="AT58" s="18">
        <f t="shared" si="152"/>
        <v>3.0805294514476231</v>
      </c>
      <c r="AU58" s="18">
        <f t="shared" si="152"/>
        <v>2.8930676197737246</v>
      </c>
      <c r="AV58" s="18">
        <f t="shared" si="152"/>
        <v>1.6943882334505227</v>
      </c>
      <c r="AW58" s="18">
        <f t="shared" si="152"/>
        <v>1.9101989875267602</v>
      </c>
      <c r="AX58" s="18">
        <f t="shared" si="152"/>
        <v>2.1608751408899161</v>
      </c>
      <c r="AZ58" s="68">
        <f t="shared" si="121"/>
        <v>55.12457912432567</v>
      </c>
      <c r="BA58" s="69">
        <f t="shared" si="122"/>
        <v>81.920430474656243</v>
      </c>
      <c r="BB58" s="69">
        <f t="shared" si="123"/>
        <v>137.04500959898192</v>
      </c>
      <c r="BD58" t="str">
        <f t="shared" si="144"/>
        <v>51 Skilled agricultural and related trades</v>
      </c>
      <c r="BE58" s="18">
        <f t="shared" si="153"/>
        <v>1.3984468311185116</v>
      </c>
      <c r="BF58" s="18">
        <f t="shared" si="153"/>
        <v>1.4218870466106848</v>
      </c>
      <c r="BG58" s="18">
        <f t="shared" si="153"/>
        <v>0.74460122513489235</v>
      </c>
      <c r="BH58" s="18">
        <f t="shared" si="153"/>
        <v>0.75148935466983069</v>
      </c>
      <c r="BI58" s="18">
        <f t="shared" si="153"/>
        <v>0.79077938799628833</v>
      </c>
      <c r="BK58" s="68">
        <f t="shared" si="125"/>
        <v>20.14763931016784</v>
      </c>
      <c r="BL58" s="69">
        <f t="shared" si="126"/>
        <v>59.518661165858198</v>
      </c>
      <c r="BM58" s="69">
        <f t="shared" si="127"/>
        <v>79.666300476026038</v>
      </c>
      <c r="BO58" t="str">
        <f t="shared" si="145"/>
        <v>51 Skilled agricultural and related trades</v>
      </c>
      <c r="BP58" s="18">
        <f t="shared" si="154"/>
        <v>2.0756814770378238</v>
      </c>
      <c r="BQ58" s="18">
        <f t="shared" si="154"/>
        <v>2.1105931791351487</v>
      </c>
      <c r="BR58" s="18">
        <f t="shared" si="154"/>
        <v>1.4108572990569572</v>
      </c>
      <c r="BS58" s="18">
        <f t="shared" si="154"/>
        <v>1.4470910149840217</v>
      </c>
      <c r="BT58" s="18">
        <f t="shared" si="154"/>
        <v>1.7577936520903708</v>
      </c>
      <c r="BV58" s="68">
        <f t="shared" si="129"/>
        <v>5.5750679134324512</v>
      </c>
      <c r="BW58" s="69">
        <f t="shared" si="130"/>
        <v>55.288248989614672</v>
      </c>
      <c r="BX58" s="69">
        <f t="shared" si="131"/>
        <v>60.863316903047128</v>
      </c>
      <c r="BZ58" t="str">
        <f t="shared" si="146"/>
        <v>51 Skilled agricultural and related trades</v>
      </c>
      <c r="CA58" s="18">
        <f t="shared" si="155"/>
        <v>2.3906380352932897</v>
      </c>
      <c r="CB58" s="18">
        <f t="shared" si="155"/>
        <v>2.3379542151944643</v>
      </c>
      <c r="CC58" s="18">
        <f t="shared" si="155"/>
        <v>1.4566111473264005</v>
      </c>
      <c r="CD58" s="18">
        <f t="shared" si="155"/>
        <v>1.4873204460924583</v>
      </c>
      <c r="CE58" s="18">
        <f t="shared" si="155"/>
        <v>2.4617267835854295</v>
      </c>
      <c r="CG58" s="68">
        <f t="shared" si="133"/>
        <v>8.8166032647945709</v>
      </c>
      <c r="CH58" s="69">
        <f t="shared" si="134"/>
        <v>46.403179825458281</v>
      </c>
      <c r="CI58" s="69">
        <f t="shared" si="135"/>
        <v>55.219783090252847</v>
      </c>
      <c r="CK58" t="str">
        <f t="shared" si="147"/>
        <v>51 Skilled agricultural and related trades</v>
      </c>
      <c r="CL58" s="18">
        <f t="shared" si="156"/>
        <v>4.1931804984906798</v>
      </c>
      <c r="CM58" s="18">
        <f t="shared" si="156"/>
        <v>4.7210523864673188</v>
      </c>
      <c r="CN58" s="18">
        <f t="shared" si="156"/>
        <v>2.5098372799793665</v>
      </c>
      <c r="CO58" s="18">
        <f t="shared" si="156"/>
        <v>3.258993105142681</v>
      </c>
      <c r="CP58" s="18">
        <f t="shared" si="156"/>
        <v>2.1922089607672448</v>
      </c>
      <c r="CR58" s="68">
        <f t="shared" si="137"/>
        <v>-49.337781178628227</v>
      </c>
      <c r="CS58" s="69">
        <f t="shared" si="138"/>
        <v>27.909092535699724</v>
      </c>
      <c r="CT58" s="69">
        <f t="shared" si="139"/>
        <v>-21.428688642928499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0.26727387932259261</v>
      </c>
      <c r="C59" s="18">
        <f t="shared" si="148"/>
        <v>0.21418941866931887</v>
      </c>
      <c r="D59" s="18">
        <f t="shared" si="148"/>
        <v>0.19232491469112922</v>
      </c>
      <c r="E59" s="18">
        <f t="shared" si="148"/>
        <v>0.1944082656923232</v>
      </c>
      <c r="F59" s="18">
        <f t="shared" si="148"/>
        <v>0.18844478677094004</v>
      </c>
      <c r="H59" s="68">
        <f t="shared" si="105"/>
        <v>62.270889607145207</v>
      </c>
      <c r="I59" s="69">
        <f t="shared" si="106"/>
        <v>61.845419463784914</v>
      </c>
      <c r="J59" s="69">
        <f t="shared" si="107"/>
        <v>124.11630907093011</v>
      </c>
      <c r="L59" t="str">
        <f t="shared" si="140"/>
        <v>52 Skilled metal, electrical and electronic trades</v>
      </c>
      <c r="M59" s="18">
        <f t="shared" si="149"/>
        <v>0.69641290995430782</v>
      </c>
      <c r="N59" s="18">
        <f t="shared" si="149"/>
        <v>0.6278918363985736</v>
      </c>
      <c r="O59" s="18">
        <f t="shared" si="149"/>
        <v>0.565983593151272</v>
      </c>
      <c r="P59" s="18">
        <f t="shared" si="149"/>
        <v>0.6953361422989166</v>
      </c>
      <c r="Q59" s="18">
        <f t="shared" si="149"/>
        <v>0.79180854982164417</v>
      </c>
      <c r="S59" s="68">
        <f t="shared" si="109"/>
        <v>134.16385122032796</v>
      </c>
      <c r="T59" s="69">
        <f t="shared" si="110"/>
        <v>88.294327254892451</v>
      </c>
      <c r="U59" s="69">
        <f t="shared" si="111"/>
        <v>222.45817847522048</v>
      </c>
      <c r="W59" t="str">
        <f t="shared" si="141"/>
        <v>52 Skilled metal, electrical and electronic trades</v>
      </c>
      <c r="X59" s="18">
        <f t="shared" si="150"/>
        <v>1.0636802112020167</v>
      </c>
      <c r="Y59" s="18">
        <f t="shared" si="150"/>
        <v>0.99655492729713924</v>
      </c>
      <c r="Z59" s="18">
        <f t="shared" si="150"/>
        <v>0.8105941205228987</v>
      </c>
      <c r="AA59" s="18">
        <f t="shared" si="150"/>
        <v>0.97206358846981167</v>
      </c>
      <c r="AB59" s="18">
        <f t="shared" si="150"/>
        <v>1.0276824176217678</v>
      </c>
      <c r="AD59" s="68">
        <f t="shared" si="113"/>
        <v>59.741740553075203</v>
      </c>
      <c r="AE59" s="69">
        <f t="shared" si="114"/>
        <v>66.708240297229551</v>
      </c>
      <c r="AF59" s="69">
        <f t="shared" si="115"/>
        <v>126.44998085030474</v>
      </c>
      <c r="AH59" t="str">
        <f t="shared" si="142"/>
        <v>52 Skilled metal, electrical and electronic trades</v>
      </c>
      <c r="AI59" s="18">
        <f t="shared" si="151"/>
        <v>1.3814806091669769</v>
      </c>
      <c r="AJ59" s="18">
        <f t="shared" si="151"/>
        <v>1.3924511736766851</v>
      </c>
      <c r="AK59" s="18">
        <f t="shared" si="151"/>
        <v>1.1946159423396223</v>
      </c>
      <c r="AL59" s="18">
        <f t="shared" si="151"/>
        <v>1.3513288974507152</v>
      </c>
      <c r="AM59" s="18">
        <f t="shared" si="151"/>
        <v>1.5580630025579811</v>
      </c>
      <c r="AO59" s="68">
        <f t="shared" si="117"/>
        <v>47.061287361087281</v>
      </c>
      <c r="AP59" s="69">
        <f t="shared" si="118"/>
        <v>54.845779717260434</v>
      </c>
      <c r="AQ59" s="69">
        <f t="shared" si="119"/>
        <v>101.90706707834771</v>
      </c>
      <c r="AS59" t="str">
        <f t="shared" si="143"/>
        <v>52 Skilled metal, electrical and electronic trades</v>
      </c>
      <c r="AT59" s="18">
        <f t="shared" si="152"/>
        <v>5.4912408529498951</v>
      </c>
      <c r="AU59" s="18">
        <f t="shared" si="152"/>
        <v>5.0488759904078053</v>
      </c>
      <c r="AV59" s="18">
        <f t="shared" si="152"/>
        <v>4.3842216539978063</v>
      </c>
      <c r="AW59" s="18">
        <f t="shared" si="152"/>
        <v>4.6335390390246713</v>
      </c>
      <c r="AX59" s="18">
        <f t="shared" si="152"/>
        <v>4.7111025553844135</v>
      </c>
      <c r="AZ59" s="68">
        <f t="shared" si="121"/>
        <v>30.705518852455061</v>
      </c>
      <c r="BA59" s="69">
        <f t="shared" si="122"/>
        <v>51.53474834156809</v>
      </c>
      <c r="BB59" s="69">
        <f t="shared" si="123"/>
        <v>82.240267194023147</v>
      </c>
      <c r="BD59" t="str">
        <f t="shared" si="144"/>
        <v>52 Skilled metal, electrical and electronic trades</v>
      </c>
      <c r="BE59" s="18">
        <f t="shared" si="153"/>
        <v>7.3509251705165246</v>
      </c>
      <c r="BF59" s="18">
        <f t="shared" si="153"/>
        <v>7.3312626484161578</v>
      </c>
      <c r="BG59" s="18">
        <f t="shared" si="153"/>
        <v>6.2730291697536984</v>
      </c>
      <c r="BH59" s="18">
        <f t="shared" si="153"/>
        <v>6.197645817314366</v>
      </c>
      <c r="BI59" s="18">
        <f t="shared" si="153"/>
        <v>5.7815179595318975</v>
      </c>
      <c r="BK59" s="68">
        <f t="shared" si="125"/>
        <v>4.267322144216636</v>
      </c>
      <c r="BL59" s="69">
        <f t="shared" si="126"/>
        <v>36.31042690868761</v>
      </c>
      <c r="BM59" s="69">
        <f t="shared" si="127"/>
        <v>40.577749052904245</v>
      </c>
      <c r="BO59" t="str">
        <f t="shared" si="145"/>
        <v>52 Skilled metal, electrical and electronic trades</v>
      </c>
      <c r="BP59" s="18">
        <f t="shared" si="154"/>
        <v>4.3891414709232954</v>
      </c>
      <c r="BQ59" s="18">
        <f t="shared" si="154"/>
        <v>3.9545603432002792</v>
      </c>
      <c r="BR59" s="18">
        <f t="shared" si="154"/>
        <v>4.059475550451463</v>
      </c>
      <c r="BS59" s="18">
        <f t="shared" si="154"/>
        <v>3.6255466326757331</v>
      </c>
      <c r="BT59" s="18">
        <f t="shared" si="154"/>
        <v>3.5852615370940804</v>
      </c>
      <c r="BV59" s="68">
        <f t="shared" si="129"/>
        <v>-25.161085619973591</v>
      </c>
      <c r="BW59" s="69">
        <f t="shared" si="130"/>
        <v>31.815102641712311</v>
      </c>
      <c r="BX59" s="69">
        <f t="shared" si="131"/>
        <v>6.6540170217387242</v>
      </c>
      <c r="BZ59" t="str">
        <f t="shared" si="146"/>
        <v>52 Skilled metal, electrical and electronic trades</v>
      </c>
      <c r="CA59" s="18">
        <f t="shared" si="155"/>
        <v>3.4111361855483842</v>
      </c>
      <c r="CB59" s="18">
        <f t="shared" si="155"/>
        <v>3.1280538416021715</v>
      </c>
      <c r="CC59" s="18">
        <f t="shared" si="155"/>
        <v>2.9644683937025964</v>
      </c>
      <c r="CD59" s="18">
        <f t="shared" si="155"/>
        <v>3.0473846667197488</v>
      </c>
      <c r="CE59" s="18">
        <f t="shared" si="155"/>
        <v>2.5393691168346284</v>
      </c>
      <c r="CG59" s="68">
        <f t="shared" si="133"/>
        <v>-44.845880880802305</v>
      </c>
      <c r="CH59" s="69">
        <f t="shared" si="134"/>
        <v>31.238872157948762</v>
      </c>
      <c r="CI59" s="69">
        <f t="shared" si="135"/>
        <v>-13.607008722853543</v>
      </c>
      <c r="CK59" t="str">
        <f t="shared" si="147"/>
        <v>52 Skilled metal, electrical and electronic trades</v>
      </c>
      <c r="CL59" s="18">
        <f t="shared" si="156"/>
        <v>3.3207363578824034</v>
      </c>
      <c r="CM59" s="18">
        <f t="shared" si="156"/>
        <v>3.7465838937376326</v>
      </c>
      <c r="CN59" s="18">
        <f t="shared" si="156"/>
        <v>3.5517009858225665</v>
      </c>
      <c r="CO59" s="18">
        <f t="shared" si="156"/>
        <v>4.3431923264915611</v>
      </c>
      <c r="CP59" s="18">
        <f t="shared" si="156"/>
        <v>5.1230757703934575</v>
      </c>
      <c r="CR59" s="68">
        <f t="shared" si="137"/>
        <v>-16.335309863915615</v>
      </c>
      <c r="CS59" s="69">
        <f t="shared" si="138"/>
        <v>30.796992469818246</v>
      </c>
      <c r="CT59" s="69">
        <f t="shared" si="139"/>
        <v>14.461682605902629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0.13646628469535077</v>
      </c>
      <c r="C60" s="18">
        <f t="shared" si="148"/>
        <v>7.452863044514231E-2</v>
      </c>
      <c r="D60" s="18">
        <f t="shared" si="148"/>
        <v>5.5145767395438167E-2</v>
      </c>
      <c r="E60" s="18">
        <f t="shared" si="148"/>
        <v>7.599668667640494E-2</v>
      </c>
      <c r="F60" s="18">
        <f t="shared" si="148"/>
        <v>5.9792530486719002E-2</v>
      </c>
      <c r="H60" s="68">
        <f t="shared" si="105"/>
        <v>79.567107547308296</v>
      </c>
      <c r="I60" s="69">
        <f t="shared" si="106"/>
        <v>79.393023721222974</v>
      </c>
      <c r="J60" s="69">
        <f t="shared" si="107"/>
        <v>158.96013126853128</v>
      </c>
      <c r="L60" t="str">
        <f t="shared" si="140"/>
        <v>53 Skilled construction and building trades</v>
      </c>
      <c r="M60" s="18">
        <f t="shared" si="149"/>
        <v>0.3478210112173275</v>
      </c>
      <c r="N60" s="18">
        <f t="shared" si="149"/>
        <v>0.25102573206412948</v>
      </c>
      <c r="O60" s="18">
        <f t="shared" si="149"/>
        <v>0.23985633538656945</v>
      </c>
      <c r="P60" s="18">
        <f t="shared" si="149"/>
        <v>0.26371542005046306</v>
      </c>
      <c r="Q60" s="18">
        <f t="shared" si="149"/>
        <v>0.22837302265753195</v>
      </c>
      <c r="S60" s="68">
        <f t="shared" si="109"/>
        <v>59.366528796678296</v>
      </c>
      <c r="T60" s="69">
        <f t="shared" si="110"/>
        <v>71.493172523163196</v>
      </c>
      <c r="U60" s="69">
        <f t="shared" si="111"/>
        <v>130.85970131984149</v>
      </c>
      <c r="W60" t="str">
        <f t="shared" si="141"/>
        <v>53 Skilled construction and building trades</v>
      </c>
      <c r="X60" s="18">
        <f t="shared" si="150"/>
        <v>0.67611356813065338</v>
      </c>
      <c r="Y60" s="18">
        <f t="shared" si="150"/>
        <v>0.49834490142581145</v>
      </c>
      <c r="Z60" s="18">
        <f t="shared" si="150"/>
        <v>0.44370012708751239</v>
      </c>
      <c r="AA60" s="18">
        <f t="shared" si="150"/>
        <v>0.55337997791368299</v>
      </c>
      <c r="AB60" s="18">
        <f t="shared" si="150"/>
        <v>0.51961778499194011</v>
      </c>
      <c r="AD60" s="68">
        <f t="shared" si="113"/>
        <v>47.55617520825033</v>
      </c>
      <c r="AE60" s="69">
        <f t="shared" si="114"/>
        <v>68.958564645746947</v>
      </c>
      <c r="AF60" s="69">
        <f t="shared" si="115"/>
        <v>116.51473985399727</v>
      </c>
      <c r="AH60" t="str">
        <f t="shared" si="142"/>
        <v>53 Skilled construction and building trades</v>
      </c>
      <c r="AI60" s="18">
        <f t="shared" si="151"/>
        <v>1.1742903220337002</v>
      </c>
      <c r="AJ60" s="18">
        <f t="shared" si="151"/>
        <v>1.0889328424958613</v>
      </c>
      <c r="AK60" s="18">
        <f t="shared" si="151"/>
        <v>1.0410749039795422</v>
      </c>
      <c r="AL60" s="18">
        <f t="shared" si="151"/>
        <v>1.3263771788860714</v>
      </c>
      <c r="AM60" s="18">
        <f t="shared" si="151"/>
        <v>1.3123438564444605</v>
      </c>
      <c r="AO60" s="68">
        <f t="shared" si="117"/>
        <v>42.137057181469771</v>
      </c>
      <c r="AP60" s="69">
        <f t="shared" si="118"/>
        <v>71.082081933386789</v>
      </c>
      <c r="AQ60" s="69">
        <f t="shared" si="119"/>
        <v>113.21913911485657</v>
      </c>
      <c r="AS60" t="str">
        <f t="shared" si="143"/>
        <v>53 Skilled construction and building trades</v>
      </c>
      <c r="AT60" s="18">
        <f t="shared" si="152"/>
        <v>1.9596911506297738</v>
      </c>
      <c r="AU60" s="18">
        <f t="shared" si="152"/>
        <v>1.5984941780009883</v>
      </c>
      <c r="AV60" s="18">
        <f t="shared" si="152"/>
        <v>1.5578951990769152</v>
      </c>
      <c r="AW60" s="18">
        <f t="shared" si="152"/>
        <v>1.9994116668008699</v>
      </c>
      <c r="AX60" s="18">
        <f t="shared" si="152"/>
        <v>1.8614284071482796</v>
      </c>
      <c r="AZ60" s="68">
        <f t="shared" si="121"/>
        <v>45.335586695278003</v>
      </c>
      <c r="BA60" s="69">
        <f t="shared" si="122"/>
        <v>72.549858894357428</v>
      </c>
      <c r="BB60" s="69">
        <f t="shared" si="123"/>
        <v>117.88544558963542</v>
      </c>
      <c r="BD60" t="str">
        <f t="shared" si="144"/>
        <v>53 Skilled construction and building trades</v>
      </c>
      <c r="BE60" s="18">
        <f t="shared" si="153"/>
        <v>4.8675458732931363</v>
      </c>
      <c r="BF60" s="18">
        <f t="shared" si="153"/>
        <v>4.1514531233114242</v>
      </c>
      <c r="BG60" s="18">
        <f t="shared" si="153"/>
        <v>3.8433250235309941</v>
      </c>
      <c r="BH60" s="18">
        <f t="shared" si="153"/>
        <v>3.8771042410956476</v>
      </c>
      <c r="BI60" s="18">
        <f t="shared" si="153"/>
        <v>3.1706285824778422</v>
      </c>
      <c r="BK60" s="68">
        <f t="shared" si="125"/>
        <v>-6.6698627204161713</v>
      </c>
      <c r="BL60" s="69">
        <f t="shared" si="126"/>
        <v>38.247816950729515</v>
      </c>
      <c r="BM60" s="69">
        <f t="shared" si="127"/>
        <v>31.577954230313349</v>
      </c>
      <c r="BO60" t="str">
        <f t="shared" si="145"/>
        <v>53 Skilled construction and building trades</v>
      </c>
      <c r="BP60" s="18">
        <f t="shared" si="154"/>
        <v>4.2619207708496853</v>
      </c>
      <c r="BQ60" s="18">
        <f t="shared" si="154"/>
        <v>3.7534406558280589</v>
      </c>
      <c r="BR60" s="18">
        <f t="shared" si="154"/>
        <v>4.1870311604221735</v>
      </c>
      <c r="BS60" s="18">
        <f t="shared" si="154"/>
        <v>4.3156419137391611</v>
      </c>
      <c r="BT60" s="18">
        <f t="shared" si="154"/>
        <v>4.7314350917497459</v>
      </c>
      <c r="BV60" s="68">
        <f t="shared" si="129"/>
        <v>-4.244603122683678</v>
      </c>
      <c r="BW60" s="69">
        <f t="shared" si="130"/>
        <v>44.631001650595806</v>
      </c>
      <c r="BX60" s="69">
        <f t="shared" si="131"/>
        <v>40.386398527912128</v>
      </c>
      <c r="BZ60" t="str">
        <f t="shared" si="146"/>
        <v>53 Skilled construction and building trades</v>
      </c>
      <c r="CA60" s="18">
        <f t="shared" si="155"/>
        <v>3.4871596727451895</v>
      </c>
      <c r="CB60" s="18">
        <f t="shared" si="155"/>
        <v>2.8892218886521119</v>
      </c>
      <c r="CC60" s="18">
        <f t="shared" si="155"/>
        <v>3.1121003053960217</v>
      </c>
      <c r="CD60" s="18">
        <f t="shared" si="155"/>
        <v>3.4712791275099657</v>
      </c>
      <c r="CE60" s="18">
        <f t="shared" si="155"/>
        <v>4.3145770727124351</v>
      </c>
      <c r="CG60" s="68">
        <f t="shared" si="133"/>
        <v>-10.734510924237561</v>
      </c>
      <c r="CH60" s="69">
        <f t="shared" si="134"/>
        <v>40.294755844968158</v>
      </c>
      <c r="CI60" s="69">
        <f t="shared" si="135"/>
        <v>29.560244920730593</v>
      </c>
      <c r="CK60" t="str">
        <f t="shared" si="147"/>
        <v>53 Skilled construction and building trades</v>
      </c>
      <c r="CL60" s="18">
        <f t="shared" si="156"/>
        <v>4.8041236418063891</v>
      </c>
      <c r="CM60" s="18">
        <f t="shared" si="156"/>
        <v>4.2727716895507726</v>
      </c>
      <c r="CN60" s="18">
        <f t="shared" si="156"/>
        <v>4.3204448655677998</v>
      </c>
      <c r="CO60" s="18">
        <f t="shared" si="156"/>
        <v>3.9453226698081529</v>
      </c>
      <c r="CP60" s="18">
        <f t="shared" si="156"/>
        <v>1.2627592705143429</v>
      </c>
      <c r="CR60" s="68">
        <f t="shared" si="137"/>
        <v>-83.047259203454146</v>
      </c>
      <c r="CS60" s="69">
        <f t="shared" si="138"/>
        <v>14.733999864876282</v>
      </c>
      <c r="CT60" s="69">
        <f t="shared" si="139"/>
        <v>-68.313259338577865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0.59444827798021993</v>
      </c>
      <c r="C61" s="18">
        <f t="shared" si="148"/>
        <v>0.46180111948658265</v>
      </c>
      <c r="D61" s="18">
        <f t="shared" si="148"/>
        <v>0.47394683097079165</v>
      </c>
      <c r="E61" s="18">
        <f t="shared" si="148"/>
        <v>0.52274084601802628</v>
      </c>
      <c r="F61" s="18">
        <f t="shared" si="148"/>
        <v>0.57197870308634613</v>
      </c>
      <c r="H61" s="68">
        <f t="shared" si="105"/>
        <v>99.86754273997505</v>
      </c>
      <c r="I61" s="69">
        <f t="shared" si="106"/>
        <v>82.570141824348553</v>
      </c>
      <c r="J61" s="69">
        <f t="shared" si="107"/>
        <v>182.4376845643236</v>
      </c>
      <c r="L61" t="str">
        <f t="shared" si="140"/>
        <v>54 Textiles, printing and other skilled trades</v>
      </c>
      <c r="M61" s="18">
        <f t="shared" si="149"/>
        <v>0.75423244698854475</v>
      </c>
      <c r="N61" s="18">
        <f t="shared" si="149"/>
        <v>0.65701594365536631</v>
      </c>
      <c r="O61" s="18">
        <f t="shared" si="149"/>
        <v>0.6357734732118776</v>
      </c>
      <c r="P61" s="18">
        <f t="shared" si="149"/>
        <v>0.67782679388533762</v>
      </c>
      <c r="Q61" s="18">
        <f t="shared" si="149"/>
        <v>0.76516195284239641</v>
      </c>
      <c r="S61" s="68">
        <f t="shared" si="109"/>
        <v>101.44406218808928</v>
      </c>
      <c r="T61" s="69">
        <f t="shared" si="110"/>
        <v>88.425571731498948</v>
      </c>
      <c r="U61" s="69">
        <f t="shared" si="111"/>
        <v>189.86963391958824</v>
      </c>
      <c r="W61" t="str">
        <f t="shared" si="141"/>
        <v>54 Textiles, printing and other skilled trades</v>
      </c>
      <c r="X61" s="18">
        <f t="shared" si="150"/>
        <v>1.0284485622705997</v>
      </c>
      <c r="Y61" s="18">
        <f t="shared" si="150"/>
        <v>0.86709666293399645</v>
      </c>
      <c r="Z61" s="18">
        <f t="shared" si="150"/>
        <v>0.83892650228874488</v>
      </c>
      <c r="AA61" s="18">
        <f t="shared" si="150"/>
        <v>0.94153354293048086</v>
      </c>
      <c r="AB61" s="18">
        <f t="shared" si="150"/>
        <v>1.0435412420564669</v>
      </c>
      <c r="AD61" s="68">
        <f t="shared" si="113"/>
        <v>56.728738693116078</v>
      </c>
      <c r="AE61" s="69">
        <f t="shared" si="114"/>
        <v>72.175460533187845</v>
      </c>
      <c r="AF61" s="69">
        <f t="shared" si="115"/>
        <v>128.90419922630392</v>
      </c>
      <c r="AH61" t="str">
        <f t="shared" si="142"/>
        <v>54 Textiles, printing and other skilled trades</v>
      </c>
      <c r="AI61" s="18">
        <f t="shared" si="151"/>
        <v>1.2868227614299255</v>
      </c>
      <c r="AJ61" s="18">
        <f t="shared" si="151"/>
        <v>1.2440278742608339</v>
      </c>
      <c r="AK61" s="18">
        <f t="shared" si="151"/>
        <v>1.3263981474285687</v>
      </c>
      <c r="AL61" s="18">
        <f t="shared" si="151"/>
        <v>1.4324453503280727</v>
      </c>
      <c r="AM61" s="18">
        <f t="shared" si="151"/>
        <v>1.6073115573585275</v>
      </c>
      <c r="AO61" s="68">
        <f t="shared" si="117"/>
        <v>36.636841864141246</v>
      </c>
      <c r="AP61" s="69">
        <f t="shared" si="118"/>
        <v>63.764038041601047</v>
      </c>
      <c r="AQ61" s="69">
        <f t="shared" si="119"/>
        <v>100.40087990574229</v>
      </c>
      <c r="AS61" t="str">
        <f t="shared" si="143"/>
        <v>54 Textiles, printing and other skilled trades</v>
      </c>
      <c r="AT61" s="18">
        <f t="shared" si="152"/>
        <v>1.6362497394755264</v>
      </c>
      <c r="AU61" s="18">
        <f t="shared" si="152"/>
        <v>1.4843138450297031</v>
      </c>
      <c r="AV61" s="18">
        <f t="shared" si="152"/>
        <v>1.4375487440791568</v>
      </c>
      <c r="AW61" s="18">
        <f t="shared" si="152"/>
        <v>1.5323128880683157</v>
      </c>
      <c r="AX61" s="18">
        <f t="shared" si="152"/>
        <v>1.5868753221384646</v>
      </c>
      <c r="AZ61" s="68">
        <f t="shared" si="121"/>
        <v>34.271579124037174</v>
      </c>
      <c r="BA61" s="69">
        <f t="shared" si="122"/>
        <v>62.39514653722177</v>
      </c>
      <c r="BB61" s="69">
        <f t="shared" si="123"/>
        <v>96.666725661258937</v>
      </c>
      <c r="BD61" t="str">
        <f t="shared" si="144"/>
        <v>54 Textiles, printing and other skilled trades</v>
      </c>
      <c r="BE61" s="18">
        <f t="shared" si="153"/>
        <v>2.8667745439297914</v>
      </c>
      <c r="BF61" s="18">
        <f t="shared" si="153"/>
        <v>2.5435806696594745</v>
      </c>
      <c r="BG61" s="18">
        <f t="shared" si="153"/>
        <v>2.477214297845673</v>
      </c>
      <c r="BH61" s="18">
        <f t="shared" si="153"/>
        <v>2.6149965350651416</v>
      </c>
      <c r="BI61" s="18">
        <f t="shared" si="153"/>
        <v>2.7248472026479673</v>
      </c>
      <c r="BK61" s="68">
        <f t="shared" si="125"/>
        <v>24.440636508798228</v>
      </c>
      <c r="BL61" s="69">
        <f t="shared" si="126"/>
        <v>49.5199207452197</v>
      </c>
      <c r="BM61" s="69">
        <f t="shared" si="127"/>
        <v>73.960557254017928</v>
      </c>
      <c r="BO61" t="str">
        <f t="shared" si="145"/>
        <v>54 Textiles, printing and other skilled trades</v>
      </c>
      <c r="BP61" s="18">
        <f t="shared" si="154"/>
        <v>3.0349562593229598</v>
      </c>
      <c r="BQ61" s="18">
        <f t="shared" si="154"/>
        <v>2.4788217584359269</v>
      </c>
      <c r="BR61" s="18">
        <f t="shared" si="154"/>
        <v>2.6357133418244048</v>
      </c>
      <c r="BS61" s="18">
        <f t="shared" si="154"/>
        <v>2.4171340343351577</v>
      </c>
      <c r="BT61" s="18">
        <f t="shared" si="154"/>
        <v>2.3759828367178324</v>
      </c>
      <c r="BV61" s="68">
        <f t="shared" si="129"/>
        <v>-23.612606506635274</v>
      </c>
      <c r="BW61" s="69">
        <f t="shared" si="130"/>
        <v>33.850977081118423</v>
      </c>
      <c r="BX61" s="69">
        <f t="shared" si="131"/>
        <v>10.238370574483143</v>
      </c>
      <c r="BZ61" t="str">
        <f t="shared" si="146"/>
        <v>54 Textiles, printing and other skilled trades</v>
      </c>
      <c r="CA61" s="18">
        <f t="shared" si="155"/>
        <v>4.0464723130137576</v>
      </c>
      <c r="CB61" s="18">
        <f t="shared" si="155"/>
        <v>3.6739079527659131</v>
      </c>
      <c r="CC61" s="18">
        <f t="shared" si="155"/>
        <v>3.9135105312394254</v>
      </c>
      <c r="CD61" s="18">
        <f t="shared" si="155"/>
        <v>4.2189421938647511</v>
      </c>
      <c r="CE61" s="18">
        <f t="shared" si="155"/>
        <v>5.2374778092932761</v>
      </c>
      <c r="CG61" s="68">
        <f t="shared" si="133"/>
        <v>-13.830289732479653</v>
      </c>
      <c r="CH61" s="69">
        <f t="shared" si="134"/>
        <v>35.331106541896517</v>
      </c>
      <c r="CI61" s="69">
        <f t="shared" si="135"/>
        <v>21.500816809416865</v>
      </c>
      <c r="CK61" t="str">
        <f t="shared" si="147"/>
        <v>54 Textiles, printing and other skilled trades</v>
      </c>
      <c r="CL61" s="18">
        <f t="shared" si="156"/>
        <v>4.4448508933862056</v>
      </c>
      <c r="CM61" s="18">
        <f t="shared" si="156"/>
        <v>4.0464543225796232</v>
      </c>
      <c r="CN61" s="18">
        <f t="shared" si="156"/>
        <v>4.3805739007134754</v>
      </c>
      <c r="CO61" s="18">
        <f t="shared" si="156"/>
        <v>3.6594578568594964</v>
      </c>
      <c r="CP61" s="18">
        <f t="shared" si="156"/>
        <v>3.3660196677285015</v>
      </c>
      <c r="CR61" s="68">
        <f t="shared" si="137"/>
        <v>-55.430941336170605</v>
      </c>
      <c r="CS61" s="69">
        <f t="shared" si="138"/>
        <v>17.394978698784453</v>
      </c>
      <c r="CT61" s="69">
        <f t="shared" si="139"/>
        <v>-38.035962637386149</v>
      </c>
    </row>
    <row r="62" spans="1:98" x14ac:dyDescent="0.2">
      <c r="A62" t="str">
        <f t="shared" si="103"/>
        <v>61 Caring personal service occupations</v>
      </c>
      <c r="B62" s="18">
        <f t="shared" si="148"/>
        <v>0.415350822248444</v>
      </c>
      <c r="C62" s="18">
        <f t="shared" si="148"/>
        <v>0.40202051668681543</v>
      </c>
      <c r="D62" s="18">
        <f t="shared" si="148"/>
        <v>0.38303951713886414</v>
      </c>
      <c r="E62" s="18">
        <f t="shared" si="148"/>
        <v>0.45439323318575203</v>
      </c>
      <c r="F62" s="18">
        <f t="shared" si="148"/>
        <v>0.51270030227949692</v>
      </c>
      <c r="H62" s="68">
        <f t="shared" si="105"/>
        <v>121.67260776627526</v>
      </c>
      <c r="I62" s="69">
        <f t="shared" si="106"/>
        <v>96.092875941220157</v>
      </c>
      <c r="J62" s="69">
        <f t="shared" si="107"/>
        <v>217.76548370749543</v>
      </c>
      <c r="L62" t="str">
        <f t="shared" si="140"/>
        <v>61 Caring personal service occupations</v>
      </c>
      <c r="M62" s="18">
        <f t="shared" si="149"/>
        <v>2.7015191308010515</v>
      </c>
      <c r="N62" s="18">
        <f t="shared" si="149"/>
        <v>3.0590594464632686</v>
      </c>
      <c r="O62" s="18">
        <f t="shared" si="149"/>
        <v>2.7808081240446136</v>
      </c>
      <c r="P62" s="18">
        <f t="shared" si="149"/>
        <v>3.1920232999472673</v>
      </c>
      <c r="Q62" s="18">
        <f t="shared" si="149"/>
        <v>3.6359199491085041</v>
      </c>
      <c r="S62" s="68">
        <f t="shared" si="109"/>
        <v>118.85012381094499</v>
      </c>
      <c r="T62" s="69">
        <f t="shared" si="110"/>
        <v>97.938905912233423</v>
      </c>
      <c r="U62" s="69">
        <f t="shared" si="111"/>
        <v>216.7890297231784</v>
      </c>
      <c r="W62" t="str">
        <f t="shared" si="141"/>
        <v>61 Caring personal service occupations</v>
      </c>
      <c r="X62" s="18">
        <f t="shared" si="150"/>
        <v>4.2564925840125056</v>
      </c>
      <c r="Y62" s="18">
        <f t="shared" si="150"/>
        <v>4.7109905396716405</v>
      </c>
      <c r="Z62" s="18">
        <f t="shared" si="150"/>
        <v>4.6768398178731472</v>
      </c>
      <c r="AA62" s="18">
        <f t="shared" si="150"/>
        <v>5.0296451070057033</v>
      </c>
      <c r="AB62" s="18">
        <f t="shared" si="150"/>
        <v>5.4737755028363955</v>
      </c>
      <c r="AD62" s="68">
        <f t="shared" si="113"/>
        <v>47.467874711864539</v>
      </c>
      <c r="AE62" s="69">
        <f t="shared" si="114"/>
        <v>79.514177103763544</v>
      </c>
      <c r="AF62" s="69">
        <f t="shared" si="115"/>
        <v>126.98205181562807</v>
      </c>
      <c r="AH62" t="str">
        <f t="shared" si="142"/>
        <v>61 Caring personal service occupations</v>
      </c>
      <c r="AI62" s="18">
        <f t="shared" si="151"/>
        <v>12.65208135454362</v>
      </c>
      <c r="AJ62" s="18">
        <f t="shared" si="151"/>
        <v>13.683177051781497</v>
      </c>
      <c r="AK62" s="18">
        <f t="shared" si="151"/>
        <v>13.858089129289594</v>
      </c>
      <c r="AL62" s="18">
        <f t="shared" si="151"/>
        <v>14.109940724679525</v>
      </c>
      <c r="AM62" s="18">
        <f t="shared" si="151"/>
        <v>13.759272256323035</v>
      </c>
      <c r="AO62" s="68">
        <f t="shared" si="117"/>
        <v>11.952492870495313</v>
      </c>
      <c r="AP62" s="69">
        <f t="shared" si="118"/>
        <v>60.796013474628133</v>
      </c>
      <c r="AQ62" s="69">
        <f t="shared" si="119"/>
        <v>72.748506345123445</v>
      </c>
      <c r="AS62" t="str">
        <f t="shared" si="143"/>
        <v>61 Caring personal service occupations</v>
      </c>
      <c r="AT62" s="18">
        <f t="shared" si="152"/>
        <v>7.19119968506436</v>
      </c>
      <c r="AU62" s="18">
        <f t="shared" si="152"/>
        <v>8.221891391268656</v>
      </c>
      <c r="AV62" s="18">
        <f t="shared" si="152"/>
        <v>8.3078582733374002</v>
      </c>
      <c r="AW62" s="18">
        <f t="shared" si="152"/>
        <v>8.2904998473831171</v>
      </c>
      <c r="AX62" s="18">
        <f t="shared" si="152"/>
        <v>8.432011305140561</v>
      </c>
      <c r="AZ62" s="68">
        <f t="shared" si="121"/>
        <v>23.454228769052829</v>
      </c>
      <c r="BA62" s="69">
        <f t="shared" si="122"/>
        <v>65.290089210462014</v>
      </c>
      <c r="BB62" s="69">
        <f t="shared" si="123"/>
        <v>88.744317979514847</v>
      </c>
      <c r="BD62" t="str">
        <f t="shared" si="144"/>
        <v>61 Caring personal service occupations</v>
      </c>
      <c r="BE62" s="18">
        <f t="shared" si="153"/>
        <v>11.657169381651517</v>
      </c>
      <c r="BF62" s="18">
        <f t="shared" si="153"/>
        <v>12.87934448998422</v>
      </c>
      <c r="BG62" s="18">
        <f t="shared" si="153"/>
        <v>13.216823929888866</v>
      </c>
      <c r="BH62" s="18">
        <f t="shared" si="153"/>
        <v>14.021745746052384</v>
      </c>
      <c r="BI62" s="18">
        <f t="shared" si="153"/>
        <v>15.612974771402188</v>
      </c>
      <c r="BK62" s="68">
        <f t="shared" si="125"/>
        <v>33.641764557216717</v>
      </c>
      <c r="BL62" s="69">
        <f t="shared" si="126"/>
        <v>71.849375290793134</v>
      </c>
      <c r="BM62" s="69">
        <f t="shared" si="127"/>
        <v>105.49113984800987</v>
      </c>
      <c r="BO62" t="str">
        <f t="shared" si="145"/>
        <v>61 Caring personal service occupations</v>
      </c>
      <c r="BP62" s="18">
        <f t="shared" si="154"/>
        <v>9.4977359055654151</v>
      </c>
      <c r="BQ62" s="18">
        <f t="shared" si="154"/>
        <v>10.523413794364128</v>
      </c>
      <c r="BR62" s="18">
        <f t="shared" si="154"/>
        <v>9.4203901126934948</v>
      </c>
      <c r="BS62" s="18">
        <f t="shared" si="154"/>
        <v>10.264182112473179</v>
      </c>
      <c r="BT62" s="18">
        <f t="shared" si="154"/>
        <v>10.593540617476844</v>
      </c>
      <c r="BV62" s="68">
        <f t="shared" si="129"/>
        <v>-4.7096734685715393</v>
      </c>
      <c r="BW62" s="69">
        <f t="shared" si="130"/>
        <v>50.912486008207203</v>
      </c>
      <c r="BX62" s="69">
        <f t="shared" si="131"/>
        <v>46.202812539635666</v>
      </c>
      <c r="BZ62" t="str">
        <f t="shared" si="146"/>
        <v>61 Caring personal service occupations</v>
      </c>
      <c r="CA62" s="18">
        <f t="shared" si="155"/>
        <v>4.1353576743428082</v>
      </c>
      <c r="CB62" s="18">
        <f t="shared" si="155"/>
        <v>2.832023566952369</v>
      </c>
      <c r="CC62" s="18">
        <f t="shared" si="155"/>
        <v>2.5434027812248674</v>
      </c>
      <c r="CD62" s="18">
        <f t="shared" si="155"/>
        <v>2.0959665594549897</v>
      </c>
      <c r="CE62" s="18">
        <f t="shared" si="155"/>
        <v>2.509103847013491</v>
      </c>
      <c r="CG62" s="68">
        <f t="shared" si="133"/>
        <v>-36.48117757986418</v>
      </c>
      <c r="CH62" s="69">
        <f t="shared" si="134"/>
        <v>25.034820198693332</v>
      </c>
      <c r="CI62" s="69">
        <f t="shared" si="135"/>
        <v>-11.446357381170852</v>
      </c>
      <c r="CK62" t="str">
        <f t="shared" si="147"/>
        <v>61 Caring personal service occupations</v>
      </c>
      <c r="CL62" s="18">
        <f t="shared" si="156"/>
        <v>1.879407613415647</v>
      </c>
      <c r="CM62" s="18">
        <f t="shared" si="156"/>
        <v>1.7808794425734877</v>
      </c>
      <c r="CN62" s="18">
        <f t="shared" si="156"/>
        <v>1.6560795582746646</v>
      </c>
      <c r="CO62" s="18">
        <f t="shared" si="156"/>
        <v>2.0622921065992275</v>
      </c>
      <c r="CP62" s="18">
        <f t="shared" si="156"/>
        <v>2.5128698704838563</v>
      </c>
      <c r="CR62" s="68">
        <f t="shared" si="137"/>
        <v>-11.989066741766871</v>
      </c>
      <c r="CS62" s="69">
        <f t="shared" si="138"/>
        <v>25.223927233052645</v>
      </c>
      <c r="CT62" s="69">
        <f t="shared" si="139"/>
        <v>13.234860491285778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0.19816904113257416</v>
      </c>
      <c r="C63" s="18">
        <f t="shared" si="148"/>
        <v>0.1791291250117833</v>
      </c>
      <c r="D63" s="18">
        <f t="shared" si="148"/>
        <v>0.16470784922795501</v>
      </c>
      <c r="E63" s="18">
        <f t="shared" si="148"/>
        <v>0.18377426740924255</v>
      </c>
      <c r="F63" s="18">
        <f t="shared" si="148"/>
        <v>0.21347732080675957</v>
      </c>
      <c r="H63" s="68">
        <f t="shared" si="105"/>
        <v>114.64930449744327</v>
      </c>
      <c r="I63" s="69">
        <f t="shared" si="106"/>
        <v>88.266627487868377</v>
      </c>
      <c r="J63" s="69">
        <f t="shared" si="107"/>
        <v>202.91593198531163</v>
      </c>
      <c r="L63" t="str">
        <f t="shared" si="140"/>
        <v>62 Leisure, travel and related personal service occupations</v>
      </c>
      <c r="M63" s="18">
        <f t="shared" si="149"/>
        <v>0.50339119583772352</v>
      </c>
      <c r="N63" s="18">
        <f t="shared" si="149"/>
        <v>0.51841563000369995</v>
      </c>
      <c r="O63" s="18">
        <f t="shared" si="149"/>
        <v>0.45449022184064508</v>
      </c>
      <c r="P63" s="18">
        <f t="shared" si="149"/>
        <v>0.49086828593413584</v>
      </c>
      <c r="Q63" s="18">
        <f t="shared" si="149"/>
        <v>0.50543257633482208</v>
      </c>
      <c r="S63" s="68">
        <f t="shared" si="109"/>
        <v>86.141064431844256</v>
      </c>
      <c r="T63" s="69">
        <f t="shared" si="110"/>
        <v>79.93383045934317</v>
      </c>
      <c r="U63" s="69">
        <f t="shared" si="111"/>
        <v>166.0748948911874</v>
      </c>
      <c r="W63" t="str">
        <f t="shared" si="141"/>
        <v>62 Leisure, travel and related personal service occupations</v>
      </c>
      <c r="X63" s="18">
        <f t="shared" si="150"/>
        <v>1.1312423785456969</v>
      </c>
      <c r="Y63" s="18">
        <f t="shared" si="150"/>
        <v>1.2511634044433479</v>
      </c>
      <c r="Z63" s="18">
        <f t="shared" si="150"/>
        <v>1.270368082691655</v>
      </c>
      <c r="AA63" s="18">
        <f t="shared" si="150"/>
        <v>1.4524016582225281</v>
      </c>
      <c r="AB63" s="18">
        <f t="shared" si="150"/>
        <v>1.6969348581931412</v>
      </c>
      <c r="AD63" s="68">
        <f t="shared" si="113"/>
        <v>68.30558681244257</v>
      </c>
      <c r="AE63" s="69">
        <f t="shared" si="114"/>
        <v>81.00753238093003</v>
      </c>
      <c r="AF63" s="69">
        <f t="shared" si="115"/>
        <v>149.31311919337261</v>
      </c>
      <c r="AH63" t="str">
        <f t="shared" si="142"/>
        <v>62 Leisure, travel and related personal service occupations</v>
      </c>
      <c r="AI63" s="18">
        <f t="shared" si="151"/>
        <v>2.0827901304804048</v>
      </c>
      <c r="AJ63" s="18">
        <f t="shared" si="151"/>
        <v>2.5338919079672122</v>
      </c>
      <c r="AK63" s="18">
        <f t="shared" si="151"/>
        <v>2.5628993091643095</v>
      </c>
      <c r="AL63" s="18">
        <f t="shared" si="151"/>
        <v>2.8190620931601877</v>
      </c>
      <c r="AM63" s="18">
        <f t="shared" si="151"/>
        <v>3.2947867776033943</v>
      </c>
      <c r="AO63" s="68">
        <f t="shared" si="117"/>
        <v>44.956410099892253</v>
      </c>
      <c r="AP63" s="69">
        <f t="shared" si="118"/>
        <v>72.463359193871256</v>
      </c>
      <c r="AQ63" s="69">
        <f t="shared" si="119"/>
        <v>117.41976929376349</v>
      </c>
      <c r="AS63" t="str">
        <f t="shared" si="143"/>
        <v>62 Leisure, travel and related personal service occupations</v>
      </c>
      <c r="AT63" s="18">
        <f t="shared" si="152"/>
        <v>2.5037492124893146</v>
      </c>
      <c r="AU63" s="18">
        <f t="shared" si="152"/>
        <v>2.8536418094808242</v>
      </c>
      <c r="AV63" s="18">
        <f t="shared" si="152"/>
        <v>3.2841333831286712</v>
      </c>
      <c r="AW63" s="18">
        <f t="shared" si="152"/>
        <v>3.6297934431179422</v>
      </c>
      <c r="AX63" s="18">
        <f t="shared" si="152"/>
        <v>4.3175860039981035</v>
      </c>
      <c r="AZ63" s="68">
        <f t="shared" si="121"/>
        <v>59.913113685018295</v>
      </c>
      <c r="BA63" s="69">
        <f t="shared" si="122"/>
        <v>78.764215670140374</v>
      </c>
      <c r="BB63" s="69">
        <f t="shared" si="123"/>
        <v>138.67732935515866</v>
      </c>
      <c r="BD63" t="str">
        <f t="shared" si="144"/>
        <v>62 Leisure, travel and related personal service occupations</v>
      </c>
      <c r="BE63" s="18">
        <f t="shared" si="153"/>
        <v>2.6335937625288448</v>
      </c>
      <c r="BF63" s="18">
        <f t="shared" si="153"/>
        <v>2.5799018326782179</v>
      </c>
      <c r="BG63" s="18">
        <f t="shared" si="153"/>
        <v>2.7171155520414692</v>
      </c>
      <c r="BH63" s="18">
        <f t="shared" si="153"/>
        <v>2.5738807705481159</v>
      </c>
      <c r="BI63" s="18">
        <f t="shared" si="153"/>
        <v>2.3903443403589018</v>
      </c>
      <c r="BK63" s="68">
        <f t="shared" si="125"/>
        <v>-0.47412437008902314</v>
      </c>
      <c r="BL63" s="69">
        <f t="shared" si="126"/>
        <v>48.51495546151849</v>
      </c>
      <c r="BM63" s="69">
        <f t="shared" si="127"/>
        <v>48.040831091429467</v>
      </c>
      <c r="BO63" t="str">
        <f t="shared" si="145"/>
        <v>62 Leisure, travel and related personal service occupations</v>
      </c>
      <c r="BP63" s="18">
        <f t="shared" si="154"/>
        <v>2.5973559092632592</v>
      </c>
      <c r="BQ63" s="18">
        <f t="shared" si="154"/>
        <v>2.7704915432772399</v>
      </c>
      <c r="BR63" s="18">
        <f t="shared" si="154"/>
        <v>2.668258722918845</v>
      </c>
      <c r="BS63" s="18">
        <f t="shared" si="154"/>
        <v>2.5678943613413363</v>
      </c>
      <c r="BT63" s="18">
        <f t="shared" si="154"/>
        <v>2.3036393296113662</v>
      </c>
      <c r="BV63" s="68">
        <f t="shared" si="129"/>
        <v>-26.841782777675181</v>
      </c>
      <c r="BW63" s="69">
        <f t="shared" si="130"/>
        <v>40.863047087540316</v>
      </c>
      <c r="BX63" s="69">
        <f t="shared" si="131"/>
        <v>14.021264309865131</v>
      </c>
      <c r="BZ63" t="str">
        <f t="shared" si="146"/>
        <v>62 Leisure, travel and related personal service occupations</v>
      </c>
      <c r="CA63" s="18">
        <f t="shared" si="155"/>
        <v>2.2996883410465032</v>
      </c>
      <c r="CB63" s="18">
        <f t="shared" si="155"/>
        <v>2.635473830564798</v>
      </c>
      <c r="CC63" s="18">
        <f t="shared" si="155"/>
        <v>2.707654062906613</v>
      </c>
      <c r="CD63" s="18">
        <f t="shared" si="155"/>
        <v>2.8414552583254498</v>
      </c>
      <c r="CE63" s="18">
        <f t="shared" si="155"/>
        <v>2.8988757760055588</v>
      </c>
      <c r="CG63" s="68">
        <f t="shared" si="133"/>
        <v>-31.065699684254071</v>
      </c>
      <c r="CH63" s="69">
        <f t="shared" si="134"/>
        <v>36.872016291366492</v>
      </c>
      <c r="CI63" s="69">
        <f t="shared" si="135"/>
        <v>5.806316607112425</v>
      </c>
      <c r="CK63" t="str">
        <f t="shared" si="147"/>
        <v>62 Leisure, travel and related personal service occupations</v>
      </c>
      <c r="CL63" s="18">
        <f t="shared" si="156"/>
        <v>2.7427432473940647</v>
      </c>
      <c r="CM63" s="18">
        <f t="shared" si="156"/>
        <v>2.821287832624265</v>
      </c>
      <c r="CN63" s="18">
        <f t="shared" si="156"/>
        <v>2.718068998713437</v>
      </c>
      <c r="CO63" s="18">
        <f t="shared" si="156"/>
        <v>2.71660282046102</v>
      </c>
      <c r="CP63" s="18">
        <f t="shared" si="156"/>
        <v>2.6844290212756317</v>
      </c>
      <c r="CR63" s="68">
        <f t="shared" si="137"/>
        <v>-42.715217073681487</v>
      </c>
      <c r="CS63" s="69">
        <f t="shared" si="138"/>
        <v>22.253819643304642</v>
      </c>
      <c r="CT63" s="69">
        <f t="shared" si="139"/>
        <v>-20.461397430376845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2.0196525833884989E-2</v>
      </c>
      <c r="C64" s="18">
        <f t="shared" si="148"/>
        <v>1.7089884869953883E-2</v>
      </c>
      <c r="D64" s="18">
        <f t="shared" si="148"/>
        <v>1.7667150990492833E-2</v>
      </c>
      <c r="E64" s="18">
        <f t="shared" si="148"/>
        <v>1.9679213715472967E-2</v>
      </c>
      <c r="F64" s="18">
        <f t="shared" si="148"/>
        <v>2.0711401550891829E-2</v>
      </c>
      <c r="H64" s="68">
        <f t="shared" si="105"/>
        <v>94.148932164323071</v>
      </c>
      <c r="I64" s="69">
        <f t="shared" si="106"/>
        <v>88.802195389111887</v>
      </c>
      <c r="J64" s="69">
        <f t="shared" si="107"/>
        <v>182.95112755343496</v>
      </c>
      <c r="L64" t="str">
        <f t="shared" si="140"/>
        <v>63 Community and civil enforcement occupations</v>
      </c>
      <c r="M64" s="18">
        <f t="shared" si="149"/>
        <v>4.5557418953900364E-2</v>
      </c>
      <c r="N64" s="18">
        <f t="shared" si="149"/>
        <v>3.3922840110706114E-2</v>
      </c>
      <c r="O64" s="18">
        <f t="shared" si="149"/>
        <v>4.3827828395910047E-2</v>
      </c>
      <c r="P64" s="18">
        <f t="shared" si="149"/>
        <v>3.7212145645835547E-2</v>
      </c>
      <c r="Q64" s="18">
        <f t="shared" si="149"/>
        <v>3.9990809935899714E-2</v>
      </c>
      <c r="S64" s="68">
        <f t="shared" si="109"/>
        <v>52.726273349821895</v>
      </c>
      <c r="T64" s="69">
        <f t="shared" si="110"/>
        <v>66.861128855723052</v>
      </c>
      <c r="U64" s="69">
        <f t="shared" si="111"/>
        <v>119.58740220554496</v>
      </c>
      <c r="W64" t="str">
        <f t="shared" si="141"/>
        <v>63 Community and civil enforcement occupations</v>
      </c>
      <c r="X64" s="18">
        <f t="shared" si="150"/>
        <v>0.10218723092934598</v>
      </c>
      <c r="Y64" s="18">
        <f t="shared" si="150"/>
        <v>9.790698577527121E-2</v>
      </c>
      <c r="Z64" s="18">
        <f t="shared" si="150"/>
        <v>0.10408684453144068</v>
      </c>
      <c r="AA64" s="18">
        <f t="shared" si="150"/>
        <v>0.11737497480060811</v>
      </c>
      <c r="AB64" s="18">
        <f t="shared" si="150"/>
        <v>0.12590377939344569</v>
      </c>
      <c r="AD64" s="68">
        <f t="shared" si="113"/>
        <v>52.407331623491729</v>
      </c>
      <c r="AE64" s="69">
        <f t="shared" si="114"/>
        <v>83.888820396366782</v>
      </c>
      <c r="AF64" s="69">
        <f t="shared" si="115"/>
        <v>136.29615201985848</v>
      </c>
      <c r="AH64" t="str">
        <f t="shared" si="142"/>
        <v>63 Community and civil enforcement occupations</v>
      </c>
      <c r="AI64" s="18">
        <f t="shared" si="151"/>
        <v>9.009487252074258E-2</v>
      </c>
      <c r="AJ64" s="18">
        <f t="shared" si="151"/>
        <v>8.4421074316850336E-2</v>
      </c>
      <c r="AK64" s="18">
        <f t="shared" si="151"/>
        <v>0.10457937339042843</v>
      </c>
      <c r="AL64" s="18">
        <f t="shared" si="151"/>
        <v>0.10234236127273656</v>
      </c>
      <c r="AM64" s="18">
        <f t="shared" si="151"/>
        <v>0.11241596563460125</v>
      </c>
      <c r="AO64" s="68">
        <f t="shared" si="117"/>
        <v>21.20585922037807</v>
      </c>
      <c r="AP64" s="69">
        <f t="shared" si="118"/>
        <v>63.205412958943697</v>
      </c>
      <c r="AQ64" s="69">
        <f t="shared" si="119"/>
        <v>84.411272179321756</v>
      </c>
      <c r="AS64" t="str">
        <f t="shared" si="143"/>
        <v>63 Community and civil enforcement occupations</v>
      </c>
      <c r="AT64" s="18">
        <f t="shared" si="152"/>
        <v>9.8539445351898708E-2</v>
      </c>
      <c r="AU64" s="18">
        <f t="shared" si="152"/>
        <v>8.1073834266297301E-2</v>
      </c>
      <c r="AV64" s="18">
        <f t="shared" si="152"/>
        <v>9.7028573173164906E-2</v>
      </c>
      <c r="AW64" s="18">
        <f t="shared" si="152"/>
        <v>8.4978159000200865E-2</v>
      </c>
      <c r="AX64" s="18">
        <f t="shared" si="152"/>
        <v>8.1185269852837208E-2</v>
      </c>
      <c r="AZ64" s="68">
        <f t="shared" si="121"/>
        <v>1.7750825430071357</v>
      </c>
      <c r="BA64" s="69">
        <f t="shared" si="122"/>
        <v>58.462845153338471</v>
      </c>
      <c r="BB64" s="69">
        <f t="shared" si="123"/>
        <v>60.237927696345608</v>
      </c>
      <c r="BD64" t="str">
        <f t="shared" si="144"/>
        <v>63 Community and civil enforcement occupations</v>
      </c>
      <c r="BE64" s="18">
        <f t="shared" si="153"/>
        <v>9.6996610376831438E-2</v>
      </c>
      <c r="BF64" s="18">
        <f t="shared" si="153"/>
        <v>6.8468684745056976E-2</v>
      </c>
      <c r="BG64" s="18">
        <f t="shared" si="153"/>
        <v>9.6430354158530379E-2</v>
      </c>
      <c r="BH64" s="18">
        <f t="shared" si="153"/>
        <v>6.4533674812812442E-2</v>
      </c>
      <c r="BI64" s="18">
        <f t="shared" si="153"/>
        <v>6.7253748263877769E-2</v>
      </c>
      <c r="BK64" s="68">
        <f t="shared" si="125"/>
        <v>-21.098296463543036</v>
      </c>
      <c r="BL64" s="69">
        <f t="shared" si="126"/>
        <v>28.69738686728704</v>
      </c>
      <c r="BM64" s="69">
        <f t="shared" si="127"/>
        <v>7.5990904037440021</v>
      </c>
      <c r="BO64" t="str">
        <f t="shared" si="145"/>
        <v>63 Community and civil enforcement occupations</v>
      </c>
      <c r="BP64" s="18">
        <f t="shared" si="154"/>
        <v>0.13198874381883383</v>
      </c>
      <c r="BQ64" s="18">
        <f t="shared" si="154"/>
        <v>0.11077876399306544</v>
      </c>
      <c r="BR64" s="18">
        <f t="shared" si="154"/>
        <v>0.15344999812309987</v>
      </c>
      <c r="BS64" s="18">
        <f t="shared" si="154"/>
        <v>0.11556476006233982</v>
      </c>
      <c r="BT64" s="18">
        <f t="shared" si="154"/>
        <v>0.12609355729601462</v>
      </c>
      <c r="BV64" s="68">
        <f t="shared" si="129"/>
        <v>-30.369008933436259</v>
      </c>
      <c r="BW64" s="69">
        <f t="shared" si="130"/>
        <v>32.992698919504669</v>
      </c>
      <c r="BX64" s="69">
        <f t="shared" si="131"/>
        <v>2.6236899860684089</v>
      </c>
      <c r="BZ64" t="str">
        <f t="shared" si="146"/>
        <v>63 Community and civil enforcement occupations</v>
      </c>
      <c r="CA64" s="18">
        <f t="shared" si="155"/>
        <v>0.16209617304611618</v>
      </c>
      <c r="CB64" s="18">
        <f t="shared" si="155"/>
        <v>0.15433103173803134</v>
      </c>
      <c r="CC64" s="18">
        <f t="shared" si="155"/>
        <v>0.20331780260150109</v>
      </c>
      <c r="CD64" s="18">
        <f t="shared" si="155"/>
        <v>0.185621870506398</v>
      </c>
      <c r="CE64" s="18">
        <f t="shared" si="155"/>
        <v>0.21870796500176054</v>
      </c>
      <c r="CG64" s="68">
        <f t="shared" si="133"/>
        <v>-30.739099150473837</v>
      </c>
      <c r="CH64" s="69">
        <f t="shared" si="134"/>
        <v>33.761143986049554</v>
      </c>
      <c r="CI64" s="69">
        <f t="shared" si="135"/>
        <v>3.0220448355757172</v>
      </c>
      <c r="CK64" t="str">
        <f t="shared" si="147"/>
        <v>63 Community and civil enforcement occupations</v>
      </c>
      <c r="CL64" s="18">
        <f t="shared" si="156"/>
        <v>0.13788457698251433</v>
      </c>
      <c r="CM64" s="18">
        <f t="shared" si="156"/>
        <v>0.10423309242548653</v>
      </c>
      <c r="CN64" s="18">
        <f t="shared" si="156"/>
        <v>0.16439394064189289</v>
      </c>
      <c r="CO64" s="18">
        <f t="shared" si="156"/>
        <v>0.10079748565555127</v>
      </c>
      <c r="CP64" s="18">
        <f t="shared" si="156"/>
        <v>9.8589448960460679E-2</v>
      </c>
      <c r="CR64" s="68">
        <f t="shared" si="137"/>
        <v>-65.214964020016751</v>
      </c>
      <c r="CS64" s="69">
        <f t="shared" si="138"/>
        <v>11.943904505703856</v>
      </c>
      <c r="CT64" s="69">
        <f t="shared" si="139"/>
        <v>-53.271059514312903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1.2313393821865974</v>
      </c>
      <c r="C65" s="18">
        <f t="shared" si="157"/>
        <v>1.0248815168543413</v>
      </c>
      <c r="D65" s="18">
        <f t="shared" si="157"/>
        <v>0.93617333185373242</v>
      </c>
      <c r="E65" s="18">
        <f t="shared" si="157"/>
        <v>0.93683486033858154</v>
      </c>
      <c r="F65" s="18">
        <f t="shared" si="157"/>
        <v>0.93135352771343527</v>
      </c>
      <c r="H65" s="68">
        <f t="shared" si="105"/>
        <v>64.759451133177521</v>
      </c>
      <c r="I65" s="69">
        <f t="shared" si="106"/>
        <v>65.516520949482711</v>
      </c>
      <c r="J65" s="69">
        <f t="shared" si="107"/>
        <v>130.27597208266025</v>
      </c>
      <c r="L65" t="str">
        <f t="shared" si="140"/>
        <v>71 Sales occupations</v>
      </c>
      <c r="M65" s="18">
        <f t="shared" ref="M65:Q70" si="158">M28/M$35*100</f>
        <v>2.2623406196231164</v>
      </c>
      <c r="N65" s="18">
        <f t="shared" si="158"/>
        <v>1.9675951176905631</v>
      </c>
      <c r="O65" s="18">
        <f t="shared" si="158"/>
        <v>1.9881352540986732</v>
      </c>
      <c r="P65" s="18">
        <f t="shared" si="158"/>
        <v>1.96454370650751</v>
      </c>
      <c r="Q65" s="18">
        <f t="shared" si="158"/>
        <v>2.0972044717040483</v>
      </c>
      <c r="S65" s="68">
        <f t="shared" si="109"/>
        <v>76.562453824524582</v>
      </c>
      <c r="T65" s="69">
        <f t="shared" si="110"/>
        <v>67.921639653164505</v>
      </c>
      <c r="U65" s="69">
        <f t="shared" si="111"/>
        <v>144.4840934776891</v>
      </c>
      <c r="W65" t="str">
        <f t="shared" si="141"/>
        <v>71 Sales occupations</v>
      </c>
      <c r="X65" s="18">
        <f t="shared" ref="X65:AB70" si="159">X28/X$35*100</f>
        <v>4.3694300779371487</v>
      </c>
      <c r="Y65" s="18">
        <f t="shared" si="159"/>
        <v>3.8494555098477616</v>
      </c>
      <c r="Z65" s="18">
        <f t="shared" si="159"/>
        <v>4.0630469077701612</v>
      </c>
      <c r="AA65" s="18">
        <f t="shared" si="159"/>
        <v>4.0055318585066031</v>
      </c>
      <c r="AB65" s="18">
        <f t="shared" si="159"/>
        <v>4.3495933364859756</v>
      </c>
      <c r="AD65" s="68">
        <f t="shared" si="113"/>
        <v>34.883787898249771</v>
      </c>
      <c r="AE65" s="69">
        <f t="shared" si="114"/>
        <v>61.309690329513636</v>
      </c>
      <c r="AF65" s="69">
        <f t="shared" si="115"/>
        <v>96.193478227763421</v>
      </c>
      <c r="AH65" t="str">
        <f t="shared" si="142"/>
        <v>71 Sales occupations</v>
      </c>
      <c r="AI65" s="18">
        <f t="shared" ref="AI65:AM70" si="160">AI28/AI$35*100</f>
        <v>4.8410772744702015</v>
      </c>
      <c r="AJ65" s="18">
        <f t="shared" si="160"/>
        <v>4.4047674870438254</v>
      </c>
      <c r="AK65" s="18">
        <f t="shared" si="160"/>
        <v>4.6513715537218507</v>
      </c>
      <c r="AL65" s="18">
        <f t="shared" si="160"/>
        <v>4.5191938899386006</v>
      </c>
      <c r="AM65" s="18">
        <f t="shared" si="160"/>
        <v>4.7918204891082068</v>
      </c>
      <c r="AO65" s="68">
        <f t="shared" si="117"/>
        <v>16.161219355377206</v>
      </c>
      <c r="AP65" s="69">
        <f t="shared" si="118"/>
        <v>55.525624695348178</v>
      </c>
      <c r="AQ65" s="69">
        <f t="shared" si="119"/>
        <v>71.686844050725384</v>
      </c>
      <c r="AS65" t="str">
        <f t="shared" si="143"/>
        <v>71 Sales occupations</v>
      </c>
      <c r="AT65" s="18">
        <f t="shared" ref="AT65:AX70" si="161">AT28/AT$35*100</f>
        <v>4.3093999835217431</v>
      </c>
      <c r="AU65" s="18">
        <f t="shared" si="161"/>
        <v>3.6793549982357363</v>
      </c>
      <c r="AV65" s="18">
        <f t="shared" si="161"/>
        <v>3.8141809239233888</v>
      </c>
      <c r="AW65" s="18">
        <f t="shared" si="161"/>
        <v>3.4898919384407265</v>
      </c>
      <c r="AX65" s="18">
        <f t="shared" si="161"/>
        <v>3.5001226595110921</v>
      </c>
      <c r="AZ65" s="68">
        <f t="shared" si="121"/>
        <v>11.620983336054898</v>
      </c>
      <c r="BA65" s="69">
        <f t="shared" si="122"/>
        <v>46.963666437442939</v>
      </c>
      <c r="BB65" s="69">
        <f t="shared" si="123"/>
        <v>58.584649773497844</v>
      </c>
      <c r="BD65" t="str">
        <f t="shared" si="144"/>
        <v>71 Sales occupations</v>
      </c>
      <c r="BE65" s="18">
        <f t="shared" ref="BE65:BI70" si="162">BE28/BE$35*100</f>
        <v>8.5646997477615852</v>
      </c>
      <c r="BF65" s="18">
        <f t="shared" si="162"/>
        <v>7.4435841978971</v>
      </c>
      <c r="BG65" s="18">
        <f t="shared" si="162"/>
        <v>7.9516426269194183</v>
      </c>
      <c r="BH65" s="18">
        <f t="shared" si="162"/>
        <v>7.4582918214504312</v>
      </c>
      <c r="BI65" s="18">
        <f t="shared" si="162"/>
        <v>7.5783222860777615</v>
      </c>
      <c r="BK65" s="68">
        <f t="shared" si="125"/>
        <v>7.8201335355945494</v>
      </c>
      <c r="BL65" s="69">
        <f t="shared" si="126"/>
        <v>47.64929612872136</v>
      </c>
      <c r="BM65" s="69">
        <f t="shared" si="127"/>
        <v>55.469429664315903</v>
      </c>
      <c r="BO65" t="str">
        <f t="shared" si="145"/>
        <v>71 Sales occupations</v>
      </c>
      <c r="BP65" s="18">
        <f t="shared" ref="BP65:BT70" si="163">BP28/BP$35*100</f>
        <v>8.967448602768874</v>
      </c>
      <c r="BQ65" s="18">
        <f t="shared" si="163"/>
        <v>7.7303800361077331</v>
      </c>
      <c r="BR65" s="18">
        <f t="shared" si="163"/>
        <v>7.7827800210552258</v>
      </c>
      <c r="BS65" s="18">
        <f t="shared" si="163"/>
        <v>7.1943368722993037</v>
      </c>
      <c r="BT65" s="18">
        <f t="shared" si="163"/>
        <v>6.6271344346441499</v>
      </c>
      <c r="BV65" s="68">
        <f t="shared" si="129"/>
        <v>-27.84480707652417</v>
      </c>
      <c r="BW65" s="69">
        <f t="shared" si="130"/>
        <v>38.71464107504908</v>
      </c>
      <c r="BX65" s="69">
        <f t="shared" si="131"/>
        <v>10.869833998524912</v>
      </c>
      <c r="BZ65" t="str">
        <f t="shared" si="146"/>
        <v>71 Sales occupations</v>
      </c>
      <c r="CA65" s="18">
        <f t="shared" ref="CA65:CE70" si="164">CA28/CA$35*100</f>
        <v>8.7288071171387411</v>
      </c>
      <c r="CB65" s="18">
        <f t="shared" si="164"/>
        <v>8.0348978949879086</v>
      </c>
      <c r="CC65" s="18">
        <f t="shared" si="164"/>
        <v>8.2713139183974143</v>
      </c>
      <c r="CD65" s="18">
        <f t="shared" si="164"/>
        <v>7.1197630358281891</v>
      </c>
      <c r="CE65" s="18">
        <f t="shared" si="164"/>
        <v>4.6126209863194161</v>
      </c>
      <c r="CG65" s="68">
        <f t="shared" si="133"/>
        <v>-64.093571409122134</v>
      </c>
      <c r="CH65" s="69">
        <f t="shared" si="134"/>
        <v>24.016350572493806</v>
      </c>
      <c r="CI65" s="69">
        <f t="shared" si="135"/>
        <v>-40.077220836628342</v>
      </c>
      <c r="CK65" t="str">
        <f t="shared" si="147"/>
        <v>71 Sales occupations</v>
      </c>
      <c r="CL65" s="18">
        <f t="shared" ref="CL65:CP70" si="165">CL28/CL$35*100</f>
        <v>10.66276495208014</v>
      </c>
      <c r="CM65" s="18">
        <f t="shared" si="165"/>
        <v>9.1456738335424621</v>
      </c>
      <c r="CN65" s="18">
        <f t="shared" si="165"/>
        <v>9.2472945151583748</v>
      </c>
      <c r="CO65" s="18">
        <f t="shared" si="165"/>
        <v>8.1025916710390007</v>
      </c>
      <c r="CP65" s="18">
        <f t="shared" si="165"/>
        <v>6.7743054566591603</v>
      </c>
      <c r="CR65" s="68">
        <f t="shared" si="137"/>
        <v>-57.508906345976406</v>
      </c>
      <c r="CS65" s="69">
        <f t="shared" si="138"/>
        <v>15.701189769098672</v>
      </c>
      <c r="CT65" s="69">
        <f t="shared" si="139"/>
        <v>-41.807716576877738</v>
      </c>
    </row>
    <row r="66" spans="1:98" x14ac:dyDescent="0.2">
      <c r="A66" t="str">
        <f t="shared" si="103"/>
        <v>72 Customer service occupations</v>
      </c>
      <c r="B66" s="18">
        <f t="shared" si="157"/>
        <v>0.39352694574231217</v>
      </c>
      <c r="C66" s="18">
        <f t="shared" si="157"/>
        <v>0.36539801764335533</v>
      </c>
      <c r="D66" s="18">
        <f t="shared" si="157"/>
        <v>0.37191317358600345</v>
      </c>
      <c r="E66" s="18">
        <f t="shared" si="157"/>
        <v>0.49092004452381355</v>
      </c>
      <c r="F66" s="18">
        <f t="shared" si="157"/>
        <v>0.55548008538099858</v>
      </c>
      <c r="H66" s="68">
        <f t="shared" si="105"/>
        <v>147.35401826995141</v>
      </c>
      <c r="I66" s="69">
        <f t="shared" si="106"/>
        <v>85.939435782196256</v>
      </c>
      <c r="J66" s="69">
        <f t="shared" si="107"/>
        <v>233.29345405214767</v>
      </c>
      <c r="L66" t="str">
        <f t="shared" si="140"/>
        <v>72 Customer service occupations</v>
      </c>
      <c r="M66" s="18">
        <f t="shared" si="158"/>
        <v>0.61574686697954062</v>
      </c>
      <c r="N66" s="18">
        <f t="shared" si="158"/>
        <v>0.64424653635574669</v>
      </c>
      <c r="O66" s="18">
        <f t="shared" si="158"/>
        <v>0.63625860704254633</v>
      </c>
      <c r="P66" s="18">
        <f t="shared" si="158"/>
        <v>0.8369786799158615</v>
      </c>
      <c r="Q66" s="18">
        <f t="shared" si="158"/>
        <v>0.94714065980720863</v>
      </c>
      <c r="S66" s="68">
        <f t="shared" si="109"/>
        <v>149.16343974963573</v>
      </c>
      <c r="T66" s="69">
        <f t="shared" si="110"/>
        <v>91.473519827270167</v>
      </c>
      <c r="U66" s="69">
        <f t="shared" si="111"/>
        <v>240.63695957690592</v>
      </c>
      <c r="W66" t="str">
        <f t="shared" si="141"/>
        <v>72 Customer service occupations</v>
      </c>
      <c r="X66" s="18">
        <f t="shared" si="159"/>
        <v>1.214314022476692</v>
      </c>
      <c r="Y66" s="18">
        <f t="shared" si="159"/>
        <v>1.2457702892688061</v>
      </c>
      <c r="Z66" s="18">
        <f t="shared" si="159"/>
        <v>1.2981118345049296</v>
      </c>
      <c r="AA66" s="18">
        <f t="shared" si="159"/>
        <v>1.6357142807857303</v>
      </c>
      <c r="AB66" s="18">
        <f t="shared" si="159"/>
        <v>1.8700154213804991</v>
      </c>
      <c r="AD66" s="68">
        <f t="shared" si="113"/>
        <v>81.508101378609624</v>
      </c>
      <c r="AE66" s="69">
        <f t="shared" si="114"/>
        <v>75.648657507423835</v>
      </c>
      <c r="AF66" s="69">
        <f t="shared" si="115"/>
        <v>157.15675888603346</v>
      </c>
      <c r="AH66" t="str">
        <f t="shared" si="142"/>
        <v>72 Customer service occupations</v>
      </c>
      <c r="AI66" s="18">
        <f t="shared" si="160"/>
        <v>1.2630894094449669</v>
      </c>
      <c r="AJ66" s="18">
        <f t="shared" si="160"/>
        <v>1.461937502951294</v>
      </c>
      <c r="AK66" s="18">
        <f t="shared" si="160"/>
        <v>1.6021470725986162</v>
      </c>
      <c r="AL66" s="18">
        <f t="shared" si="160"/>
        <v>2.1785490872025952</v>
      </c>
      <c r="AM66" s="18">
        <f t="shared" si="160"/>
        <v>2.5817363113299368</v>
      </c>
      <c r="AO66" s="68">
        <f t="shared" si="117"/>
        <v>81.698422589832347</v>
      </c>
      <c r="AP66" s="69">
        <f t="shared" si="118"/>
        <v>78.786412474738356</v>
      </c>
      <c r="AQ66" s="69">
        <f t="shared" si="119"/>
        <v>160.48483506457069</v>
      </c>
      <c r="AS66" t="str">
        <f t="shared" si="143"/>
        <v>72 Customer service occupations</v>
      </c>
      <c r="AT66" s="18">
        <f t="shared" si="161"/>
        <v>1.5406832379092568</v>
      </c>
      <c r="AU66" s="18">
        <f t="shared" si="161"/>
        <v>1.6047009547030695</v>
      </c>
      <c r="AV66" s="18">
        <f t="shared" si="161"/>
        <v>1.6749661913381644</v>
      </c>
      <c r="AW66" s="18">
        <f t="shared" si="161"/>
        <v>2.0339927523502022</v>
      </c>
      <c r="AX66" s="18">
        <f t="shared" si="161"/>
        <v>2.1390336583591498</v>
      </c>
      <c r="AZ66" s="68">
        <f t="shared" si="121"/>
        <v>55.337189324005742</v>
      </c>
      <c r="BA66" s="69">
        <f t="shared" si="122"/>
        <v>66.021235416593498</v>
      </c>
      <c r="BB66" s="69">
        <f t="shared" si="123"/>
        <v>121.35842474059923</v>
      </c>
      <c r="BD66" t="str">
        <f t="shared" si="144"/>
        <v>72 Customer service occupations</v>
      </c>
      <c r="BE66" s="18">
        <f t="shared" si="162"/>
        <v>1.7320205364692329</v>
      </c>
      <c r="BF66" s="18">
        <f t="shared" si="162"/>
        <v>1.7502291189674501</v>
      </c>
      <c r="BG66" s="18">
        <f t="shared" si="162"/>
        <v>1.8778782736889896</v>
      </c>
      <c r="BH66" s="18">
        <f t="shared" si="162"/>
        <v>2.2254081420238765</v>
      </c>
      <c r="BI66" s="18">
        <f t="shared" si="162"/>
        <v>2.373578297108542</v>
      </c>
      <c r="BK66" s="68">
        <f t="shared" si="125"/>
        <v>42.994644646403152</v>
      </c>
      <c r="BL66" s="69">
        <f t="shared" si="126"/>
        <v>60.164465919207203</v>
      </c>
      <c r="BM66" s="69">
        <f t="shared" si="127"/>
        <v>103.15911056561033</v>
      </c>
      <c r="BO66" t="str">
        <f t="shared" si="145"/>
        <v>72 Customer service occupations</v>
      </c>
      <c r="BP66" s="18">
        <f t="shared" si="163"/>
        <v>1.8634839942625943</v>
      </c>
      <c r="BQ66" s="18">
        <f t="shared" si="163"/>
        <v>2.0865917954822173</v>
      </c>
      <c r="BR66" s="18">
        <f t="shared" si="163"/>
        <v>1.9962500698332404</v>
      </c>
      <c r="BS66" s="18">
        <f t="shared" si="163"/>
        <v>2.6026062678327753</v>
      </c>
      <c r="BT66" s="18">
        <f t="shared" si="163"/>
        <v>2.9048110700530283</v>
      </c>
      <c r="BV66" s="68">
        <f t="shared" si="129"/>
        <v>23.304666713926323</v>
      </c>
      <c r="BW66" s="69">
        <f t="shared" si="130"/>
        <v>58.975415889225069</v>
      </c>
      <c r="BX66" s="69">
        <f t="shared" si="131"/>
        <v>82.280082603151399</v>
      </c>
      <c r="BZ66" t="str">
        <f t="shared" si="146"/>
        <v>72 Customer service occupations</v>
      </c>
      <c r="CA66" s="18">
        <f t="shared" si="164"/>
        <v>1.3629752531449144</v>
      </c>
      <c r="CB66" s="18">
        <f t="shared" si="164"/>
        <v>1.379039003993483</v>
      </c>
      <c r="CC66" s="18">
        <f t="shared" si="164"/>
        <v>1.4527298488838569</v>
      </c>
      <c r="CD66" s="18">
        <f t="shared" si="164"/>
        <v>1.7032166382405387</v>
      </c>
      <c r="CE66" s="18">
        <f t="shared" si="164"/>
        <v>2.2243281493987741</v>
      </c>
      <c r="CG66" s="68">
        <f t="shared" si="133"/>
        <v>-1.4145231002840586</v>
      </c>
      <c r="CH66" s="69">
        <f t="shared" si="134"/>
        <v>35.314878169878462</v>
      </c>
      <c r="CI66" s="69">
        <f t="shared" si="135"/>
        <v>33.900355069594404</v>
      </c>
      <c r="CK66" t="str">
        <f t="shared" si="147"/>
        <v>72 Customer service occupations</v>
      </c>
      <c r="CL66" s="18">
        <f t="shared" si="165"/>
        <v>1.1410512976076996</v>
      </c>
      <c r="CM66" s="18">
        <f t="shared" si="165"/>
        <v>1.4467790873654076</v>
      </c>
      <c r="CN66" s="18">
        <f t="shared" si="165"/>
        <v>1.6758164763505075</v>
      </c>
      <c r="CO66" s="18">
        <f t="shared" si="165"/>
        <v>2.7884198095669217</v>
      </c>
      <c r="CP66" s="18">
        <f t="shared" si="165"/>
        <v>4.1949881889831735</v>
      </c>
      <c r="CR66" s="68">
        <f t="shared" si="137"/>
        <v>45.195150087301606</v>
      </c>
      <c r="CS66" s="69">
        <f t="shared" si="138"/>
        <v>41.310073322220155</v>
      </c>
      <c r="CT66" s="69">
        <f t="shared" si="139"/>
        <v>86.505223409521761</v>
      </c>
    </row>
    <row r="67" spans="1:98" x14ac:dyDescent="0.2">
      <c r="A67" t="str">
        <f t="shared" si="103"/>
        <v>81 Process, plant and machine operatives</v>
      </c>
      <c r="B67" s="18">
        <f t="shared" si="157"/>
        <v>0.34829398350550661</v>
      </c>
      <c r="C67" s="18">
        <f t="shared" si="157"/>
        <v>0.35230384875339826</v>
      </c>
      <c r="D67" s="18">
        <f t="shared" si="157"/>
        <v>0.30536633415807002</v>
      </c>
      <c r="E67" s="18">
        <f t="shared" si="157"/>
        <v>0.42521082974885721</v>
      </c>
      <c r="F67" s="18">
        <f t="shared" si="157"/>
        <v>0.58815250165206545</v>
      </c>
      <c r="H67" s="68">
        <f t="shared" si="105"/>
        <v>218.97807382395493</v>
      </c>
      <c r="I67" s="69">
        <f t="shared" si="106"/>
        <v>120.69314977593373</v>
      </c>
      <c r="J67" s="69">
        <f t="shared" si="107"/>
        <v>339.67122359988861</v>
      </c>
      <c r="L67" t="str">
        <f t="shared" si="140"/>
        <v>81 Process, plant and machine operatives</v>
      </c>
      <c r="M67" s="18">
        <f t="shared" si="158"/>
        <v>0.38679837751728879</v>
      </c>
      <c r="N67" s="18">
        <f t="shared" si="158"/>
        <v>0.37532026273400465</v>
      </c>
      <c r="O67" s="18">
        <f t="shared" si="158"/>
        <v>0.32575636496416371</v>
      </c>
      <c r="P67" s="18">
        <f t="shared" si="158"/>
        <v>0.47833324226958068</v>
      </c>
      <c r="Q67" s="18">
        <f t="shared" si="158"/>
        <v>0.6441175362632553</v>
      </c>
      <c r="S67" s="68">
        <f t="shared" si="109"/>
        <v>230.96016179074047</v>
      </c>
      <c r="T67" s="69">
        <f t="shared" si="110"/>
        <v>111.78469726549693</v>
      </c>
      <c r="U67" s="69">
        <f t="shared" si="111"/>
        <v>342.74485905623737</v>
      </c>
      <c r="W67" t="str">
        <f t="shared" si="141"/>
        <v>81 Process, plant and machine operatives</v>
      </c>
      <c r="X67" s="18">
        <f t="shared" si="159"/>
        <v>0.56324971419358194</v>
      </c>
      <c r="Y67" s="18">
        <f t="shared" si="159"/>
        <v>0.51735931409688407</v>
      </c>
      <c r="Z67" s="18">
        <f t="shared" si="159"/>
        <v>0.50290042265927148</v>
      </c>
      <c r="AA67" s="18">
        <f t="shared" si="159"/>
        <v>0.74239049196358164</v>
      </c>
      <c r="AB67" s="18">
        <f t="shared" si="159"/>
        <v>1.0617446385563531</v>
      </c>
      <c r="AD67" s="68">
        <f t="shared" si="113"/>
        <v>166.01186696546773</v>
      </c>
      <c r="AE67" s="69">
        <f t="shared" si="114"/>
        <v>93.941050593690335</v>
      </c>
      <c r="AF67" s="69">
        <f t="shared" si="115"/>
        <v>259.9529175591581</v>
      </c>
      <c r="AH67" t="str">
        <f t="shared" si="142"/>
        <v>81 Process, plant and machine operatives</v>
      </c>
      <c r="AI67" s="18">
        <f t="shared" si="160"/>
        <v>0.76253405889874315</v>
      </c>
      <c r="AJ67" s="18">
        <f t="shared" si="160"/>
        <v>0.76290915551459493</v>
      </c>
      <c r="AK67" s="18">
        <f t="shared" si="160"/>
        <v>0.74491564526132736</v>
      </c>
      <c r="AL67" s="18">
        <f t="shared" si="160"/>
        <v>1.1217135216734528</v>
      </c>
      <c r="AM67" s="18">
        <f t="shared" si="160"/>
        <v>1.3556338642607781</v>
      </c>
      <c r="AO67" s="68">
        <f t="shared" si="117"/>
        <v>105.19981645989832</v>
      </c>
      <c r="AP67" s="69">
        <f t="shared" si="118"/>
        <v>75.961304964911321</v>
      </c>
      <c r="AQ67" s="69">
        <f t="shared" si="119"/>
        <v>181.16112142480964</v>
      </c>
      <c r="AS67" t="str">
        <f t="shared" si="143"/>
        <v>81 Process, plant and machine operatives</v>
      </c>
      <c r="AT67" s="18">
        <f t="shared" si="161"/>
        <v>1.7669629322661962</v>
      </c>
      <c r="AU67" s="18">
        <f t="shared" si="161"/>
        <v>1.6838091750075379</v>
      </c>
      <c r="AV67" s="18">
        <f t="shared" si="161"/>
        <v>1.5233366379974138</v>
      </c>
      <c r="AW67" s="18">
        <f t="shared" si="161"/>
        <v>2.2005881680899781</v>
      </c>
      <c r="AX67" s="18">
        <f t="shared" si="161"/>
        <v>2.5302454916521921</v>
      </c>
      <c r="AZ67" s="68">
        <f t="shared" si="121"/>
        <v>102.03687476702481</v>
      </c>
      <c r="BA67" s="69">
        <f t="shared" si="122"/>
        <v>75.899510104964875</v>
      </c>
      <c r="BB67" s="69">
        <f t="shared" si="123"/>
        <v>177.9363848719897</v>
      </c>
      <c r="BD67" t="str">
        <f t="shared" si="144"/>
        <v>81 Process, plant and machine operatives</v>
      </c>
      <c r="BE67" s="18">
        <f t="shared" si="162"/>
        <v>2.7614493612075131</v>
      </c>
      <c r="BF67" s="18">
        <f t="shared" si="162"/>
        <v>2.881439449527754</v>
      </c>
      <c r="BG67" s="18">
        <f t="shared" si="162"/>
        <v>2.5495685226820259</v>
      </c>
      <c r="BH67" s="18">
        <f t="shared" si="162"/>
        <v>3.4339194994436566</v>
      </c>
      <c r="BI67" s="18">
        <f t="shared" si="162"/>
        <v>3.9126801420888686</v>
      </c>
      <c r="BK67" s="68">
        <f t="shared" si="125"/>
        <v>73.616623334045656</v>
      </c>
      <c r="BL67" s="69">
        <f t="shared" si="126"/>
        <v>53.989790842476658</v>
      </c>
      <c r="BM67" s="69">
        <f t="shared" si="127"/>
        <v>127.60641417652229</v>
      </c>
      <c r="BO67" t="str">
        <f t="shared" si="145"/>
        <v>81 Process, plant and machine operatives</v>
      </c>
      <c r="BP67" s="18">
        <f t="shared" si="163"/>
        <v>3.9383541823619757</v>
      </c>
      <c r="BQ67" s="18">
        <f t="shared" si="163"/>
        <v>4.012661630755022</v>
      </c>
      <c r="BR67" s="18">
        <f t="shared" si="163"/>
        <v>3.9686663308408878</v>
      </c>
      <c r="BS67" s="18">
        <f t="shared" si="163"/>
        <v>5.0585114299069662</v>
      </c>
      <c r="BT67" s="18">
        <f t="shared" si="163"/>
        <v>5.9928161198909677</v>
      </c>
      <c r="BV67" s="68">
        <f t="shared" si="129"/>
        <v>27.956670955361833</v>
      </c>
      <c r="BW67" s="69">
        <f t="shared" si="130"/>
        <v>49.640235867462444</v>
      </c>
      <c r="BX67" s="69">
        <f t="shared" si="131"/>
        <v>77.59690682282428</v>
      </c>
      <c r="BZ67" t="str">
        <f t="shared" si="146"/>
        <v>81 Process, plant and machine operatives</v>
      </c>
      <c r="CA67" s="18">
        <f t="shared" si="164"/>
        <v>4.9363841059369404</v>
      </c>
      <c r="CB67" s="18">
        <f t="shared" si="164"/>
        <v>4.786013373186238</v>
      </c>
      <c r="CC67" s="18">
        <f t="shared" si="164"/>
        <v>4.6008058697645762</v>
      </c>
      <c r="CD67" s="18">
        <f t="shared" si="164"/>
        <v>5.4987461249554315</v>
      </c>
      <c r="CE67" s="18">
        <f t="shared" si="164"/>
        <v>3.1585722687357056</v>
      </c>
      <c r="CG67" s="68">
        <f t="shared" si="133"/>
        <v>-55.79658191203891</v>
      </c>
      <c r="CH67" s="69">
        <f t="shared" si="134"/>
        <v>31.662707219475827</v>
      </c>
      <c r="CI67" s="69">
        <f t="shared" si="135"/>
        <v>-24.133874692563086</v>
      </c>
      <c r="CK67" t="str">
        <f t="shared" si="147"/>
        <v>81 Process, plant and machine operatives</v>
      </c>
      <c r="CL67" s="18">
        <f t="shared" si="165"/>
        <v>5.9964023057704727</v>
      </c>
      <c r="CM67" s="18">
        <f t="shared" si="165"/>
        <v>5.3838209701885518</v>
      </c>
      <c r="CN67" s="18">
        <f t="shared" si="165"/>
        <v>5.1036308574700175</v>
      </c>
      <c r="CO67" s="18">
        <f t="shared" si="165"/>
        <v>3.346790195190056</v>
      </c>
      <c r="CP67" s="18">
        <f t="shared" si="165"/>
        <v>1.866010608704425</v>
      </c>
      <c r="CR67" s="68">
        <f t="shared" si="137"/>
        <v>-78.792831966789961</v>
      </c>
      <c r="CS67" s="69">
        <f t="shared" si="138"/>
        <v>11.214366188853113</v>
      </c>
      <c r="CT67" s="69">
        <f t="shared" si="139"/>
        <v>-67.578465777936856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0.57151666117005473</v>
      </c>
      <c r="C68" s="18">
        <f t="shared" si="157"/>
        <v>0.62482909761237015</v>
      </c>
      <c r="D68" s="18">
        <f t="shared" si="157"/>
        <v>0.63242448546658392</v>
      </c>
      <c r="E68" s="18">
        <f t="shared" si="157"/>
        <v>0.80132970159431938</v>
      </c>
      <c r="F68" s="18">
        <f t="shared" si="157"/>
        <v>0.85207404096744022</v>
      </c>
      <c r="H68" s="68">
        <f t="shared" si="105"/>
        <v>123.13140313928363</v>
      </c>
      <c r="I68" s="69">
        <f t="shared" si="106"/>
        <v>113.87755183123438</v>
      </c>
      <c r="J68" s="69">
        <f t="shared" si="107"/>
        <v>237.00895497051798</v>
      </c>
      <c r="L68" t="str">
        <f t="shared" si="140"/>
        <v>82 Transport and mobile machine drivers and operatives</v>
      </c>
      <c r="M68" s="18">
        <f t="shared" si="158"/>
        <v>0.57706946893568045</v>
      </c>
      <c r="N68" s="18">
        <f t="shared" si="158"/>
        <v>0.57252286238860739</v>
      </c>
      <c r="O68" s="18">
        <f t="shared" si="158"/>
        <v>0.57574177145047856</v>
      </c>
      <c r="P68" s="18">
        <f t="shared" si="158"/>
        <v>0.66672464177521562</v>
      </c>
      <c r="Q68" s="18">
        <f t="shared" si="158"/>
        <v>0.71401774815302477</v>
      </c>
      <c r="S68" s="68">
        <f t="shared" si="109"/>
        <v>107.57964964436897</v>
      </c>
      <c r="T68" s="69">
        <f t="shared" si="110"/>
        <v>103.28561633102464</v>
      </c>
      <c r="U68" s="69">
        <f t="shared" si="111"/>
        <v>210.86526597539356</v>
      </c>
      <c r="W68" t="str">
        <f t="shared" si="141"/>
        <v>82 Transport and mobile machine drivers and operatives</v>
      </c>
      <c r="X68" s="18">
        <f t="shared" si="159"/>
        <v>0.85988398010102762</v>
      </c>
      <c r="Y68" s="18">
        <f t="shared" si="159"/>
        <v>0.93326427155444924</v>
      </c>
      <c r="Z68" s="18">
        <f t="shared" si="159"/>
        <v>0.90247886670518895</v>
      </c>
      <c r="AA68" s="18">
        <f t="shared" si="159"/>
        <v>1.0914800132822524</v>
      </c>
      <c r="AB68" s="18">
        <f t="shared" si="159"/>
        <v>1.2396207434303166</v>
      </c>
      <c r="AD68" s="68">
        <f t="shared" si="113"/>
        <v>73.067184827597416</v>
      </c>
      <c r="AE68" s="69">
        <f t="shared" si="114"/>
        <v>92.83158633735421</v>
      </c>
      <c r="AF68" s="69">
        <f t="shared" si="115"/>
        <v>165.89877116495163</v>
      </c>
      <c r="AH68" t="str">
        <f t="shared" si="142"/>
        <v>82 Transport and mobile machine drivers and operatives</v>
      </c>
      <c r="AI68" s="18">
        <f t="shared" si="160"/>
        <v>1.2424059543211547</v>
      </c>
      <c r="AJ68" s="18">
        <f t="shared" si="160"/>
        <v>1.4889246494850317</v>
      </c>
      <c r="AK68" s="18">
        <f t="shared" si="160"/>
        <v>1.4173609178334787</v>
      </c>
      <c r="AL68" s="18">
        <f t="shared" si="160"/>
        <v>1.8762879030120612</v>
      </c>
      <c r="AM68" s="18">
        <f t="shared" si="160"/>
        <v>2.043040913273777</v>
      </c>
      <c r="AO68" s="68">
        <f t="shared" si="117"/>
        <v>62.531770005245733</v>
      </c>
      <c r="AP68" s="69">
        <f t="shared" si="118"/>
        <v>90.617132201734535</v>
      </c>
      <c r="AQ68" s="69">
        <f t="shared" si="119"/>
        <v>153.14890220698027</v>
      </c>
      <c r="AS68" t="str">
        <f t="shared" si="143"/>
        <v>82 Transport and mobile machine drivers and operatives</v>
      </c>
      <c r="AT68" s="18">
        <f t="shared" si="161"/>
        <v>2.2004629779247731</v>
      </c>
      <c r="AU68" s="18">
        <f t="shared" si="161"/>
        <v>2.4427137109426575</v>
      </c>
      <c r="AV68" s="18">
        <f t="shared" si="161"/>
        <v>2.326153680002724</v>
      </c>
      <c r="AW68" s="18">
        <f t="shared" si="161"/>
        <v>2.8939669451313748</v>
      </c>
      <c r="AX68" s="18">
        <f t="shared" si="161"/>
        <v>3.0026162638747032</v>
      </c>
      <c r="AZ68" s="68">
        <f t="shared" si="121"/>
        <v>57.009271625286118</v>
      </c>
      <c r="BA68" s="69">
        <f t="shared" si="122"/>
        <v>89.6028446326726</v>
      </c>
      <c r="BB68" s="69">
        <f t="shared" si="123"/>
        <v>146.61211625795872</v>
      </c>
      <c r="BD68" t="str">
        <f t="shared" si="144"/>
        <v>82 Transport and mobile machine drivers and operatives</v>
      </c>
      <c r="BE68" s="18">
        <f t="shared" si="162"/>
        <v>3.2780089453031609</v>
      </c>
      <c r="BF68" s="18">
        <f t="shared" si="162"/>
        <v>3.7684491126525521</v>
      </c>
      <c r="BG68" s="18">
        <f t="shared" si="162"/>
        <v>3.309175551997233</v>
      </c>
      <c r="BH68" s="18">
        <f t="shared" si="162"/>
        <v>3.8572850076027509</v>
      </c>
      <c r="BI68" s="18">
        <f t="shared" si="162"/>
        <v>4.2574231016054069</v>
      </c>
      <c r="BK68" s="68">
        <f t="shared" si="125"/>
        <v>45.549478297339505</v>
      </c>
      <c r="BL68" s="69">
        <f t="shared" si="126"/>
        <v>65.085978544142378</v>
      </c>
      <c r="BM68" s="69">
        <f t="shared" si="127"/>
        <v>110.63545684148188</v>
      </c>
      <c r="BO68" t="str">
        <f t="shared" si="145"/>
        <v>82 Transport and mobile machine drivers and operatives</v>
      </c>
      <c r="BP68" s="18">
        <f t="shared" si="163"/>
        <v>5.0832012537926756</v>
      </c>
      <c r="BQ68" s="18">
        <f t="shared" si="163"/>
        <v>5.5129412802130702</v>
      </c>
      <c r="BR68" s="18">
        <f t="shared" si="163"/>
        <v>5.5503328275807053</v>
      </c>
      <c r="BS68" s="18">
        <f t="shared" si="163"/>
        <v>6.1186899298763953</v>
      </c>
      <c r="BT68" s="18">
        <f t="shared" si="163"/>
        <v>7.1741898426001791</v>
      </c>
      <c r="BV68" s="68">
        <f t="shared" si="129"/>
        <v>9.5293234888174325</v>
      </c>
      <c r="BW68" s="69">
        <f t="shared" si="130"/>
        <v>59.435911137118516</v>
      </c>
      <c r="BX68" s="69">
        <f t="shared" si="131"/>
        <v>68.965234625935949</v>
      </c>
      <c r="BZ68" t="str">
        <f t="shared" si="146"/>
        <v>82 Transport and mobile machine drivers and operatives</v>
      </c>
      <c r="CA68" s="18">
        <f t="shared" si="164"/>
        <v>7.5151968324666374</v>
      </c>
      <c r="CB68" s="18">
        <f t="shared" si="164"/>
        <v>7.6768296587254383</v>
      </c>
      <c r="CC68" s="18">
        <f t="shared" si="164"/>
        <v>7.3652201883693351</v>
      </c>
      <c r="CD68" s="18">
        <f t="shared" si="164"/>
        <v>8.0593896728840839</v>
      </c>
      <c r="CE68" s="18">
        <f t="shared" si="164"/>
        <v>10.008524611113634</v>
      </c>
      <c r="CG68" s="68">
        <f t="shared" si="133"/>
        <v>-12.504993012693022</v>
      </c>
      <c r="CH68" s="69">
        <f t="shared" si="134"/>
        <v>45.00528549199602</v>
      </c>
      <c r="CI68" s="69">
        <f t="shared" si="135"/>
        <v>32.500292479302992</v>
      </c>
      <c r="CK68" t="str">
        <f t="shared" si="147"/>
        <v>82 Transport and mobile machine drivers and operatives</v>
      </c>
      <c r="CL68" s="18">
        <f t="shared" si="165"/>
        <v>7.8073825819013329</v>
      </c>
      <c r="CM68" s="18">
        <f t="shared" si="165"/>
        <v>9.3967663123364726</v>
      </c>
      <c r="CN68" s="18">
        <f t="shared" si="165"/>
        <v>9.7719271718713578</v>
      </c>
      <c r="CO68" s="18">
        <f t="shared" si="165"/>
        <v>10.542074644966876</v>
      </c>
      <c r="CP68" s="18">
        <f t="shared" si="165"/>
        <v>9.3158939923240904</v>
      </c>
      <c r="CR68" s="68">
        <f t="shared" si="137"/>
        <v>-44.704200727483069</v>
      </c>
      <c r="CS68" s="69">
        <f t="shared" si="138"/>
        <v>29.322894449263508</v>
      </c>
      <c r="CT68" s="69">
        <f t="shared" si="139"/>
        <v>-15.381306278219556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7.1231968084019695E-3</v>
      </c>
      <c r="C69" s="18">
        <f t="shared" si="157"/>
        <v>4.3445596698374177E-3</v>
      </c>
      <c r="D69" s="18">
        <f t="shared" si="157"/>
        <v>4.9321376520388921E-3</v>
      </c>
      <c r="E69" s="18">
        <f t="shared" si="157"/>
        <v>4.7271067791067696E-3</v>
      </c>
      <c r="F69" s="18">
        <f t="shared" si="157"/>
        <v>5.2807279222072991E-3</v>
      </c>
      <c r="H69" s="68">
        <f t="shared" si="105"/>
        <v>77.317108727392934</v>
      </c>
      <c r="I69" s="69">
        <f t="shared" si="106"/>
        <v>85.386687561426427</v>
      </c>
      <c r="J69" s="69">
        <f t="shared" si="107"/>
        <v>162.70379628881938</v>
      </c>
      <c r="L69" t="str">
        <f t="shared" si="140"/>
        <v>91 Elementary trades and related occupations</v>
      </c>
      <c r="M69" s="18">
        <f t="shared" si="158"/>
        <v>0.21594710356224348</v>
      </c>
      <c r="N69" s="18">
        <f t="shared" si="158"/>
        <v>0.16016998049473971</v>
      </c>
      <c r="O69" s="18">
        <f t="shared" si="158"/>
        <v>0.16482764676455694</v>
      </c>
      <c r="P69" s="18">
        <f t="shared" si="158"/>
        <v>0.15521593859051183</v>
      </c>
      <c r="Q69" s="18">
        <f t="shared" si="158"/>
        <v>0.1550669054422984</v>
      </c>
      <c r="S69" s="68">
        <f t="shared" si="109"/>
        <v>57.468093368978558</v>
      </c>
      <c r="T69" s="69">
        <f t="shared" si="110"/>
        <v>66.506978431357254</v>
      </c>
      <c r="U69" s="69">
        <f t="shared" si="111"/>
        <v>123.97507180033583</v>
      </c>
      <c r="W69" t="str">
        <f t="shared" si="141"/>
        <v>91 Elementary trades and related occupations</v>
      </c>
      <c r="X69" s="18">
        <f t="shared" si="159"/>
        <v>0.41283152796923139</v>
      </c>
      <c r="Y69" s="18">
        <f t="shared" si="159"/>
        <v>0.34081141711836116</v>
      </c>
      <c r="Z69" s="18">
        <f t="shared" si="159"/>
        <v>0.29910495527725239</v>
      </c>
      <c r="AA69" s="18">
        <f t="shared" si="159"/>
        <v>0.26844014840648495</v>
      </c>
      <c r="AB69" s="18">
        <f t="shared" si="159"/>
        <v>0.26355179319078559</v>
      </c>
      <c r="AD69" s="68">
        <f t="shared" si="113"/>
        <v>11.021042895735663</v>
      </c>
      <c r="AE69" s="69">
        <f t="shared" si="114"/>
        <v>58.662774449592206</v>
      </c>
      <c r="AF69" s="69">
        <f t="shared" si="115"/>
        <v>69.683817345327853</v>
      </c>
      <c r="AH69" t="str">
        <f t="shared" si="142"/>
        <v>91 Elementary trades and related occupations</v>
      </c>
      <c r="AI69" s="18">
        <f t="shared" si="160"/>
        <v>0.97180450275914343</v>
      </c>
      <c r="AJ69" s="18">
        <f t="shared" si="160"/>
        <v>0.88899456767053942</v>
      </c>
      <c r="AK69" s="18">
        <f t="shared" si="160"/>
        <v>0.79921212679555631</v>
      </c>
      <c r="AL69" s="18">
        <f t="shared" si="160"/>
        <v>0.82205470118921942</v>
      </c>
      <c r="AM69" s="18">
        <f t="shared" si="160"/>
        <v>0.91951870076339948</v>
      </c>
      <c r="AO69" s="68">
        <f t="shared" si="117"/>
        <v>29.729921628401645</v>
      </c>
      <c r="AP69" s="69">
        <f t="shared" si="118"/>
        <v>65.761379805663111</v>
      </c>
      <c r="AQ69" s="69">
        <f t="shared" si="119"/>
        <v>95.491301434064752</v>
      </c>
      <c r="AS69" t="str">
        <f t="shared" si="143"/>
        <v>91 Elementary trades and related occupations</v>
      </c>
      <c r="AT69" s="18">
        <f t="shared" si="161"/>
        <v>1.2462312624394933</v>
      </c>
      <c r="AU69" s="18">
        <f t="shared" si="161"/>
        <v>0.99042056925885846</v>
      </c>
      <c r="AV69" s="18">
        <f t="shared" si="161"/>
        <v>1.0159646197863814</v>
      </c>
      <c r="AW69" s="18">
        <f t="shared" si="161"/>
        <v>0.9618361478112234</v>
      </c>
      <c r="AX69" s="18">
        <f t="shared" si="161"/>
        <v>0.93415022917919943</v>
      </c>
      <c r="AZ69" s="68">
        <f t="shared" si="121"/>
        <v>11.841249444781937</v>
      </c>
      <c r="BA69" s="69">
        <f t="shared" si="122"/>
        <v>50.817695626161488</v>
      </c>
      <c r="BB69" s="69">
        <f t="shared" si="123"/>
        <v>62.658945070943432</v>
      </c>
      <c r="BD69" t="str">
        <f t="shared" si="144"/>
        <v>91 Elementary trades and related occupations</v>
      </c>
      <c r="BE69" s="18">
        <f t="shared" si="162"/>
        <v>1.5263344530126153</v>
      </c>
      <c r="BF69" s="18">
        <f t="shared" si="162"/>
        <v>1.3297529694142296</v>
      </c>
      <c r="BG69" s="18">
        <f t="shared" si="162"/>
        <v>1.2311644899554643</v>
      </c>
      <c r="BH69" s="18">
        <f t="shared" si="162"/>
        <v>1.2320491053022831</v>
      </c>
      <c r="BI69" s="18">
        <f t="shared" si="162"/>
        <v>1.4544176557032678</v>
      </c>
      <c r="BK69" s="68">
        <f t="shared" si="125"/>
        <v>33.64622774268036</v>
      </c>
      <c r="BL69" s="69">
        <f t="shared" si="126"/>
        <v>40.587444473576753</v>
      </c>
      <c r="BM69" s="69">
        <f t="shared" si="127"/>
        <v>74.233672216257105</v>
      </c>
      <c r="BO69" t="str">
        <f t="shared" si="145"/>
        <v>91 Elementary trades and related occupations</v>
      </c>
      <c r="BP69" s="18">
        <f t="shared" si="163"/>
        <v>2.2528845309985055</v>
      </c>
      <c r="BQ69" s="18">
        <f t="shared" si="163"/>
        <v>1.8484821777740559</v>
      </c>
      <c r="BR69" s="18">
        <f t="shared" si="163"/>
        <v>1.9189361384286401</v>
      </c>
      <c r="BS69" s="18">
        <f t="shared" si="163"/>
        <v>1.5952413136727164</v>
      </c>
      <c r="BT69" s="18">
        <f t="shared" si="163"/>
        <v>1.7309603855105018</v>
      </c>
      <c r="BV69" s="68">
        <f t="shared" si="129"/>
        <v>-23.563080874529355</v>
      </c>
      <c r="BW69" s="69">
        <f t="shared" si="130"/>
        <v>30.302551456480099</v>
      </c>
      <c r="BX69" s="69">
        <f t="shared" si="131"/>
        <v>6.7394705819507417</v>
      </c>
      <c r="BZ69" t="str">
        <f t="shared" si="146"/>
        <v>91 Elementary trades and related occupations</v>
      </c>
      <c r="CA69" s="18">
        <f t="shared" si="164"/>
        <v>4.1080850990956925</v>
      </c>
      <c r="CB69" s="18">
        <f t="shared" si="164"/>
        <v>3.6117636364343659</v>
      </c>
      <c r="CC69" s="18">
        <f t="shared" si="164"/>
        <v>3.5194003723554275</v>
      </c>
      <c r="CD69" s="18">
        <f t="shared" si="164"/>
        <v>3.0465908459230975</v>
      </c>
      <c r="CE69" s="18">
        <f t="shared" si="164"/>
        <v>3.5513311940532475</v>
      </c>
      <c r="CG69" s="68">
        <f t="shared" si="133"/>
        <v>-35.028716827762018</v>
      </c>
      <c r="CH69" s="69">
        <f t="shared" si="134"/>
        <v>28.949291968917805</v>
      </c>
      <c r="CI69" s="69">
        <f t="shared" si="135"/>
        <v>-6.0794248588442148</v>
      </c>
      <c r="CK69" t="str">
        <f t="shared" si="147"/>
        <v>91 Elementary trades and related occupations</v>
      </c>
      <c r="CL69" s="18">
        <f t="shared" si="165"/>
        <v>5.1649568018920311</v>
      </c>
      <c r="CM69" s="18">
        <f t="shared" si="165"/>
        <v>4.5600153130250813</v>
      </c>
      <c r="CN69" s="18">
        <f t="shared" si="165"/>
        <v>4.7498057231746893</v>
      </c>
      <c r="CO69" s="18">
        <f t="shared" si="165"/>
        <v>3.8298469159900104</v>
      </c>
      <c r="CP69" s="18">
        <f t="shared" si="165"/>
        <v>3.437475811083849</v>
      </c>
      <c r="CR69" s="68">
        <f t="shared" si="137"/>
        <v>-58.022977709260893</v>
      </c>
      <c r="CS69" s="69">
        <f t="shared" si="138"/>
        <v>17.33788925744296</v>
      </c>
      <c r="CT69" s="69">
        <f t="shared" si="139"/>
        <v>-40.685088451817933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0.461729601026033</v>
      </c>
      <c r="C70" s="18">
        <f t="shared" si="157"/>
        <v>0.3956247708561218</v>
      </c>
      <c r="D70" s="18">
        <f t="shared" si="157"/>
        <v>0.41726065607626905</v>
      </c>
      <c r="E70" s="18">
        <f t="shared" si="157"/>
        <v>0.47471840307512908</v>
      </c>
      <c r="F70" s="18">
        <f t="shared" si="157"/>
        <v>0.4845066522097613</v>
      </c>
      <c r="H70" s="68">
        <f t="shared" si="105"/>
        <v>92.302241197158907</v>
      </c>
      <c r="I70" s="69">
        <f t="shared" si="106"/>
        <v>89.586302316147524</v>
      </c>
      <c r="J70" s="69">
        <f t="shared" si="107"/>
        <v>181.88854351330644</v>
      </c>
      <c r="L70" t="str">
        <f t="shared" ref="L70" si="166">A70</f>
        <v>92 Elementary administration and service occupations</v>
      </c>
      <c r="M70" s="18">
        <f t="shared" si="158"/>
        <v>1.9978059962008787</v>
      </c>
      <c r="N70" s="18">
        <f t="shared" si="158"/>
        <v>1.9824994547264319</v>
      </c>
      <c r="O70" s="18">
        <f t="shared" si="158"/>
        <v>2.0294475993723751</v>
      </c>
      <c r="P70" s="18">
        <f t="shared" si="158"/>
        <v>2.3369840588952497</v>
      </c>
      <c r="Q70" s="18">
        <f t="shared" si="158"/>
        <v>2.6163934487183327</v>
      </c>
      <c r="S70" s="68">
        <f t="shared" si="109"/>
        <v>115.78870962170318</v>
      </c>
      <c r="T70" s="69">
        <f t="shared" si="110"/>
        <v>94.266187296027141</v>
      </c>
      <c r="U70" s="69">
        <f t="shared" si="111"/>
        <v>210.0548969177303</v>
      </c>
      <c r="W70" t="str">
        <f t="shared" ref="W70" si="167">A70</f>
        <v>92 Elementary administration and service occupations</v>
      </c>
      <c r="X70" s="18">
        <f t="shared" si="159"/>
        <v>3.5589999722727494</v>
      </c>
      <c r="Y70" s="18">
        <f t="shared" si="159"/>
        <v>3.6520045510426633</v>
      </c>
      <c r="Z70" s="18">
        <f t="shared" si="159"/>
        <v>3.841624622708864</v>
      </c>
      <c r="AA70" s="18">
        <f t="shared" si="159"/>
        <v>4.292900894028187</v>
      </c>
      <c r="AB70" s="18">
        <f t="shared" si="159"/>
        <v>4.8250332040895589</v>
      </c>
      <c r="AD70" s="68">
        <f t="shared" si="113"/>
        <v>58.251674922242124</v>
      </c>
      <c r="AE70" s="69">
        <f t="shared" si="114"/>
        <v>82.80168262700208</v>
      </c>
      <c r="AF70" s="69">
        <f t="shared" si="115"/>
        <v>141.0533575492442</v>
      </c>
      <c r="AH70" t="str">
        <f t="shared" ref="AH70" si="168">L70</f>
        <v>92 Elementary administration and service occupations</v>
      </c>
      <c r="AI70" s="18">
        <f t="shared" si="160"/>
        <v>5.6527517439481052</v>
      </c>
      <c r="AJ70" s="18">
        <f t="shared" si="160"/>
        <v>6.4396704948993868</v>
      </c>
      <c r="AK70" s="18">
        <f t="shared" si="160"/>
        <v>6.7541930738375262</v>
      </c>
      <c r="AL70" s="18">
        <f t="shared" si="160"/>
        <v>8.0776067402391813</v>
      </c>
      <c r="AM70" s="18">
        <f t="shared" si="160"/>
        <v>9.6801493022564848</v>
      </c>
      <c r="AO70" s="68">
        <f t="shared" si="117"/>
        <v>61.603305282668209</v>
      </c>
      <c r="AP70" s="69">
        <f t="shared" si="118"/>
        <v>79.350531508340509</v>
      </c>
      <c r="AQ70" s="69">
        <f t="shared" si="119"/>
        <v>140.95383679100871</v>
      </c>
      <c r="AS70" t="str">
        <f t="shared" ref="AS70" si="169">W70</f>
        <v>92 Elementary administration and service occupations</v>
      </c>
      <c r="AT70" s="18">
        <f t="shared" si="161"/>
        <v>5.7177765881089568</v>
      </c>
      <c r="AU70" s="18">
        <f t="shared" si="161"/>
        <v>5.7832914339803283</v>
      </c>
      <c r="AV70" s="18">
        <f t="shared" si="161"/>
        <v>6.3949546773483119</v>
      </c>
      <c r="AW70" s="18">
        <f t="shared" si="161"/>
        <v>7.1232068240968855</v>
      </c>
      <c r="AX70" s="18">
        <f t="shared" si="161"/>
        <v>8.3182469076104066</v>
      </c>
      <c r="AZ70" s="68">
        <f t="shared" si="121"/>
        <v>58.218843637526064</v>
      </c>
      <c r="BA70" s="69">
        <f t="shared" si="122"/>
        <v>77.289978137197522</v>
      </c>
      <c r="BB70" s="69">
        <f t="shared" si="123"/>
        <v>135.5088217747236</v>
      </c>
      <c r="BD70" t="str">
        <f t="shared" ref="BD70" si="170">AH70</f>
        <v>92 Elementary administration and service occupations</v>
      </c>
      <c r="BE70" s="18">
        <f t="shared" si="162"/>
        <v>9.4135221463173497</v>
      </c>
      <c r="BF70" s="18">
        <f t="shared" si="162"/>
        <v>8.5378666883768393</v>
      </c>
      <c r="BG70" s="18">
        <f t="shared" si="162"/>
        <v>8.6030581133788662</v>
      </c>
      <c r="BH70" s="18">
        <f t="shared" si="162"/>
        <v>8.4051760053731357</v>
      </c>
      <c r="BI70" s="18">
        <f t="shared" si="162"/>
        <v>7.9272369823231905</v>
      </c>
      <c r="BK70" s="68">
        <f t="shared" si="125"/>
        <v>4.2443756985456407</v>
      </c>
      <c r="BL70" s="69">
        <f t="shared" si="126"/>
        <v>55.303083963789256</v>
      </c>
      <c r="BM70" s="69">
        <f t="shared" si="127"/>
        <v>59.547459662334902</v>
      </c>
      <c r="BO70" t="str">
        <f t="shared" ref="BO70" si="171">AS70</f>
        <v>92 Elementary administration and service occupations</v>
      </c>
      <c r="BP70" s="18">
        <f t="shared" si="163"/>
        <v>14.167609461965041</v>
      </c>
      <c r="BQ70" s="18">
        <f t="shared" si="163"/>
        <v>14.470209598877609</v>
      </c>
      <c r="BR70" s="18">
        <f t="shared" si="163"/>
        <v>14.168683443075109</v>
      </c>
      <c r="BS70" s="18">
        <f t="shared" si="163"/>
        <v>15.108466220947353</v>
      </c>
      <c r="BT70" s="18">
        <f t="shared" si="163"/>
        <v>15.678077748715435</v>
      </c>
      <c r="BV70" s="68">
        <f t="shared" si="129"/>
        <v>-6.2351888094797498</v>
      </c>
      <c r="BW70" s="69">
        <f t="shared" si="130"/>
        <v>49.309363999678169</v>
      </c>
      <c r="BX70" s="69">
        <f t="shared" si="131"/>
        <v>43.074175190198417</v>
      </c>
      <c r="BZ70" t="str">
        <f t="shared" ref="BZ70" si="172">BD70</f>
        <v>92 Elementary administration and service occupations</v>
      </c>
      <c r="CA70" s="18">
        <f t="shared" si="164"/>
        <v>18.857069258362891</v>
      </c>
      <c r="CB70" s="18">
        <f t="shared" si="164"/>
        <v>20.302279125633024</v>
      </c>
      <c r="CC70" s="18">
        <f t="shared" si="164"/>
        <v>20.000227835771252</v>
      </c>
      <c r="CD70" s="18">
        <f t="shared" si="164"/>
        <v>21.551384213024175</v>
      </c>
      <c r="CE70" s="18">
        <f t="shared" si="164"/>
        <v>22.503892576930877</v>
      </c>
      <c r="CG70" s="68">
        <f t="shared" si="133"/>
        <v>-27.552793078860731</v>
      </c>
      <c r="CH70" s="69">
        <f t="shared" si="134"/>
        <v>37.818014696171737</v>
      </c>
      <c r="CI70" s="69">
        <f t="shared" si="135"/>
        <v>10.265221617311006</v>
      </c>
      <c r="CK70" t="str">
        <f t="shared" ref="CK70" si="173">BO70</f>
        <v>92 Elementary administration and service occupations</v>
      </c>
      <c r="CL70" s="18">
        <f t="shared" si="165"/>
        <v>26.538483611063548</v>
      </c>
      <c r="CM70" s="18">
        <f t="shared" si="165"/>
        <v>23.918668105683675</v>
      </c>
      <c r="CN70" s="18">
        <f t="shared" si="165"/>
        <v>22.816868746922545</v>
      </c>
      <c r="CO70" s="18">
        <f t="shared" si="165"/>
        <v>20.061668004476392</v>
      </c>
      <c r="CP70" s="18">
        <f t="shared" si="165"/>
        <v>15.850298344634121</v>
      </c>
      <c r="CR70" s="68">
        <f t="shared" si="137"/>
        <v>-59.707035549367305</v>
      </c>
      <c r="CS70" s="69">
        <f t="shared" si="138"/>
        <v>16.599515110399945</v>
      </c>
      <c r="CT70" s="69">
        <f t="shared" si="139"/>
        <v>-43.107520438967356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65.612090073274061</v>
      </c>
      <c r="I72" s="67">
        <f>IF(D35&gt;0,I35/D35*100,0)</f>
        <v>67.282045723674855</v>
      </c>
      <c r="J72" s="67">
        <f t="shared" ref="J72" si="175">IF(D35&gt;0,(J35/D35)*100,0)</f>
        <v>132.89413579694892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67.37997831631688</v>
      </c>
      <c r="T72" s="67">
        <f t="shared" ref="T72" si="177">IF(O35&gt;0,T35/O35*100,0)</f>
        <v>70.883518270186201</v>
      </c>
      <c r="U72" s="67">
        <f t="shared" ref="U72" si="178">IF(O35&gt;0,(U35/O35)*100,0)</f>
        <v>138.26349658650309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25.997792191549866</v>
      </c>
      <c r="AE72" s="67">
        <f t="shared" ref="AE72" si="180">IF(Z35&gt;0,AE35/Z35*100,0)</f>
        <v>60.654933983690142</v>
      </c>
      <c r="AF72" s="67">
        <f t="shared" ref="AF72" si="181">IF(Z35&gt;0,(AF35/Z35)*100,0)</f>
        <v>86.652726175240019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12.756517608154622</v>
      </c>
      <c r="AP72" s="67">
        <f t="shared" ref="AP72" si="183">IF(AK35&gt;0,AP35/AK35*100,0)</f>
        <v>55.254929584399051</v>
      </c>
      <c r="AQ72" s="67">
        <f t="shared" ref="AQ72" si="184">IF(AK35&gt;0,(AQ35/AK35)*100,0)</f>
        <v>68.011447192553675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21.636487279397244</v>
      </c>
      <c r="BA72" s="67">
        <f t="shared" ref="BA72" si="186">IF(AV35&gt;0,BA35/AV35*100,0)</f>
        <v>56.852323398796067</v>
      </c>
      <c r="BB72" s="67">
        <f t="shared" ref="BB72" si="187">IF(AV35&gt;0,(BB35/AV35)*100,0)</f>
        <v>78.488810678193303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13.131526675346301</v>
      </c>
      <c r="BL72" s="67">
        <f t="shared" ref="BL72" si="189">IF(BG35&gt;0,BL35/BG35*100,0)</f>
        <v>51.03584636089208</v>
      </c>
      <c r="BM72" s="67">
        <f t="shared" ref="BM72" si="190">IF(BG35&gt;0,(BM35/BG35)*100,0)</f>
        <v>64.167373036238374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-15.26232047375586</v>
      </c>
      <c r="BW72" s="67">
        <f t="shared" ref="BW72" si="192">IF(BR35&gt;0,BW35/BR35*100,0)</f>
        <v>42.942726705330273</v>
      </c>
      <c r="BX72" s="67">
        <f t="shared" ref="BX72" si="193">IF(BR35&gt;0,(BX35/BR35)*100,0)</f>
        <v>27.680406231574413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-35.612888324333575</v>
      </c>
      <c r="CH72" s="67">
        <f t="shared" ref="CH72" si="195">IF(CC35&gt;0,CH35/CC35*100,0)</f>
        <v>33.626989373627438</v>
      </c>
      <c r="CI72" s="67">
        <f t="shared" ref="CI72" si="196">IF(CC35&gt;0,(CI35/CC35)*100,0)</f>
        <v>-1.9858989507061304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-41.997351639394381</v>
      </c>
      <c r="CS72" s="67">
        <f t="shared" ref="CS72" si="198">IF(CN35&gt;0,CS35/CN35*100,0)</f>
        <v>22.397842434013139</v>
      </c>
      <c r="CT72" s="67">
        <f t="shared" ref="CT72" si="199">IF(CN35&gt;0,(CT35/CN35)*100,0)</f>
        <v>-19.599509205381239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Norfolk and Suffolk 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Norfolk and Suffolk 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Norfolk and Suffolk 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Norfolk and Suffolk 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Norfolk and Suffolk 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Norfolk and Suffolk 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Norfolk and Suffolk 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Norfolk and Suffolk 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Norfolk and Suffolk 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6.3041983108863775</v>
      </c>
      <c r="C82" s="18">
        <f t="shared" si="210"/>
        <v>1.0898759632643307</v>
      </c>
      <c r="D82" s="18">
        <f t="shared" si="210"/>
        <v>3.2186596089047503</v>
      </c>
      <c r="E82" s="18">
        <f t="shared" si="210"/>
        <v>2.7561666196912471</v>
      </c>
      <c r="F82" s="18">
        <f t="shared" ref="F82:F107" si="211">IF(AND(F$6-C$6 &lt;&gt; 0,C8&lt;&gt;0,F8&lt;&gt;0),(EXP(LN(F8/C8)/(F$6-C$6))-1)*100,0)</f>
        <v>2.7953820807435248</v>
      </c>
      <c r="H82" s="18">
        <f t="shared" ref="H82:H107" si="212">IF($F$6-$D$6 &lt;&gt; 0,(EXP(LN(1+(H45/100))/($F$6-$D$6))-1)*100,0)</f>
        <v>2.9101002344182003</v>
      </c>
      <c r="I82" s="18">
        <f t="shared" ref="I82:I107" si="213">IF(D8&gt;0,((1+(I8/D8))^(1/($F$6-$D$6))-1)*100,0)</f>
        <v>3.5693249560565965</v>
      </c>
      <c r="J82" s="18">
        <f t="shared" ref="J82:J107" si="214">IF($F$6-$D$6 &lt;&gt; 0,(EXP(LN(1+(J45/100))/($F$6-$D$6))-1)*100,0)</f>
        <v>5.4920510550288126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7.5417419422159293</v>
      </c>
      <c r="N82" s="18">
        <f t="shared" si="215"/>
        <v>-3.4776721112299791</v>
      </c>
      <c r="O82" s="18">
        <f t="shared" si="215"/>
        <v>3.0552120491042611</v>
      </c>
      <c r="P82" s="18">
        <f t="shared" si="215"/>
        <v>2.7323448596812128</v>
      </c>
      <c r="Q82" s="18">
        <f t="shared" ref="Q82:Q107" si="216">IF(AND(Q$6-N$6 &lt;&gt; 0,N8&lt;&gt;0,Q8&lt;&gt;0),(EXP(LN(Q8/N8)/(Q$6-N$6))-1)*100,0)</f>
        <v>2.4331669758806074</v>
      </c>
      <c r="S82" s="18">
        <f t="shared" ref="S82:S107" si="217">IF($F$6-$D$6 &lt;&gt; 0,(EXP(LN(1+(S45/100))/($F$6-$D$6))-1)*100,0)</f>
        <v>2.839854707383016</v>
      </c>
      <c r="T82" s="18">
        <f t="shared" ref="T82:T107" si="218">IF(O8&gt;0,((1+(T8/O8))^(1/($F$6-$D$6))-1)*100,0)</f>
        <v>3.5565185442157476</v>
      </c>
      <c r="U82" s="18">
        <f t="shared" ref="U82:U107" si="219">IF($F$6-$D$6 &lt;&gt; 0,(EXP(LN(1+(U45/100))/($F$6-$D$6))-1)*100,0)</f>
        <v>5.4325085725784206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4.0048981643445947</v>
      </c>
      <c r="Y82" s="18">
        <f t="shared" si="220"/>
        <v>7.071025792831187</v>
      </c>
      <c r="Z82" s="18">
        <f t="shared" si="220"/>
        <v>-0.79677357147603933</v>
      </c>
      <c r="AA82" s="18">
        <f t="shared" si="220"/>
        <v>1.9066696688325946</v>
      </c>
      <c r="AB82" s="18">
        <f t="shared" ref="AB82:AB107" si="221">IF(AND(AB$6-Y$6 &lt;&gt; 0,Y8&lt;&gt;0,AB8&lt;&gt;0),(EXP(LN(AB8/Y8)/(AB$6-Y$6))-1)*100,0)</f>
        <v>1.3667307389254146</v>
      </c>
      <c r="AD82" s="18">
        <f t="shared" ref="AD82:AD107" si="222">IF($F$6-$D$6 &lt;&gt; 0,(EXP(LN(1+(AD45/100))/($F$6-$D$6))-1)*100,0)</f>
        <v>0.99743362436621741</v>
      </c>
      <c r="AE82" s="18">
        <f t="shared" ref="AE82:AE107" si="223">IF(Z8&gt;0,((1+(AE8/Z8))^(1/($F$6-$D$6))-1)*100,0)</f>
        <v>3.1638954889255499</v>
      </c>
      <c r="AF82" s="18">
        <f t="shared" ref="AF82:AF107" si="224">IF($F$6-$D$6 &lt;&gt; 0,(EXP(LN(1+(AF45/100))/($F$6-$D$6))-1)*100,0)</f>
        <v>3.8253093195931509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2.3908870256743597</v>
      </c>
      <c r="AJ82" s="18">
        <f t="shared" si="225"/>
        <v>11.537111863762206</v>
      </c>
      <c r="AK82" s="18">
        <f t="shared" si="225"/>
        <v>-2.005272100529909</v>
      </c>
      <c r="AL82" s="18">
        <f t="shared" si="225"/>
        <v>1.3417202326988509</v>
      </c>
      <c r="AM82" s="18">
        <f t="shared" ref="AM82:AM107" si="226">IF(AND(AM$6-AJ$6 &lt;&gt; 0,AJ8&lt;&gt;0,AM8&lt;&gt;0),(EXP(LN(AM8/AJ8)/(AM$6-AJ$6))-1)*100,0)</f>
        <v>0.88630809696761403</v>
      </c>
      <c r="AO82" s="18">
        <f t="shared" ref="AO82:AO107" si="227">IF($F$6-$D$6 &lt;&gt; 0,(EXP(LN(1+(AO45/100))/($F$6-$D$6))-1)*100,0)</f>
        <v>0.2135434081972809</v>
      </c>
      <c r="AP82" s="18">
        <f t="shared" ref="AP82:AP107" si="228">IF(AK8&gt;0,((1+(AP8/AK8))^(1/($F$6-$D$6))-1)*100,0)</f>
        <v>2.7861035897119191</v>
      </c>
      <c r="AQ82" s="18">
        <f t="shared" ref="AQ82:AQ107" si="229">IF($F$6-$D$6 &lt;&gt; 0,(EXP(LN(1+(AQ45/100))/($F$6-$D$6))-1)*100,0)</f>
        <v>2.932180753525615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1.9752919195472396</v>
      </c>
      <c r="AU82" s="18">
        <f t="shared" si="230"/>
        <v>12.118863047853834</v>
      </c>
      <c r="AV82" s="18">
        <f t="shared" si="230"/>
        <v>-1.9722044104694247</v>
      </c>
      <c r="AW82" s="18">
        <f t="shared" si="230"/>
        <v>1.495086777161414</v>
      </c>
      <c r="AX82" s="18">
        <f t="shared" ref="AX82:AX107" si="231">IF(AND(AX$6-AU$6 &lt;&gt; 0,AU8&lt;&gt;0,AX8&lt;&gt;0),(EXP(LN(AX8/AU8)/(AX$6-AU$6))-1)*100,0)</f>
        <v>1.0251935682458413</v>
      </c>
      <c r="AZ82" s="18">
        <f t="shared" ref="AZ82:AZ107" si="232">IF($F$6-$D$6 &lt;&gt; 0,(EXP(LN(1+(AZ45/100))/($F$6-$D$6))-1)*100,0)</f>
        <v>0.32590630031630319</v>
      </c>
      <c r="BA82" s="18">
        <f t="shared" ref="BA82:BA107" si="233">IF(AV8&gt;0,((1+(BA8/AV8))^(1/($F$6-$D$6))-1)*100,0)</f>
        <v>2.804985329076759</v>
      </c>
      <c r="BB82" s="18">
        <f t="shared" ref="BB82:BB107" si="234">IF($F$6-$D$6 &lt;&gt; 0,(EXP(LN(1+(BB45/100))/($F$6-$D$6))-1)*100,0)</f>
        <v>3.0279437263874609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2.9521658967371689</v>
      </c>
      <c r="BF82" s="18">
        <f t="shared" si="235"/>
        <v>-3.9543704807250446</v>
      </c>
      <c r="BG82" s="18">
        <f t="shared" si="235"/>
        <v>-1.0708316510612437</v>
      </c>
      <c r="BH82" s="18">
        <f t="shared" si="235"/>
        <v>1.0216458616573609</v>
      </c>
      <c r="BI82" s="18">
        <f t="shared" ref="BI82:BI107" si="236">IF(AND(BI$6-BF$6 &lt;&gt; 0,BF8&lt;&gt;0,BI8&lt;&gt;0),(EXP(LN(BI8/BF8)/(BI$6-BF$6))-1)*100,0)</f>
        <v>4.6692884220500552E-2</v>
      </c>
      <c r="BK82" s="18">
        <f t="shared" ref="BK82:BK107" si="237">IF($F$6-$D$6 &lt;&gt; 0,(EXP(LN(1+(BK45/100))/($F$6-$D$6))-1)*100,0)</f>
        <v>0.31928140600308019</v>
      </c>
      <c r="BL82" s="18">
        <f t="shared" ref="BL82:BL107" si="238">IF(BG8&gt;0,((1+(BL8/BG8))^(1/($F$6-$D$6))-1)*100,0)</f>
        <v>2.4677241743716216</v>
      </c>
      <c r="BM82" s="18">
        <f t="shared" ref="BM82:BM107" si="239">IF($F$6-$D$6 &lt;&gt; 0,(EXP(LN(1+(BM45/100))/($F$6-$D$6))-1)*100,0)</f>
        <v>2.6962285364615646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0.39361235944266326</v>
      </c>
      <c r="BQ82" s="18">
        <f t="shared" si="240"/>
        <v>4.0028017076853217</v>
      </c>
      <c r="BR82" s="18">
        <f t="shared" si="240"/>
        <v>-4.0856600353853185</v>
      </c>
      <c r="BS82" s="18">
        <f t="shared" si="240"/>
        <v>-1.7740489829371708</v>
      </c>
      <c r="BT82" s="18">
        <f t="shared" ref="BT82:BT107" si="241">IF(AND(BT$6-BQ$6 &lt;&gt; 0,BQ8&lt;&gt;0,BT8&lt;&gt;0),(EXP(LN(BT8/BQ8)/(BT$6-BQ$6))-1)*100,0)</f>
        <v>-2.1534936929159421</v>
      </c>
      <c r="BV82" s="18">
        <f t="shared" ref="BV82:BV107" si="242">IF($F$6-$D$6 &lt;&gt; 0,(EXP(LN(1+(BV45/100))/($F$6-$D$6))-1)*100,0)</f>
        <v>-2.5507107947561947</v>
      </c>
      <c r="BW82" s="18">
        <f t="shared" ref="BW82:BW107" si="243">IF(BR8&gt;0,((1+(BW8/BR8))^(1/($F$6-$D$6))-1)*100,0)</f>
        <v>2.1072334594814501</v>
      </c>
      <c r="BX82" s="18">
        <f t="shared" ref="BX82:BX107" si="244">IF($F$6-$D$6 &lt;&gt; 0,(EXP(LN(1+(BX45/100))/($F$6-$D$6))-1)*100,0)</f>
        <v>0.29996969659942252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0.9231476165406427</v>
      </c>
      <c r="CB82" s="18">
        <f t="shared" si="245"/>
        <v>-4.432750724488244</v>
      </c>
      <c r="CC82" s="18">
        <f t="shared" si="245"/>
        <v>-2.3949481012405904</v>
      </c>
      <c r="CD82" s="18">
        <f t="shared" si="245"/>
        <v>-2.0554512863622088</v>
      </c>
      <c r="CE82" s="18">
        <f t="shared" ref="CE82:CE107" si="246">IF(AND(CE$6-CB$6 &lt;&gt; 0,CB8&lt;&gt;0,CE8&lt;&gt;0),(EXP(LN(CE8/CB8)/(CE$6-CB$6))-1)*100,0)</f>
        <v>-2.311806372924996</v>
      </c>
      <c r="CG82" s="18">
        <f t="shared" ref="CG82:CG107" si="247">IF($F$6-$D$6 &lt;&gt; 0,(EXP(LN(1+(CG45/100))/($F$6-$D$6))-1)*100,0)</f>
        <v>-2.1687478957778783</v>
      </c>
      <c r="CH82" s="18">
        <f t="shared" ref="CH82:CH107" si="248">IF(CC8&gt;0,((1+(CH8/CC8))^(1/($F$6-$D$6))-1)*100,0)</f>
        <v>2.1522705887773164</v>
      </c>
      <c r="CI82" s="18">
        <f t="shared" ref="CI82:CI107" si="249">IF($F$6-$D$6 &lt;&gt; 0,(EXP(LN(1+(CI45/100))/($F$6-$D$6))-1)*100,0)</f>
        <v>0.61325498003881318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3.9718678960847686</v>
      </c>
      <c r="CM82" s="18">
        <f t="shared" si="250"/>
        <v>-22.352004662125992</v>
      </c>
      <c r="CN82" s="18">
        <f t="shared" si="250"/>
        <v>-4.2354998224798823</v>
      </c>
      <c r="CO82" s="18">
        <f t="shared" si="250"/>
        <v>-1.1551205141206777</v>
      </c>
      <c r="CP82" s="18">
        <f t="shared" ref="CP82:CP107" si="251">IF(AND(CP$6-CM$6 &lt;&gt; 0,CM8&lt;&gt;0,CP8&lt;&gt;0),(EXP(LN(CP8/CM8)/(CP$6-CM$6))-1)*100,0)</f>
        <v>-3.5935876600129202</v>
      </c>
      <c r="CR82" s="18">
        <f t="shared" ref="CR82:CR107" si="252">IF($F$6-$D$6 &lt;&gt; 0,(EXP(LN(1+(CR45/100))/($F$6-$D$6))-1)*100,0)</f>
        <v>-2.1927684591380392</v>
      </c>
      <c r="CS82" s="18">
        <f t="shared" ref="CS82:CS107" si="253">IF(CN8&gt;0,((1+(CS8/CN8))^(1/($F$6-$D$6))-1)*100,0)</f>
        <v>1.4299712549653121</v>
      </c>
      <c r="CT82" s="18">
        <f t="shared" ref="CT82:CT107" si="254">IF($F$6-$D$6 &lt;&gt; 0,(EXP(LN(1+(CT45/100))/($F$6-$D$6))-1)*100,0)</f>
        <v>-0.31045359091853575</v>
      </c>
    </row>
    <row r="83" spans="1:98" x14ac:dyDescent="0.2">
      <c r="A83" t="str">
        <f t="shared" si="209"/>
        <v>12 Other managers and proprietors</v>
      </c>
      <c r="B83" s="18">
        <f t="shared" si="210"/>
        <v>3.6534919444472846</v>
      </c>
      <c r="C83" s="18">
        <f t="shared" si="210"/>
        <v>-2.6028399186794005</v>
      </c>
      <c r="D83" s="18">
        <f t="shared" si="210"/>
        <v>9.6794568396195491</v>
      </c>
      <c r="E83" s="18">
        <f t="shared" si="210"/>
        <v>3.5663104740041751</v>
      </c>
      <c r="F83" s="18">
        <f t="shared" si="211"/>
        <v>5.0351989463669922</v>
      </c>
      <c r="H83" s="18">
        <f t="shared" si="212"/>
        <v>5.5651980796810108</v>
      </c>
      <c r="I83" s="18">
        <f t="shared" si="213"/>
        <v>5.0143807531128459</v>
      </c>
      <c r="J83" s="18">
        <f t="shared" si="214"/>
        <v>8.3641839711520838</v>
      </c>
      <c r="L83" t="str">
        <f t="shared" ref="L83:L106" si="255">A83</f>
        <v>12 Other managers and proprietors</v>
      </c>
      <c r="M83" s="18">
        <f t="shared" si="215"/>
        <v>5.9321527003575403</v>
      </c>
      <c r="N83" s="18">
        <f t="shared" si="215"/>
        <v>-4.0996598703823324</v>
      </c>
      <c r="O83" s="18">
        <f t="shared" si="215"/>
        <v>9.1752862877735772</v>
      </c>
      <c r="P83" s="18">
        <f t="shared" si="215"/>
        <v>3.7162764948270866</v>
      </c>
      <c r="Q83" s="18">
        <f t="shared" si="216"/>
        <v>4.8774062838219612</v>
      </c>
      <c r="S83" s="18">
        <f t="shared" si="217"/>
        <v>5.5049228778183856</v>
      </c>
      <c r="T83" s="18">
        <f t="shared" si="218"/>
        <v>4.9211239594820988</v>
      </c>
      <c r="U83" s="18">
        <f t="shared" si="219"/>
        <v>8.2621829678058099</v>
      </c>
      <c r="W83" t="str">
        <f t="shared" ref="W83:W106" si="256">A83</f>
        <v>12 Other managers and proprietors</v>
      </c>
      <c r="X83" s="18">
        <f t="shared" si="220"/>
        <v>1.0159043283889169</v>
      </c>
      <c r="Y83" s="18">
        <f t="shared" si="220"/>
        <v>11.407085953667284</v>
      </c>
      <c r="Z83" s="18">
        <f t="shared" si="220"/>
        <v>4.8140506011614681</v>
      </c>
      <c r="AA83" s="18">
        <f t="shared" si="220"/>
        <v>2.6278012936608919</v>
      </c>
      <c r="AB83" s="18">
        <f t="shared" si="221"/>
        <v>3.8373955440652585</v>
      </c>
      <c r="AD83" s="18">
        <f t="shared" si="222"/>
        <v>3.3514366697480202</v>
      </c>
      <c r="AE83" s="18">
        <f t="shared" si="223"/>
        <v>4.2472748339223321</v>
      </c>
      <c r="AF83" s="18">
        <f t="shared" si="224"/>
        <v>6.3157180142066505</v>
      </c>
      <c r="AH83" t="str">
        <f t="shared" ref="AH83:AH106" si="257">L83</f>
        <v>12 Other managers and proprietors</v>
      </c>
      <c r="AI83" s="18">
        <f t="shared" si="225"/>
        <v>1.622925578865031</v>
      </c>
      <c r="AJ83" s="18">
        <f t="shared" si="225"/>
        <v>17.880625686517782</v>
      </c>
      <c r="AK83" s="18">
        <f t="shared" si="225"/>
        <v>3.8049140023312056</v>
      </c>
      <c r="AL83" s="18">
        <f t="shared" si="225"/>
        <v>2.6294088861114284</v>
      </c>
      <c r="AM83" s="18">
        <f t="shared" si="226"/>
        <v>3.8910515379890986</v>
      </c>
      <c r="AO83" s="18">
        <f t="shared" si="227"/>
        <v>3.0197573615463824</v>
      </c>
      <c r="AP83" s="18">
        <f t="shared" si="228"/>
        <v>4.1739089201709101</v>
      </c>
      <c r="AQ83" s="18">
        <f t="shared" si="229"/>
        <v>6.0369074657389499</v>
      </c>
      <c r="AS83" t="str">
        <f t="shared" ref="AS83:AS106" si="258">W83</f>
        <v>12 Other managers and proprietors</v>
      </c>
      <c r="AT83" s="18">
        <f t="shared" si="230"/>
        <v>0.75540923531085546</v>
      </c>
      <c r="AU83" s="18">
        <f t="shared" si="230"/>
        <v>11.586080078189065</v>
      </c>
      <c r="AV83" s="18">
        <f t="shared" si="230"/>
        <v>4.5952445047370061</v>
      </c>
      <c r="AW83" s="18">
        <f t="shared" si="230"/>
        <v>2.3425233049283012</v>
      </c>
      <c r="AX83" s="18">
        <f t="shared" si="231"/>
        <v>3.599624845867444</v>
      </c>
      <c r="AZ83" s="18">
        <f t="shared" si="232"/>
        <v>3.0879872212756121</v>
      </c>
      <c r="BA83" s="18">
        <f t="shared" si="233"/>
        <v>4.002509850937952</v>
      </c>
      <c r="BB83" s="18">
        <f t="shared" si="234"/>
        <v>5.9499667083913632</v>
      </c>
      <c r="BD83" t="str">
        <f t="shared" ref="BD83:BD106" si="259">AH83</f>
        <v>12 Other managers and proprietors</v>
      </c>
      <c r="BE83" s="18">
        <f t="shared" si="235"/>
        <v>-1.1745601951351103</v>
      </c>
      <c r="BF83" s="18">
        <f t="shared" si="235"/>
        <v>-6.8264221896767729</v>
      </c>
      <c r="BG83" s="18">
        <f t="shared" si="235"/>
        <v>4.6525955608240244</v>
      </c>
      <c r="BH83" s="18">
        <f t="shared" si="235"/>
        <v>1.1598559071871017</v>
      </c>
      <c r="BI83" s="18">
        <f t="shared" si="236"/>
        <v>1.7144841354501672</v>
      </c>
      <c r="BK83" s="18">
        <f t="shared" si="237"/>
        <v>2.3109544204939825</v>
      </c>
      <c r="BL83" s="18">
        <f t="shared" si="238"/>
        <v>3.2959572321382025</v>
      </c>
      <c r="BM83" s="18">
        <f t="shared" si="239"/>
        <v>4.8513934964605765</v>
      </c>
      <c r="BO83" t="str">
        <f t="shared" ref="BO83:BO106" si="260">AS83</f>
        <v>12 Other managers and proprietors</v>
      </c>
      <c r="BP83" s="18">
        <f t="shared" si="240"/>
        <v>-0.4105407664323546</v>
      </c>
      <c r="BQ83" s="18">
        <f t="shared" si="240"/>
        <v>-2.6529883496661633</v>
      </c>
      <c r="BR83" s="18">
        <f t="shared" si="240"/>
        <v>3.2084461719707802</v>
      </c>
      <c r="BS83" s="18">
        <f t="shared" si="240"/>
        <v>-0.2726478937725485</v>
      </c>
      <c r="BT83" s="18">
        <f t="shared" si="241"/>
        <v>0.65030759710986707</v>
      </c>
      <c r="BV83" s="18">
        <f t="shared" si="242"/>
        <v>0.87447140137562052</v>
      </c>
      <c r="BW83" s="18">
        <f t="shared" si="243"/>
        <v>3.3292720709230839</v>
      </c>
      <c r="BX83" s="18">
        <f t="shared" si="244"/>
        <v>3.895084247221936</v>
      </c>
      <c r="BZ83" t="str">
        <f t="shared" ref="BZ83:BZ106" si="261">BD83</f>
        <v>12 Other managers and proprietors</v>
      </c>
      <c r="CA83" s="18">
        <f t="shared" si="245"/>
        <v>-2.0372080174140716</v>
      </c>
      <c r="CB83" s="18">
        <f t="shared" si="245"/>
        <v>-5.5573110575619307</v>
      </c>
      <c r="CC83" s="18">
        <f t="shared" si="245"/>
        <v>1.6827412484403004</v>
      </c>
      <c r="CD83" s="18">
        <f t="shared" si="245"/>
        <v>-1.8826816470763008</v>
      </c>
      <c r="CE83" s="18">
        <f t="shared" si="246"/>
        <v>-1.0185459130959251</v>
      </c>
      <c r="CG83" s="18">
        <f t="shared" si="247"/>
        <v>-0.70831932318871083</v>
      </c>
      <c r="CH83" s="18">
        <f t="shared" si="248"/>
        <v>2.6095301295656181</v>
      </c>
      <c r="CI83" s="18">
        <f t="shared" si="249"/>
        <v>2.1236438994113316</v>
      </c>
      <c r="CK83" t="str">
        <f t="shared" ref="CK83:CK106" si="262">BO83</f>
        <v>12 Other managers and proprietors</v>
      </c>
      <c r="CL83" s="18">
        <f t="shared" si="250"/>
        <v>0.17329361992057812</v>
      </c>
      <c r="CM83" s="18">
        <f t="shared" si="250"/>
        <v>-23.415841839692973</v>
      </c>
      <c r="CN83" s="18">
        <f t="shared" si="250"/>
        <v>4.1045592210075643</v>
      </c>
      <c r="CO83" s="18">
        <f t="shared" si="250"/>
        <v>-1.2839942402955828</v>
      </c>
      <c r="CP83" s="18">
        <f t="shared" si="251"/>
        <v>-1.210630226127607</v>
      </c>
      <c r="CR83" s="18">
        <f t="shared" si="252"/>
        <v>0.48046425689849404</v>
      </c>
      <c r="CS83" s="18">
        <f t="shared" si="253"/>
        <v>2.2027791871001012</v>
      </c>
      <c r="CT83" s="18">
        <f t="shared" si="254"/>
        <v>2.5602043726254076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4.5216597927287161</v>
      </c>
      <c r="C84" s="18">
        <f t="shared" si="210"/>
        <v>-1.8222754288291454</v>
      </c>
      <c r="D84" s="18">
        <f t="shared" si="210"/>
        <v>4.4564844426255856</v>
      </c>
      <c r="E84" s="18">
        <f t="shared" si="210"/>
        <v>2.3047787651307106</v>
      </c>
      <c r="F84" s="18">
        <f t="shared" si="211"/>
        <v>2.7077167298783289</v>
      </c>
      <c r="H84" s="18">
        <f t="shared" si="212"/>
        <v>3.0170435633491532</v>
      </c>
      <c r="I84" s="18">
        <f t="shared" si="213"/>
        <v>2.7998874888843117</v>
      </c>
      <c r="J84" s="18">
        <f t="shared" si="214"/>
        <v>4.9868135977466865</v>
      </c>
      <c r="L84" t="str">
        <f t="shared" si="255"/>
        <v>21 Science, research, engineering and technology professionals</v>
      </c>
      <c r="M84" s="18">
        <f t="shared" si="215"/>
        <v>5.4455906470923576</v>
      </c>
      <c r="N84" s="18">
        <f t="shared" si="215"/>
        <v>3.6352021303837079</v>
      </c>
      <c r="O84" s="18">
        <f t="shared" si="215"/>
        <v>5.1200278054118531</v>
      </c>
      <c r="P84" s="18">
        <f t="shared" si="215"/>
        <v>2.60470225364553</v>
      </c>
      <c r="Q84" s="18">
        <f t="shared" si="216"/>
        <v>3.4487994462627958</v>
      </c>
      <c r="S84" s="18">
        <f t="shared" si="217"/>
        <v>3.4363845281062178</v>
      </c>
      <c r="T84" s="18">
        <f t="shared" si="218"/>
        <v>3.0206264288292983</v>
      </c>
      <c r="U84" s="18">
        <f t="shared" si="219"/>
        <v>5.4688924710919906</v>
      </c>
      <c r="W84" t="str">
        <f t="shared" si="256"/>
        <v>21 Science, research, engineering and technology professionals</v>
      </c>
      <c r="X84" s="18">
        <f t="shared" si="220"/>
        <v>1.7800545537823842</v>
      </c>
      <c r="Y84" s="18">
        <f t="shared" si="220"/>
        <v>9.1899416332075425</v>
      </c>
      <c r="Z84" s="18">
        <f t="shared" si="220"/>
        <v>0.44414133427679303</v>
      </c>
      <c r="AA84" s="18">
        <f t="shared" si="220"/>
        <v>1.2133608360641812</v>
      </c>
      <c r="AB84" s="18">
        <f t="shared" si="221"/>
        <v>1.4522093390612945</v>
      </c>
      <c r="AD84" s="18">
        <f t="shared" si="222"/>
        <v>0.95630201749770105</v>
      </c>
      <c r="AE84" s="18">
        <f t="shared" si="223"/>
        <v>2.3734115688837321</v>
      </c>
      <c r="AF84" s="18">
        <f t="shared" si="224"/>
        <v>3.0753715691435035</v>
      </c>
      <c r="AH84" t="str">
        <f t="shared" si="257"/>
        <v>21 Science, research, engineering and technology professionals</v>
      </c>
      <c r="AI84" s="18">
        <f t="shared" si="225"/>
        <v>0.66582042247664841</v>
      </c>
      <c r="AJ84" s="18">
        <f t="shared" si="225"/>
        <v>15.574304386362847</v>
      </c>
      <c r="AK84" s="18">
        <f t="shared" si="225"/>
        <v>0.25269944644845665</v>
      </c>
      <c r="AL84" s="18">
        <f t="shared" si="225"/>
        <v>1.7215943613154261</v>
      </c>
      <c r="AM84" s="18">
        <f t="shared" si="226"/>
        <v>2.071519079904971</v>
      </c>
      <c r="AO84" s="18">
        <f t="shared" si="227"/>
        <v>1.2295868151090961</v>
      </c>
      <c r="AP84" s="18">
        <f t="shared" si="228"/>
        <v>2.3492410454323265</v>
      </c>
      <c r="AQ84" s="18">
        <f t="shared" si="229"/>
        <v>3.259364860581826</v>
      </c>
      <c r="AS84" t="str">
        <f t="shared" si="258"/>
        <v>21 Science, research, engineering and technology professionals</v>
      </c>
      <c r="AT84" s="18">
        <f t="shared" si="230"/>
        <v>1.1427458306664695</v>
      </c>
      <c r="AU84" s="18">
        <f t="shared" si="230"/>
        <v>6.0952655048400972</v>
      </c>
      <c r="AV84" s="18">
        <f t="shared" si="230"/>
        <v>-1.548033012792438</v>
      </c>
      <c r="AW84" s="18">
        <f t="shared" si="230"/>
        <v>0.60332028553009565</v>
      </c>
      <c r="AX84" s="18">
        <f t="shared" si="231"/>
        <v>0.25852727904382977</v>
      </c>
      <c r="AZ84" s="18">
        <f t="shared" si="232"/>
        <v>-0.11897082782579282</v>
      </c>
      <c r="BA84" s="18">
        <f t="shared" si="233"/>
        <v>1.9743283175949866</v>
      </c>
      <c r="BB84" s="18">
        <f t="shared" si="234"/>
        <v>1.8840371822222091</v>
      </c>
      <c r="BD84" t="str">
        <f t="shared" si="259"/>
        <v>21 Science, research, engineering and technology professionals</v>
      </c>
      <c r="BE84" s="18">
        <f t="shared" si="235"/>
        <v>1.8282383341028607</v>
      </c>
      <c r="BF84" s="18">
        <f t="shared" si="235"/>
        <v>-4.1453603539646107</v>
      </c>
      <c r="BG84" s="18">
        <f t="shared" si="235"/>
        <v>0.51595138373927707</v>
      </c>
      <c r="BH84" s="18">
        <f t="shared" si="235"/>
        <v>0.45133341727383591</v>
      </c>
      <c r="BI84" s="18">
        <f t="shared" si="236"/>
        <v>0.17781872031379375</v>
      </c>
      <c r="BK84" s="18">
        <f t="shared" si="237"/>
        <v>0.47286812250004751</v>
      </c>
      <c r="BL84" s="18">
        <f t="shared" si="238"/>
        <v>1.8122930327988174</v>
      </c>
      <c r="BM84" s="18">
        <f t="shared" si="239"/>
        <v>2.1828631019997324</v>
      </c>
      <c r="BO84" t="str">
        <f t="shared" si="260"/>
        <v>21 Science, research, engineering and technology professionals</v>
      </c>
      <c r="BP84" s="18">
        <f t="shared" si="240"/>
        <v>0.60337374814150024</v>
      </c>
      <c r="BQ84" s="18">
        <f t="shared" si="240"/>
        <v>8.5314769295315998</v>
      </c>
      <c r="BR84" s="18">
        <f t="shared" si="240"/>
        <v>-1.5147735698797127</v>
      </c>
      <c r="BS84" s="18">
        <f t="shared" si="240"/>
        <v>-0.89205465648516391</v>
      </c>
      <c r="BT84" s="18">
        <f t="shared" si="241"/>
        <v>-0.5239590607216571</v>
      </c>
      <c r="BV84" s="18">
        <f t="shared" si="242"/>
        <v>-1.100063895090464</v>
      </c>
      <c r="BW84" s="18">
        <f t="shared" si="243"/>
        <v>1.831565356509568</v>
      </c>
      <c r="BX84" s="18">
        <f t="shared" si="244"/>
        <v>0.99452175750305294</v>
      </c>
      <c r="BZ84" t="str">
        <f t="shared" si="261"/>
        <v>21 Science, research, engineering and technology professionals</v>
      </c>
      <c r="CA84" s="18">
        <f t="shared" si="245"/>
        <v>0.32345171022103436</v>
      </c>
      <c r="CB84" s="18">
        <f t="shared" si="245"/>
        <v>-5.4268949505095314</v>
      </c>
      <c r="CC84" s="18">
        <f t="shared" si="245"/>
        <v>-1.2275492677838007</v>
      </c>
      <c r="CD84" s="18">
        <f t="shared" si="245"/>
        <v>-3.3983752384393551</v>
      </c>
      <c r="CE84" s="18">
        <f t="shared" si="246"/>
        <v>-2.8541071610762359</v>
      </c>
      <c r="CG84" s="18">
        <f t="shared" si="247"/>
        <v>-2.680120206601555</v>
      </c>
      <c r="CH84" s="18">
        <f t="shared" si="248"/>
        <v>1.5930180971979624</v>
      </c>
      <c r="CI84" s="18">
        <f t="shared" si="249"/>
        <v>-0.46241774242752332</v>
      </c>
      <c r="CK84" t="str">
        <f t="shared" si="262"/>
        <v>21 Science, research, engineering and technology professionals</v>
      </c>
      <c r="CL84" s="18">
        <f t="shared" si="250"/>
        <v>5.6404799572174147</v>
      </c>
      <c r="CM84" s="18">
        <f t="shared" si="250"/>
        <v>-18.641591613424037</v>
      </c>
      <c r="CN84" s="18">
        <f t="shared" si="250"/>
        <v>2.3925643354978376</v>
      </c>
      <c r="CO84" s="18">
        <f t="shared" si="250"/>
        <v>-1.3124419917831087</v>
      </c>
      <c r="CP84" s="18">
        <f t="shared" si="251"/>
        <v>-1.3668199455083685</v>
      </c>
      <c r="CR84" s="18">
        <f t="shared" si="252"/>
        <v>-9.2580527132635204E-2</v>
      </c>
      <c r="CS84" s="18">
        <f t="shared" si="253"/>
        <v>1.6993580921302209</v>
      </c>
      <c r="CT84" s="18">
        <f t="shared" si="254"/>
        <v>1.626339447709646</v>
      </c>
    </row>
    <row r="85" spans="1:98" x14ac:dyDescent="0.2">
      <c r="A85" t="str">
        <f t="shared" si="209"/>
        <v>22 Health professionals</v>
      </c>
      <c r="B85" s="18">
        <f t="shared" si="210"/>
        <v>8.093571865654825</v>
      </c>
      <c r="C85" s="18">
        <f t="shared" si="210"/>
        <v>-13.306266743659911</v>
      </c>
      <c r="D85" s="18">
        <f t="shared" si="210"/>
        <v>6.3772749168434339</v>
      </c>
      <c r="E85" s="18">
        <f t="shared" si="210"/>
        <v>2.9657007512254419</v>
      </c>
      <c r="F85" s="18">
        <f t="shared" si="211"/>
        <v>2.9075793847789466</v>
      </c>
      <c r="H85" s="18">
        <f t="shared" si="212"/>
        <v>4.0905587780784458</v>
      </c>
      <c r="I85" s="18">
        <f t="shared" si="213"/>
        <v>3.7943668786761364</v>
      </c>
      <c r="J85" s="18">
        <f t="shared" si="214"/>
        <v>6.502848969906605</v>
      </c>
      <c r="L85" t="str">
        <f t="shared" si="255"/>
        <v>22 Health professionals</v>
      </c>
      <c r="M85" s="18">
        <f t="shared" si="215"/>
        <v>9.0649655587403224</v>
      </c>
      <c r="N85" s="18">
        <f t="shared" si="215"/>
        <v>-12.066165722916489</v>
      </c>
      <c r="O85" s="18">
        <f t="shared" si="215"/>
        <v>6.023083449953992</v>
      </c>
      <c r="P85" s="18">
        <f t="shared" si="215"/>
        <v>2.809194681002336</v>
      </c>
      <c r="Q85" s="18">
        <f t="shared" si="216"/>
        <v>2.7939035532408507</v>
      </c>
      <c r="S85" s="18">
        <f t="shared" si="217"/>
        <v>3.8695176969669509</v>
      </c>
      <c r="T85" s="18">
        <f t="shared" si="218"/>
        <v>3.8754763027162298</v>
      </c>
      <c r="U85" s="18">
        <f t="shared" si="219"/>
        <v>6.401005707391505</v>
      </c>
      <c r="W85" t="str">
        <f t="shared" si="256"/>
        <v>22 Health professionals</v>
      </c>
      <c r="X85" s="18">
        <f t="shared" si="220"/>
        <v>4.8187564871246202</v>
      </c>
      <c r="Y85" s="18">
        <f t="shared" si="220"/>
        <v>5.9071133086692207</v>
      </c>
      <c r="Z85" s="18">
        <f t="shared" si="220"/>
        <v>1.6582988118958308</v>
      </c>
      <c r="AA85" s="18">
        <f t="shared" si="220"/>
        <v>1.6823195297869242</v>
      </c>
      <c r="AB85" s="18">
        <f t="shared" si="221"/>
        <v>1.933834202200635</v>
      </c>
      <c r="AD85" s="18">
        <f t="shared" si="222"/>
        <v>1.6743119932420392</v>
      </c>
      <c r="AE85" s="18">
        <f t="shared" si="223"/>
        <v>3.4268864445942349</v>
      </c>
      <c r="AF85" s="18">
        <f t="shared" si="224"/>
        <v>4.5188041721547334</v>
      </c>
      <c r="AH85" t="str">
        <f t="shared" si="257"/>
        <v>22 Health professionals</v>
      </c>
      <c r="AI85" s="18">
        <f t="shared" si="225"/>
        <v>-4.6550174291328688</v>
      </c>
      <c r="AJ85" s="18">
        <f t="shared" si="225"/>
        <v>-4.0811516815871034</v>
      </c>
      <c r="AK85" s="18">
        <f t="shared" si="225"/>
        <v>-10.347468012399673</v>
      </c>
      <c r="AL85" s="18">
        <f t="shared" si="225"/>
        <v>-7.6229234218364361</v>
      </c>
      <c r="AM85" s="18">
        <f t="shared" si="226"/>
        <v>-8.2676686874066814</v>
      </c>
      <c r="AO85" s="18">
        <f t="shared" si="227"/>
        <v>-8.5401827439924087</v>
      </c>
      <c r="AP85" s="18">
        <f t="shared" si="228"/>
        <v>1.2503096704735039</v>
      </c>
      <c r="AQ85" s="18">
        <f t="shared" si="229"/>
        <v>-4.9497982387071264</v>
      </c>
      <c r="AS85" t="str">
        <f t="shared" si="258"/>
        <v>22 Health professionals</v>
      </c>
      <c r="AT85" s="18">
        <f t="shared" si="230"/>
        <v>4.1627683640659052</v>
      </c>
      <c r="AU85" s="18">
        <f t="shared" si="230"/>
        <v>24.064949644597466</v>
      </c>
      <c r="AV85" s="18">
        <f t="shared" si="230"/>
        <v>0.59559821419774561</v>
      </c>
      <c r="AW85" s="18">
        <f t="shared" si="230"/>
        <v>1.6818773130810483</v>
      </c>
      <c r="AX85" s="18">
        <f t="shared" si="231"/>
        <v>2.6091811594202596</v>
      </c>
      <c r="AZ85" s="18">
        <f t="shared" si="232"/>
        <v>1.3184871452900149</v>
      </c>
      <c r="BA85" s="18">
        <f t="shared" si="233"/>
        <v>3.0463626447873704</v>
      </c>
      <c r="BB85" s="18">
        <f t="shared" si="234"/>
        <v>3.9408161425458887</v>
      </c>
      <c r="BD85" t="str">
        <f t="shared" si="259"/>
        <v>22 Health professionals</v>
      </c>
      <c r="BE85" s="18">
        <f t="shared" si="235"/>
        <v>2.7712675600705117</v>
      </c>
      <c r="BF85" s="18">
        <f t="shared" si="235"/>
        <v>-1.6758783319986592</v>
      </c>
      <c r="BG85" s="18">
        <f t="shared" si="235"/>
        <v>3.0671393671969582</v>
      </c>
      <c r="BH85" s="18">
        <f t="shared" si="235"/>
        <v>0.72104507893957503</v>
      </c>
      <c r="BI85" s="18">
        <f t="shared" si="236"/>
        <v>1.2958058543718121</v>
      </c>
      <c r="BK85" s="18">
        <f t="shared" si="237"/>
        <v>1.4970819329798601</v>
      </c>
      <c r="BL85" s="18">
        <f t="shared" si="238"/>
        <v>3.5474744228188637</v>
      </c>
      <c r="BM85" s="18">
        <f t="shared" si="239"/>
        <v>4.5047627832792925</v>
      </c>
      <c r="BO85" t="str">
        <f t="shared" si="260"/>
        <v>22 Health professionals</v>
      </c>
      <c r="BP85" s="18">
        <f t="shared" si="240"/>
        <v>4.0239381232769045</v>
      </c>
      <c r="BQ85" s="18">
        <f t="shared" si="240"/>
        <v>-6.6591224730403127</v>
      </c>
      <c r="BR85" s="18">
        <f t="shared" si="240"/>
        <v>1.2135269178220609</v>
      </c>
      <c r="BS85" s="18">
        <f t="shared" si="240"/>
        <v>-1.3852285867117842</v>
      </c>
      <c r="BT85" s="18">
        <f t="shared" si="241"/>
        <v>-0.92130566550793214</v>
      </c>
      <c r="BV85" s="18">
        <f t="shared" si="242"/>
        <v>-0.52647659788407353</v>
      </c>
      <c r="BW85" s="18">
        <f t="shared" si="243"/>
        <v>2.7059212650210496</v>
      </c>
      <c r="BX85" s="18">
        <f t="shared" si="244"/>
        <v>2.3480982007080264</v>
      </c>
      <c r="BZ85" t="str">
        <f t="shared" si="261"/>
        <v>22 Health professionals</v>
      </c>
      <c r="CA85" s="18">
        <f t="shared" si="245"/>
        <v>7.1448824662629251</v>
      </c>
      <c r="CB85" s="18">
        <f t="shared" si="245"/>
        <v>-22.923921132267168</v>
      </c>
      <c r="CC85" s="18">
        <f t="shared" si="245"/>
        <v>0.18981115721601327</v>
      </c>
      <c r="CD85" s="18">
        <f t="shared" si="245"/>
        <v>-4.0488974335962329</v>
      </c>
      <c r="CE85" s="18">
        <f t="shared" si="246"/>
        <v>-4.066327869983577</v>
      </c>
      <c r="CG85" s="18">
        <f t="shared" si="247"/>
        <v>-2.6563038623613977</v>
      </c>
      <c r="CH85" s="18">
        <f t="shared" si="248"/>
        <v>2.2342073482473745</v>
      </c>
      <c r="CI85" s="18">
        <f t="shared" si="249"/>
        <v>0.39382956195348484</v>
      </c>
      <c r="CK85" t="str">
        <f t="shared" si="262"/>
        <v>22 Health professionals</v>
      </c>
      <c r="CL85" s="18">
        <f t="shared" si="250"/>
        <v>8.5223108273609682</v>
      </c>
      <c r="CM85" s="18">
        <f t="shared" si="250"/>
        <v>-23.522549542908489</v>
      </c>
      <c r="CN85" s="18">
        <f t="shared" si="250"/>
        <v>2.8478832132447618</v>
      </c>
      <c r="CO85" s="18">
        <f t="shared" si="250"/>
        <v>1.1256691742457026</v>
      </c>
      <c r="CP85" s="18">
        <f t="shared" si="251"/>
        <v>-9.8900712325444839E-2</v>
      </c>
      <c r="CR85" s="18">
        <f t="shared" si="252"/>
        <v>1.6965121136387706</v>
      </c>
      <c r="CS85" s="18">
        <f t="shared" si="253"/>
        <v>2.3556178719104093</v>
      </c>
      <c r="CT85" s="18">
        <f t="shared" si="254"/>
        <v>3.621257618101037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4.2882095185006408</v>
      </c>
      <c r="C86" s="18">
        <f t="shared" si="210"/>
        <v>2.0396370882787007</v>
      </c>
      <c r="D86" s="18">
        <f t="shared" si="210"/>
        <v>3.265209258604207</v>
      </c>
      <c r="E86" s="18">
        <f t="shared" si="210"/>
        <v>1.7082596561359908</v>
      </c>
      <c r="F86" s="18">
        <f t="shared" si="211"/>
        <v>2.2130458940026632</v>
      </c>
      <c r="H86" s="18">
        <f t="shared" si="212"/>
        <v>2.2246169535750537</v>
      </c>
      <c r="I86" s="18">
        <f t="shared" si="213"/>
        <v>3.243009844962641</v>
      </c>
      <c r="J86" s="18">
        <f t="shared" si="214"/>
        <v>4.7469872705406146</v>
      </c>
      <c r="L86" t="str">
        <f t="shared" si="255"/>
        <v>23 Teaching and other educational professionals</v>
      </c>
      <c r="M86" s="18">
        <f t="shared" si="215"/>
        <v>5.8428481192714266</v>
      </c>
      <c r="N86" s="18">
        <f t="shared" si="215"/>
        <v>-0.40689099974112741</v>
      </c>
      <c r="O86" s="18">
        <f t="shared" si="215"/>
        <v>3.3694734296942919</v>
      </c>
      <c r="P86" s="18">
        <f t="shared" si="215"/>
        <v>1.7499814992355089</v>
      </c>
      <c r="Q86" s="18">
        <f t="shared" si="216"/>
        <v>2.1164920794333186</v>
      </c>
      <c r="S86" s="18">
        <f t="shared" si="217"/>
        <v>2.2869731514080227</v>
      </c>
      <c r="T86" s="18">
        <f t="shared" si="218"/>
        <v>3.3721925480870052</v>
      </c>
      <c r="U86" s="18">
        <f t="shared" si="219"/>
        <v>4.8964367133741193</v>
      </c>
      <c r="W86" t="str">
        <f t="shared" si="256"/>
        <v>23 Teaching and other educational professionals</v>
      </c>
      <c r="X86" s="18">
        <f t="shared" si="220"/>
        <v>-0.46715349450139332</v>
      </c>
      <c r="Y86" s="18">
        <f t="shared" si="220"/>
        <v>14.991105219992896</v>
      </c>
      <c r="Z86" s="18">
        <f t="shared" si="220"/>
        <v>-4.0274151333840491</v>
      </c>
      <c r="AA86" s="18">
        <f t="shared" si="220"/>
        <v>-1.4226639651352291</v>
      </c>
      <c r="AB86" s="18">
        <f t="shared" si="221"/>
        <v>-1.2986287168105459</v>
      </c>
      <c r="AD86" s="18">
        <f t="shared" si="222"/>
        <v>-2.2986760163562381</v>
      </c>
      <c r="AE86" s="18">
        <f t="shared" si="223"/>
        <v>2.366838055288234</v>
      </c>
      <c r="AF86" s="18">
        <f t="shared" si="224"/>
        <v>0.79336239365663808</v>
      </c>
      <c r="AH86" t="str">
        <f t="shared" si="257"/>
        <v>23 Teaching and other educational professionals</v>
      </c>
      <c r="AI86" s="18">
        <f t="shared" si="225"/>
        <v>-11.858980388085193</v>
      </c>
      <c r="AJ86" s="18">
        <f t="shared" si="225"/>
        <v>-3.231768406885871</v>
      </c>
      <c r="AK86" s="18">
        <f t="shared" si="225"/>
        <v>-8.8278371842695051</v>
      </c>
      <c r="AL86" s="18">
        <f t="shared" si="225"/>
        <v>0.27700896266986685</v>
      </c>
      <c r="AM86" s="18">
        <f t="shared" si="226"/>
        <v>-2.878336391124281</v>
      </c>
      <c r="AO86" s="18">
        <f t="shared" si="227"/>
        <v>-2.854728411574603</v>
      </c>
      <c r="AP86" s="18">
        <f t="shared" si="228"/>
        <v>1.2682818488677361</v>
      </c>
      <c r="AQ86" s="18">
        <f t="shared" si="229"/>
        <v>-1.0333431238687352</v>
      </c>
      <c r="AS86" t="str">
        <f t="shared" si="258"/>
        <v>23 Teaching and other educational professionals</v>
      </c>
      <c r="AT86" s="18">
        <f t="shared" si="230"/>
        <v>0.64250889282480017</v>
      </c>
      <c r="AU86" s="18">
        <f t="shared" si="230"/>
        <v>6.0117521215178549</v>
      </c>
      <c r="AV86" s="18">
        <f t="shared" si="230"/>
        <v>-4.0199665409027974</v>
      </c>
      <c r="AW86" s="18">
        <f t="shared" si="230"/>
        <v>-0.99971239453933158</v>
      </c>
      <c r="AX86" s="18">
        <f t="shared" si="231"/>
        <v>-1.5334002186049744</v>
      </c>
      <c r="AZ86" s="18">
        <f t="shared" si="232"/>
        <v>-2.0168787361247387</v>
      </c>
      <c r="BA86" s="18">
        <f t="shared" si="233"/>
        <v>2.2033546682667327</v>
      </c>
      <c r="BB86" s="18">
        <f t="shared" si="234"/>
        <v>0.7784290054608789</v>
      </c>
      <c r="BD86" t="str">
        <f t="shared" si="259"/>
        <v>23 Teaching and other educational professionals</v>
      </c>
      <c r="BE86" s="18">
        <f t="shared" si="235"/>
        <v>0.65061156604484527</v>
      </c>
      <c r="BF86" s="18">
        <f t="shared" si="235"/>
        <v>0.56571884855738386</v>
      </c>
      <c r="BG86" s="18">
        <f t="shared" si="235"/>
        <v>1.8442146937011517</v>
      </c>
      <c r="BH86" s="18">
        <f t="shared" si="235"/>
        <v>2.0886444902612489</v>
      </c>
      <c r="BI86" s="18">
        <f t="shared" si="236"/>
        <v>1.9164140885046921</v>
      </c>
      <c r="BK86" s="18">
        <f t="shared" si="237"/>
        <v>2.0071027785787177</v>
      </c>
      <c r="BL86" s="18">
        <f t="shared" si="238"/>
        <v>2.6816948812166119</v>
      </c>
      <c r="BM86" s="18">
        <f t="shared" si="239"/>
        <v>4.1283192274559788</v>
      </c>
      <c r="BO86" t="str">
        <f t="shared" si="260"/>
        <v>23 Teaching and other educational professionals</v>
      </c>
      <c r="BP86" s="18">
        <f t="shared" si="240"/>
        <v>1.3239115799995149</v>
      </c>
      <c r="BQ86" s="18">
        <f t="shared" si="240"/>
        <v>-2.7753263018335694</v>
      </c>
      <c r="BR86" s="18">
        <f t="shared" si="240"/>
        <v>-0.60803001501188447</v>
      </c>
      <c r="BS86" s="18">
        <f t="shared" si="240"/>
        <v>-1.0131612557378267</v>
      </c>
      <c r="BT86" s="18">
        <f t="shared" si="241"/>
        <v>-0.99794237109521733</v>
      </c>
      <c r="BV86" s="18">
        <f t="shared" si="242"/>
        <v>-0.87830132579278519</v>
      </c>
      <c r="BW86" s="18">
        <f t="shared" si="243"/>
        <v>2.466453821126624</v>
      </c>
      <c r="BX86" s="18">
        <f t="shared" si="244"/>
        <v>1.8539963089022393</v>
      </c>
      <c r="BZ86" t="str">
        <f t="shared" si="261"/>
        <v>23 Teaching and other educational professionals</v>
      </c>
      <c r="CA86" s="18">
        <f t="shared" si="245"/>
        <v>2.7353027651018325</v>
      </c>
      <c r="CB86" s="18">
        <f t="shared" si="245"/>
        <v>-0.45923791514953516</v>
      </c>
      <c r="CC86" s="18">
        <f t="shared" si="245"/>
        <v>-0.64318166515774378</v>
      </c>
      <c r="CD86" s="18">
        <f t="shared" si="245"/>
        <v>-1.9630727116056734</v>
      </c>
      <c r="CE86" s="18">
        <f t="shared" si="246"/>
        <v>-1.4587900221338046</v>
      </c>
      <c r="CG86" s="18">
        <f t="shared" si="247"/>
        <v>-1.5250688328838469</v>
      </c>
      <c r="CH86" s="18">
        <f t="shared" si="248"/>
        <v>2.2632907820812953</v>
      </c>
      <c r="CI86" s="18">
        <f t="shared" si="249"/>
        <v>1.1837046096149662</v>
      </c>
      <c r="CK86" t="str">
        <f t="shared" si="262"/>
        <v>23 Teaching and other educational professionals</v>
      </c>
      <c r="CL86" s="18">
        <f t="shared" si="250"/>
        <v>7.1277430712175738</v>
      </c>
      <c r="CM86" s="18">
        <f t="shared" si="250"/>
        <v>-10.630549067073447</v>
      </c>
      <c r="CN86" s="18">
        <f t="shared" si="250"/>
        <v>1.3482547389743749</v>
      </c>
      <c r="CO86" s="18">
        <f t="shared" si="250"/>
        <v>-1.2472929917602071</v>
      </c>
      <c r="CP86" s="18">
        <f t="shared" si="251"/>
        <v>-1.0627044671690178</v>
      </c>
      <c r="CR86" s="18">
        <f t="shared" si="252"/>
        <v>-0.38958158949154997</v>
      </c>
      <c r="CS86" s="18">
        <f t="shared" si="253"/>
        <v>2.0332374453350344</v>
      </c>
      <c r="CT86" s="18">
        <f t="shared" si="254"/>
        <v>1.741438645892579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5.8897141062736358</v>
      </c>
      <c r="C87" s="18">
        <f t="shared" si="210"/>
        <v>6.4215259673519487</v>
      </c>
      <c r="D87" s="18">
        <f t="shared" si="210"/>
        <v>6.8419863173741824</v>
      </c>
      <c r="E87" s="18">
        <f t="shared" si="210"/>
        <v>2.9889978827967623</v>
      </c>
      <c r="F87" s="18">
        <f t="shared" si="211"/>
        <v>4.3915805932563279</v>
      </c>
      <c r="H87" s="18">
        <f t="shared" si="212"/>
        <v>4.2576358711161388</v>
      </c>
      <c r="I87" s="18">
        <f t="shared" si="213"/>
        <v>3.814620812678271</v>
      </c>
      <c r="J87" s="18">
        <f t="shared" si="214"/>
        <v>6.6383799471704918</v>
      </c>
      <c r="L87" t="str">
        <f t="shared" si="255"/>
        <v>24 Business, media and public service professionals</v>
      </c>
      <c r="M87" s="18">
        <f t="shared" si="215"/>
        <v>6.8981550886604737</v>
      </c>
      <c r="N87" s="18">
        <f t="shared" si="215"/>
        <v>1.1444282594727184</v>
      </c>
      <c r="O87" s="18">
        <f t="shared" si="215"/>
        <v>5.9445656738046582</v>
      </c>
      <c r="P87" s="18">
        <f t="shared" si="215"/>
        <v>2.6170188134048589</v>
      </c>
      <c r="Q87" s="18">
        <f t="shared" si="216"/>
        <v>3.5519025942168492</v>
      </c>
      <c r="S87" s="18">
        <f t="shared" si="217"/>
        <v>3.7144234254609776</v>
      </c>
      <c r="T87" s="18">
        <f t="shared" si="218"/>
        <v>3.6792853614894483</v>
      </c>
      <c r="U87" s="18">
        <f t="shared" si="219"/>
        <v>6.1489879106794376</v>
      </c>
      <c r="W87" t="str">
        <f t="shared" si="256"/>
        <v>24 Business, media and public service professionals</v>
      </c>
      <c r="X87" s="18">
        <f t="shared" si="220"/>
        <v>3.44792978961872</v>
      </c>
      <c r="Y87" s="18">
        <f t="shared" si="220"/>
        <v>15.501536174681817</v>
      </c>
      <c r="Z87" s="18">
        <f t="shared" si="220"/>
        <v>1.5936685851275723</v>
      </c>
      <c r="AA87" s="18">
        <f t="shared" si="220"/>
        <v>1.5612638207478602</v>
      </c>
      <c r="AB87" s="18">
        <f t="shared" si="221"/>
        <v>2.3911972898983169</v>
      </c>
      <c r="AD87" s="18">
        <f t="shared" si="222"/>
        <v>1.5720642602708779</v>
      </c>
      <c r="AE87" s="18">
        <f t="shared" si="223"/>
        <v>3.1384038603948561</v>
      </c>
      <c r="AF87" s="18">
        <f t="shared" si="224"/>
        <v>4.1988045582462608</v>
      </c>
      <c r="AH87" t="str">
        <f t="shared" si="257"/>
        <v>24 Business, media and public service professionals</v>
      </c>
      <c r="AI87" s="18">
        <f t="shared" si="225"/>
        <v>-2.1029099828368536</v>
      </c>
      <c r="AJ87" s="18">
        <f t="shared" si="225"/>
        <v>19.022140828736546</v>
      </c>
      <c r="AK87" s="18">
        <f t="shared" si="225"/>
        <v>-1.2005778799119016</v>
      </c>
      <c r="AL87" s="18">
        <f t="shared" si="225"/>
        <v>1.2874801253805135</v>
      </c>
      <c r="AM87" s="18">
        <f t="shared" si="226"/>
        <v>1.5219241592149491</v>
      </c>
      <c r="AO87" s="18">
        <f t="shared" si="227"/>
        <v>0.45124241014322664</v>
      </c>
      <c r="AP87" s="18">
        <f t="shared" si="228"/>
        <v>2.133917228831117</v>
      </c>
      <c r="AQ87" s="18">
        <f t="shared" si="229"/>
        <v>2.472521911843728</v>
      </c>
      <c r="AS87" t="str">
        <f t="shared" si="258"/>
        <v>24 Business, media and public service professionals</v>
      </c>
      <c r="AT87" s="18">
        <f t="shared" si="230"/>
        <v>2.1148032472644074</v>
      </c>
      <c r="AU87" s="18">
        <f t="shared" si="230"/>
        <v>15.917766460949467</v>
      </c>
      <c r="AV87" s="18">
        <f t="shared" si="230"/>
        <v>1.4656392598052292</v>
      </c>
      <c r="AW87" s="18">
        <f t="shared" si="230"/>
        <v>1.7659750417379438</v>
      </c>
      <c r="AX87" s="18">
        <f t="shared" si="231"/>
        <v>2.5027897025461598</v>
      </c>
      <c r="AZ87" s="18">
        <f t="shared" si="232"/>
        <v>1.6657644678716998</v>
      </c>
      <c r="BA87" s="18">
        <f t="shared" si="233"/>
        <v>2.9934881194977558</v>
      </c>
      <c r="BB87" s="18">
        <f t="shared" si="234"/>
        <v>4.1401854884937972</v>
      </c>
      <c r="BD87" t="str">
        <f t="shared" si="259"/>
        <v>24 Business, media and public service professionals</v>
      </c>
      <c r="BE87" s="18">
        <f t="shared" si="235"/>
        <v>3.0894858174420392</v>
      </c>
      <c r="BF87" s="18">
        <f t="shared" si="235"/>
        <v>2.1985155557006308</v>
      </c>
      <c r="BG87" s="18">
        <f t="shared" si="235"/>
        <v>3.1595962829222835</v>
      </c>
      <c r="BH87" s="18">
        <f t="shared" si="235"/>
        <v>1.1950439534603507</v>
      </c>
      <c r="BI87" s="18">
        <f t="shared" si="236"/>
        <v>1.8677173052152884</v>
      </c>
      <c r="BK87" s="18">
        <f t="shared" si="237"/>
        <v>1.8457021974759291</v>
      </c>
      <c r="BL87" s="18">
        <f t="shared" si="238"/>
        <v>2.7801553656328748</v>
      </c>
      <c r="BM87" s="18">
        <f t="shared" si="239"/>
        <v>4.090049572381349</v>
      </c>
      <c r="BO87" t="str">
        <f t="shared" si="260"/>
        <v>24 Business, media and public service professionals</v>
      </c>
      <c r="BP87" s="18">
        <f t="shared" si="240"/>
        <v>0.78415579123174428</v>
      </c>
      <c r="BQ87" s="18">
        <f t="shared" si="240"/>
        <v>7.2287879938418342</v>
      </c>
      <c r="BR87" s="18">
        <f t="shared" si="240"/>
        <v>-0.47702506311363413</v>
      </c>
      <c r="BS87" s="18">
        <f t="shared" si="240"/>
        <v>-1.2779375419543659</v>
      </c>
      <c r="BT87" s="18">
        <f t="shared" si="241"/>
        <v>-0.51573482355110611</v>
      </c>
      <c r="BV87" s="18">
        <f t="shared" si="242"/>
        <v>-1.0116854396369779</v>
      </c>
      <c r="BW87" s="18">
        <f t="shared" si="243"/>
        <v>2.2164155744071712</v>
      </c>
      <c r="BX87" s="18">
        <f t="shared" si="244"/>
        <v>1.487261969333642</v>
      </c>
      <c r="BZ87" t="str">
        <f t="shared" si="261"/>
        <v>24 Business, media and public service professionals</v>
      </c>
      <c r="CA87" s="18">
        <f t="shared" si="245"/>
        <v>2.2358441242013249</v>
      </c>
      <c r="CB87" s="18">
        <f t="shared" si="245"/>
        <v>-2.2924287650606834</v>
      </c>
      <c r="CC87" s="18">
        <f t="shared" si="245"/>
        <v>7.7272667607486412E-2</v>
      </c>
      <c r="CD87" s="18">
        <f t="shared" si="245"/>
        <v>-2.6963387854177512</v>
      </c>
      <c r="CE87" s="18">
        <f t="shared" si="246"/>
        <v>-1.8125268068355238</v>
      </c>
      <c r="CG87" s="18">
        <f t="shared" si="247"/>
        <v>-1.7804496629418631</v>
      </c>
      <c r="CH87" s="18">
        <f t="shared" si="248"/>
        <v>2.1026027707869321</v>
      </c>
      <c r="CI87" s="18">
        <f t="shared" si="249"/>
        <v>0.81871191505149543</v>
      </c>
      <c r="CK87" t="str">
        <f t="shared" si="262"/>
        <v>24 Business, media and public service professionals</v>
      </c>
      <c r="CL87" s="18">
        <f t="shared" si="250"/>
        <v>5.8360139439749048</v>
      </c>
      <c r="CM87" s="18">
        <f t="shared" si="250"/>
        <v>-16.793672436352548</v>
      </c>
      <c r="CN87" s="18">
        <f t="shared" si="250"/>
        <v>0.97712334144679502</v>
      </c>
      <c r="CO87" s="18">
        <f t="shared" si="250"/>
        <v>-0.66813049837863847</v>
      </c>
      <c r="CP87" s="18">
        <f t="shared" si="251"/>
        <v>-1.2561994745534655</v>
      </c>
      <c r="CR87" s="18">
        <f t="shared" si="252"/>
        <v>-0.12271284655088754</v>
      </c>
      <c r="CS87" s="18">
        <f t="shared" si="253"/>
        <v>1.8944339353130557</v>
      </c>
      <c r="CT87" s="18">
        <f t="shared" si="254"/>
        <v>1.8002744727160014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7.7857850966084552</v>
      </c>
      <c r="C88" s="18">
        <f t="shared" si="210"/>
        <v>5.0715923515531669</v>
      </c>
      <c r="D88" s="18">
        <f t="shared" si="210"/>
        <v>3.7329346736494351</v>
      </c>
      <c r="E88" s="18">
        <f t="shared" si="210"/>
        <v>3.7253822123010094</v>
      </c>
      <c r="F88" s="18">
        <f t="shared" si="211"/>
        <v>3.8113747113097451</v>
      </c>
      <c r="H88" s="18">
        <f t="shared" si="212"/>
        <v>3.7278996383184548</v>
      </c>
      <c r="I88" s="18">
        <f t="shared" si="213"/>
        <v>3.3584082642124535</v>
      </c>
      <c r="J88" s="18">
        <f t="shared" si="214"/>
        <v>5.9297435493617323</v>
      </c>
      <c r="L88" t="str">
        <f t="shared" si="255"/>
        <v>31 Science, engineering and technology associate professionals</v>
      </c>
      <c r="M88" s="18">
        <f t="shared" si="215"/>
        <v>6.1579351448374897</v>
      </c>
      <c r="N88" s="18">
        <f t="shared" si="215"/>
        <v>10.820124987666247</v>
      </c>
      <c r="O88" s="18">
        <f t="shared" si="215"/>
        <v>1.7926987846436093</v>
      </c>
      <c r="P88" s="18">
        <f t="shared" si="215"/>
        <v>2.7258099970052685</v>
      </c>
      <c r="Q88" s="18">
        <f t="shared" si="216"/>
        <v>2.9200160357062854</v>
      </c>
      <c r="S88" s="18">
        <f t="shared" si="217"/>
        <v>2.4138263749617472</v>
      </c>
      <c r="T88" s="18">
        <f t="shared" si="218"/>
        <v>2.921378524680307</v>
      </c>
      <c r="U88" s="18">
        <f t="shared" si="219"/>
        <v>4.6252355393440414</v>
      </c>
      <c r="W88" t="str">
        <f t="shared" si="256"/>
        <v>31 Science, engineering and technology associate professionals</v>
      </c>
      <c r="X88" s="18">
        <f t="shared" si="220"/>
        <v>4.0569099698848365</v>
      </c>
      <c r="Y88" s="18">
        <f t="shared" si="220"/>
        <v>14.879652194315929</v>
      </c>
      <c r="Z88" s="18">
        <f t="shared" si="220"/>
        <v>-2.1315239102975281</v>
      </c>
      <c r="AA88" s="18">
        <f t="shared" si="220"/>
        <v>1.3580593173652566</v>
      </c>
      <c r="AB88" s="18">
        <f t="shared" si="221"/>
        <v>1.0421332660982552</v>
      </c>
      <c r="AD88" s="18">
        <f t="shared" si="222"/>
        <v>0.18125464739771058</v>
      </c>
      <c r="AE88" s="18">
        <f t="shared" si="223"/>
        <v>2.3974492394034153</v>
      </c>
      <c r="AF88" s="18">
        <f t="shared" si="224"/>
        <v>2.5280299025238095</v>
      </c>
      <c r="AH88" t="str">
        <f t="shared" si="257"/>
        <v>31 Science, engineering and technology associate professionals</v>
      </c>
      <c r="AI88" s="18">
        <f t="shared" si="225"/>
        <v>5.1070217568691456</v>
      </c>
      <c r="AJ88" s="18">
        <f t="shared" si="225"/>
        <v>20.279546514043179</v>
      </c>
      <c r="AK88" s="18">
        <f t="shared" si="225"/>
        <v>-0.23329876145581352</v>
      </c>
      <c r="AL88" s="18">
        <f t="shared" si="225"/>
        <v>2.9269617943647352</v>
      </c>
      <c r="AM88" s="18">
        <f t="shared" si="226"/>
        <v>2.9261459988004779</v>
      </c>
      <c r="AO88" s="18">
        <f t="shared" si="227"/>
        <v>1.8625724779045116</v>
      </c>
      <c r="AP88" s="18">
        <f t="shared" si="228"/>
        <v>2.8152026187554524</v>
      </c>
      <c r="AQ88" s="18">
        <f t="shared" si="229"/>
        <v>4.131803311384763</v>
      </c>
      <c r="AS88" t="str">
        <f t="shared" si="258"/>
        <v>31 Science, engineering and technology associate professionals</v>
      </c>
      <c r="AT88" s="18">
        <f t="shared" si="230"/>
        <v>1.8159073843597717</v>
      </c>
      <c r="AU88" s="18">
        <f t="shared" si="230"/>
        <v>12.614617805054396</v>
      </c>
      <c r="AV88" s="18">
        <f t="shared" si="230"/>
        <v>-3.9328974160150576</v>
      </c>
      <c r="AW88" s="18">
        <f t="shared" si="230"/>
        <v>0.30540666750373813</v>
      </c>
      <c r="AX88" s="18">
        <f t="shared" si="231"/>
        <v>-0.3202411333490196</v>
      </c>
      <c r="AZ88" s="18">
        <f t="shared" si="232"/>
        <v>-1.1277404069579777</v>
      </c>
      <c r="BA88" s="18">
        <f t="shared" si="233"/>
        <v>1.9148864908674845</v>
      </c>
      <c r="BB88" s="18">
        <f t="shared" si="234"/>
        <v>1.0676169284900006</v>
      </c>
      <c r="BD88" t="str">
        <f t="shared" si="259"/>
        <v>31 Science, engineering and technology associate professionals</v>
      </c>
      <c r="BE88" s="18">
        <f t="shared" si="235"/>
        <v>2.1885357667198679</v>
      </c>
      <c r="BF88" s="18">
        <f t="shared" si="235"/>
        <v>1.9799649256340146</v>
      </c>
      <c r="BG88" s="18">
        <f t="shared" si="235"/>
        <v>-3.9521174117206126</v>
      </c>
      <c r="BH88" s="18">
        <f t="shared" si="235"/>
        <v>-1.2127874470448163</v>
      </c>
      <c r="BI88" s="18">
        <f t="shared" si="236"/>
        <v>-1.8822520145143407</v>
      </c>
      <c r="BK88" s="18">
        <f t="shared" si="237"/>
        <v>-2.1344699692572244</v>
      </c>
      <c r="BL88" s="18">
        <f t="shared" si="238"/>
        <v>1.7091304428883181</v>
      </c>
      <c r="BM88" s="18">
        <f t="shared" si="239"/>
        <v>8.5795639748664776E-2</v>
      </c>
      <c r="BO88" t="str">
        <f t="shared" si="260"/>
        <v>31 Science, engineering and technology associate professionals</v>
      </c>
      <c r="BP88" s="18">
        <f t="shared" si="240"/>
        <v>2.174109976862626</v>
      </c>
      <c r="BQ88" s="18">
        <f t="shared" si="240"/>
        <v>12.565687364335609</v>
      </c>
      <c r="BR88" s="18">
        <f t="shared" si="240"/>
        <v>-4.1554567915835339</v>
      </c>
      <c r="BS88" s="18">
        <f t="shared" si="240"/>
        <v>-0.24192321873742761</v>
      </c>
      <c r="BT88" s="18">
        <f t="shared" si="241"/>
        <v>-0.7352097805975788</v>
      </c>
      <c r="BV88" s="18">
        <f t="shared" si="242"/>
        <v>-1.5638749739676494</v>
      </c>
      <c r="BW88" s="18">
        <f t="shared" si="243"/>
        <v>1.8500697842302127</v>
      </c>
      <c r="BX88" s="18">
        <f t="shared" si="244"/>
        <v>0.67352965635287809</v>
      </c>
      <c r="BZ88" t="str">
        <f t="shared" si="261"/>
        <v>31 Science, engineering and technology associate professionals</v>
      </c>
      <c r="CA88" s="18">
        <f t="shared" si="245"/>
        <v>2.5407353227438811</v>
      </c>
      <c r="CB88" s="18">
        <f t="shared" si="245"/>
        <v>4.8709558387091345</v>
      </c>
      <c r="CC88" s="18">
        <f t="shared" si="245"/>
        <v>-3.6358502944419335</v>
      </c>
      <c r="CD88" s="18">
        <f t="shared" si="245"/>
        <v>-1.2089725106488758</v>
      </c>
      <c r="CE88" s="18">
        <f t="shared" si="246"/>
        <v>-1.6072763988656424</v>
      </c>
      <c r="CG88" s="18">
        <f t="shared" si="247"/>
        <v>-2.0246479210057289</v>
      </c>
      <c r="CH88" s="18">
        <f t="shared" si="248"/>
        <v>1.7506254475954774</v>
      </c>
      <c r="CI88" s="18">
        <f t="shared" si="249"/>
        <v>0.21755624105725957</v>
      </c>
      <c r="CK88" t="str">
        <f t="shared" si="262"/>
        <v>31 Science, engineering and technology associate professionals</v>
      </c>
      <c r="CL88" s="18">
        <f t="shared" si="250"/>
        <v>8.1087589395321338</v>
      </c>
      <c r="CM88" s="18">
        <f t="shared" si="250"/>
        <v>-7.07941553110828</v>
      </c>
      <c r="CN88" s="18">
        <f t="shared" si="250"/>
        <v>-0.14607566871277511</v>
      </c>
      <c r="CO88" s="18">
        <f t="shared" si="250"/>
        <v>1.9866291175995698</v>
      </c>
      <c r="CP88" s="18">
        <f t="shared" si="251"/>
        <v>0.72751616419850507</v>
      </c>
      <c r="CR88" s="18">
        <f t="shared" si="252"/>
        <v>1.2707137717615113</v>
      </c>
      <c r="CS88" s="18">
        <f t="shared" si="253"/>
        <v>2.0773096201904373</v>
      </c>
      <c r="CT88" s="18">
        <f t="shared" si="254"/>
        <v>3.0518923184659652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12.028360448725417</v>
      </c>
      <c r="C89" s="18">
        <f t="shared" si="210"/>
        <v>-19.302610810699928</v>
      </c>
      <c r="D89" s="18">
        <f t="shared" si="210"/>
        <v>7.9074543632387195</v>
      </c>
      <c r="E89" s="18">
        <f t="shared" si="210"/>
        <v>4.2817921099927103</v>
      </c>
      <c r="F89" s="18">
        <f t="shared" si="211"/>
        <v>3.7259924364269059</v>
      </c>
      <c r="H89" s="18">
        <f t="shared" si="212"/>
        <v>5.4766043097381534</v>
      </c>
      <c r="I89" s="18">
        <f t="shared" si="213"/>
        <v>4.7448156068651937</v>
      </c>
      <c r="J89" s="18">
        <f t="shared" si="214"/>
        <v>8.1289939319774582</v>
      </c>
      <c r="L89" t="str">
        <f t="shared" si="255"/>
        <v>32 Health and social care associate professionals</v>
      </c>
      <c r="M89" s="18">
        <f t="shared" si="215"/>
        <v>10.240674783758653</v>
      </c>
      <c r="N89" s="18">
        <f t="shared" si="215"/>
        <v>-8.2997277535885807</v>
      </c>
      <c r="O89" s="18">
        <f t="shared" si="215"/>
        <v>6.212593780447162</v>
      </c>
      <c r="P89" s="18">
        <f t="shared" si="215"/>
        <v>3.8692362497482868</v>
      </c>
      <c r="Q89" s="18">
        <f t="shared" si="216"/>
        <v>3.7845018418227516</v>
      </c>
      <c r="S89" s="18">
        <f t="shared" si="217"/>
        <v>4.6445537769777667</v>
      </c>
      <c r="T89" s="18">
        <f t="shared" si="218"/>
        <v>4.324813580819753</v>
      </c>
      <c r="U89" s="18">
        <f t="shared" si="219"/>
        <v>7.2642235180538917</v>
      </c>
      <c r="W89" t="str">
        <f t="shared" si="256"/>
        <v>32 Health and social care associate professionals</v>
      </c>
      <c r="X89" s="18">
        <f t="shared" si="220"/>
        <v>5.6030468013440249</v>
      </c>
      <c r="Y89" s="18">
        <f t="shared" si="220"/>
        <v>9.8939012096363363</v>
      </c>
      <c r="Z89" s="18">
        <f t="shared" si="220"/>
        <v>1.470108014662963</v>
      </c>
      <c r="AA89" s="18">
        <f t="shared" si="220"/>
        <v>2.5848708567481671</v>
      </c>
      <c r="AB89" s="18">
        <f t="shared" si="221"/>
        <v>2.6759158368890201</v>
      </c>
      <c r="AD89" s="18">
        <f t="shared" si="222"/>
        <v>2.2119290759241572</v>
      </c>
      <c r="AE89" s="18">
        <f t="shared" si="223"/>
        <v>3.8242518091061051</v>
      </c>
      <c r="AF89" s="18">
        <f t="shared" si="224"/>
        <v>5.2168114531815801</v>
      </c>
      <c r="AH89" t="str">
        <f t="shared" si="257"/>
        <v>32 Health and social care associate professionals</v>
      </c>
      <c r="AI89" s="18">
        <f t="shared" si="225"/>
        <v>-2.5221513515943927</v>
      </c>
      <c r="AJ89" s="18">
        <f t="shared" si="225"/>
        <v>3.7364064962318144</v>
      </c>
      <c r="AK89" s="18">
        <f t="shared" si="225"/>
        <v>-7.4701509355613034</v>
      </c>
      <c r="AL89" s="18">
        <f t="shared" si="225"/>
        <v>-5.059182635422566</v>
      </c>
      <c r="AM89" s="18">
        <f t="shared" si="226"/>
        <v>-5.2963138810545036</v>
      </c>
      <c r="AO89" s="18">
        <f t="shared" si="227"/>
        <v>-5.8697391623375506</v>
      </c>
      <c r="AP89" s="18">
        <f t="shared" si="228"/>
        <v>1.6095507171622669</v>
      </c>
      <c r="AQ89" s="18">
        <f t="shared" si="229"/>
        <v>-2.5938060941120278</v>
      </c>
      <c r="AS89" t="str">
        <f t="shared" si="258"/>
        <v>32 Health and social care associate professionals</v>
      </c>
      <c r="AT89" s="18">
        <f t="shared" si="230"/>
        <v>3.6935953578330905</v>
      </c>
      <c r="AU89" s="18">
        <f t="shared" si="230"/>
        <v>24.848719300009627</v>
      </c>
      <c r="AV89" s="18">
        <f t="shared" si="230"/>
        <v>-1.4318896826488681</v>
      </c>
      <c r="AW89" s="18">
        <f t="shared" si="230"/>
        <v>1.5999345916030805</v>
      </c>
      <c r="AX89" s="18">
        <f t="shared" si="231"/>
        <v>1.9471367913722393</v>
      </c>
      <c r="AZ89" s="18">
        <f t="shared" si="232"/>
        <v>0.57910400423417663</v>
      </c>
      <c r="BA89" s="18">
        <f t="shared" si="233"/>
        <v>3.1071387262063377</v>
      </c>
      <c r="BB89" s="18">
        <f t="shared" si="234"/>
        <v>3.4900335701296026</v>
      </c>
      <c r="BD89" t="str">
        <f t="shared" si="259"/>
        <v>32 Health and social care associate professionals</v>
      </c>
      <c r="BE89" s="18">
        <f t="shared" si="235"/>
        <v>3.380345920846195</v>
      </c>
      <c r="BF89" s="18">
        <f t="shared" si="235"/>
        <v>1.6110360202576945</v>
      </c>
      <c r="BG89" s="18">
        <f t="shared" si="235"/>
        <v>1.5971524714965879</v>
      </c>
      <c r="BH89" s="18">
        <f t="shared" si="235"/>
        <v>1.3501982437791327</v>
      </c>
      <c r="BI89" s="18">
        <f t="shared" si="236"/>
        <v>1.443602003238742</v>
      </c>
      <c r="BK89" s="18">
        <f t="shared" si="237"/>
        <v>1.4324495501309986</v>
      </c>
      <c r="BL89" s="18">
        <f t="shared" si="238"/>
        <v>3.6323121770452049</v>
      </c>
      <c r="BM89" s="18">
        <f t="shared" si="239"/>
        <v>4.5369527420160871</v>
      </c>
      <c r="BO89" t="str">
        <f t="shared" si="260"/>
        <v>32 Health and social care associate professionals</v>
      </c>
      <c r="BP89" s="18">
        <f t="shared" si="240"/>
        <v>4.1230199314678417</v>
      </c>
      <c r="BQ89" s="18">
        <f t="shared" si="240"/>
        <v>-9.4827111044968539</v>
      </c>
      <c r="BR89" s="18">
        <f t="shared" si="240"/>
        <v>0.14499583406080152</v>
      </c>
      <c r="BS89" s="18">
        <f t="shared" si="240"/>
        <v>-1.31683893463026</v>
      </c>
      <c r="BT89" s="18">
        <f t="shared" si="241"/>
        <v>-1.3960596098156919</v>
      </c>
      <c r="BV89" s="18">
        <f t="shared" si="242"/>
        <v>-0.83194715580544587</v>
      </c>
      <c r="BW89" s="18">
        <f t="shared" si="243"/>
        <v>2.8386338218353124</v>
      </c>
      <c r="BX89" s="18">
        <f t="shared" si="244"/>
        <v>2.2878228623043562</v>
      </c>
      <c r="BZ89" t="str">
        <f t="shared" si="261"/>
        <v>32 Health and social care associate professionals</v>
      </c>
      <c r="CA89" s="18">
        <f t="shared" si="245"/>
        <v>1.1646236089607909</v>
      </c>
      <c r="CB89" s="18">
        <f t="shared" si="245"/>
        <v>-21.085777430117179</v>
      </c>
      <c r="CC89" s="18">
        <f t="shared" si="245"/>
        <v>-2.4899103542868284</v>
      </c>
      <c r="CD89" s="18">
        <f t="shared" si="245"/>
        <v>-4.1107256510435892</v>
      </c>
      <c r="CE89" s="18">
        <f t="shared" si="246"/>
        <v>-4.7737984227418151</v>
      </c>
      <c r="CG89" s="18">
        <f t="shared" si="247"/>
        <v>-3.5734696872939287</v>
      </c>
      <c r="CH89" s="18">
        <f t="shared" si="248"/>
        <v>2.0505885349896946</v>
      </c>
      <c r="CI89" s="18">
        <f t="shared" si="249"/>
        <v>-0.44510284537147005</v>
      </c>
      <c r="CK89" t="str">
        <f t="shared" si="262"/>
        <v>32 Health and social care associate professionals</v>
      </c>
      <c r="CL89" s="18">
        <f t="shared" si="250"/>
        <v>3.6862536948034652</v>
      </c>
      <c r="CM89" s="18">
        <f t="shared" si="250"/>
        <v>-24.079211607173313</v>
      </c>
      <c r="CN89" s="18">
        <f t="shared" si="250"/>
        <v>5.7006896073574786E-2</v>
      </c>
      <c r="CO89" s="18">
        <f t="shared" si="250"/>
        <v>0.92033391735968362</v>
      </c>
      <c r="CP89" s="18">
        <f t="shared" si="251"/>
        <v>-1.124984495310366</v>
      </c>
      <c r="CR89" s="18">
        <f t="shared" si="252"/>
        <v>0.63173372515521464</v>
      </c>
      <c r="CS89" s="18">
        <f t="shared" si="253"/>
        <v>2.2642874272865265</v>
      </c>
      <c r="CT89" s="18">
        <f t="shared" si="254"/>
        <v>2.7317578764052497</v>
      </c>
    </row>
    <row r="90" spans="1:98" x14ac:dyDescent="0.2">
      <c r="A90" t="str">
        <f t="shared" si="209"/>
        <v>33 Protective service occupations</v>
      </c>
      <c r="B90" s="18">
        <f t="shared" si="210"/>
        <v>2.1319537304232306</v>
      </c>
      <c r="C90" s="18">
        <f t="shared" si="210"/>
        <v>11.331573682147988</v>
      </c>
      <c r="D90" s="18">
        <f t="shared" si="210"/>
        <v>10.031334388535363</v>
      </c>
      <c r="E90" s="18">
        <f t="shared" si="210"/>
        <v>4.5997557080175611</v>
      </c>
      <c r="F90" s="18">
        <f t="shared" si="211"/>
        <v>6.6827456308060196</v>
      </c>
      <c r="H90" s="18">
        <f t="shared" si="212"/>
        <v>6.3798172976315737</v>
      </c>
      <c r="I90" s="18">
        <f t="shared" si="213"/>
        <v>3.6825839042616604</v>
      </c>
      <c r="J90" s="18">
        <f t="shared" si="214"/>
        <v>8.172183235229058</v>
      </c>
      <c r="L90" t="str">
        <f t="shared" si="255"/>
        <v>33 Protective service occupations</v>
      </c>
      <c r="M90" s="18">
        <f t="shared" si="215"/>
        <v>3.3432562804421861</v>
      </c>
      <c r="N90" s="18">
        <f t="shared" si="215"/>
        <v>10.395735395934459</v>
      </c>
      <c r="O90" s="18">
        <f t="shared" si="215"/>
        <v>9.3977254371250929</v>
      </c>
      <c r="P90" s="18">
        <f t="shared" si="215"/>
        <v>4.5048526685864232</v>
      </c>
      <c r="Q90" s="18">
        <f t="shared" si="216"/>
        <v>6.3738543488149446</v>
      </c>
      <c r="S90" s="18">
        <f t="shared" si="217"/>
        <v>6.1109987671068788</v>
      </c>
      <c r="T90" s="18">
        <f t="shared" si="218"/>
        <v>3.2640096720663703</v>
      </c>
      <c r="U90" s="18">
        <f t="shared" si="219"/>
        <v>7.7256778567383666</v>
      </c>
      <c r="W90" t="str">
        <f t="shared" si="256"/>
        <v>33 Protective service occupations</v>
      </c>
      <c r="X90" s="18">
        <f t="shared" si="220"/>
        <v>2.938410233996791</v>
      </c>
      <c r="Y90" s="18">
        <f t="shared" si="220"/>
        <v>22.704899090379715</v>
      </c>
      <c r="Z90" s="18">
        <f t="shared" si="220"/>
        <v>6.2152328105805177</v>
      </c>
      <c r="AA90" s="18">
        <f t="shared" si="220"/>
        <v>4.3172812783499381</v>
      </c>
      <c r="AB90" s="18">
        <f t="shared" si="221"/>
        <v>5.9765819236100359</v>
      </c>
      <c r="AD90" s="18">
        <f t="shared" si="222"/>
        <v>4.9461332863110163</v>
      </c>
      <c r="AE90" s="18">
        <f t="shared" si="223"/>
        <v>3.5401397383402422</v>
      </c>
      <c r="AF90" s="18">
        <f t="shared" si="224"/>
        <v>6.9717082141026454</v>
      </c>
      <c r="AH90" t="str">
        <f t="shared" si="257"/>
        <v>33 Protective service occupations</v>
      </c>
      <c r="AI90" s="18">
        <f t="shared" si="225"/>
        <v>1.7289287028890321</v>
      </c>
      <c r="AJ90" s="18">
        <f t="shared" si="225"/>
        <v>20.786456058430659</v>
      </c>
      <c r="AK90" s="18">
        <f t="shared" si="225"/>
        <v>5.7075516133949344</v>
      </c>
      <c r="AL90" s="18">
        <f t="shared" si="225"/>
        <v>3.8944483887787262</v>
      </c>
      <c r="AM90" s="18">
        <f t="shared" si="226"/>
        <v>5.4458477555367146</v>
      </c>
      <c r="AO90" s="18">
        <f t="shared" si="227"/>
        <v>4.4953341370747246</v>
      </c>
      <c r="AP90" s="18">
        <f t="shared" si="228"/>
        <v>3.1350574015907906</v>
      </c>
      <c r="AQ90" s="18">
        <f t="shared" si="229"/>
        <v>6.3636190218802513</v>
      </c>
      <c r="AS90" t="str">
        <f t="shared" si="258"/>
        <v>33 Protective service occupations</v>
      </c>
      <c r="AT90" s="18">
        <f t="shared" si="230"/>
        <v>-1.9683953561246081</v>
      </c>
      <c r="AU90" s="18">
        <f t="shared" si="230"/>
        <v>20.077089706079754</v>
      </c>
      <c r="AV90" s="18">
        <f t="shared" si="230"/>
        <v>2.6915318655579057</v>
      </c>
      <c r="AW90" s="18">
        <f t="shared" si="230"/>
        <v>2.4107495128848466</v>
      </c>
      <c r="AX90" s="18">
        <f t="shared" si="231"/>
        <v>3.5229877542773735</v>
      </c>
      <c r="AZ90" s="18">
        <f t="shared" si="232"/>
        <v>2.5042582239752864</v>
      </c>
      <c r="BA90" s="18">
        <f t="shared" si="233"/>
        <v>2.6532357574041487</v>
      </c>
      <c r="BB90" s="18">
        <f t="shared" si="234"/>
        <v>4.4821107704896779</v>
      </c>
      <c r="BD90" t="str">
        <f t="shared" si="259"/>
        <v>33 Protective service occupations</v>
      </c>
      <c r="BE90" s="18">
        <f t="shared" si="235"/>
        <v>-0.7965939460455318</v>
      </c>
      <c r="BF90" s="18">
        <f t="shared" si="235"/>
        <v>-3.6891041487510878</v>
      </c>
      <c r="BG90" s="18">
        <f t="shared" si="235"/>
        <v>4.4912051393642294</v>
      </c>
      <c r="BH90" s="18">
        <f t="shared" si="235"/>
        <v>0.28223873223713891</v>
      </c>
      <c r="BI90" s="18">
        <f t="shared" si="236"/>
        <v>1.3227911908206824</v>
      </c>
      <c r="BK90" s="18">
        <f t="shared" si="237"/>
        <v>1.6660444145853992</v>
      </c>
      <c r="BL90" s="18">
        <f t="shared" si="238"/>
        <v>1.8598713152043755</v>
      </c>
      <c r="BM90" s="18">
        <f t="shared" si="239"/>
        <v>3.1815181800276982</v>
      </c>
      <c r="BO90" t="str">
        <f t="shared" si="260"/>
        <v>33 Protective service occupations</v>
      </c>
      <c r="BP90" s="18">
        <f t="shared" si="240"/>
        <v>-0.96818014202365577</v>
      </c>
      <c r="BQ90" s="18">
        <f t="shared" si="240"/>
        <v>7.3194373956739778</v>
      </c>
      <c r="BR90" s="18">
        <f t="shared" si="240"/>
        <v>1.7736771765975323</v>
      </c>
      <c r="BS90" s="18">
        <f t="shared" si="240"/>
        <v>-1.0435511268768849</v>
      </c>
      <c r="BT90" s="18">
        <f t="shared" si="241"/>
        <v>0.33582965496008477</v>
      </c>
      <c r="BV90" s="18">
        <f t="shared" si="242"/>
        <v>-0.11324833366314069</v>
      </c>
      <c r="BW90" s="18">
        <f t="shared" si="243"/>
        <v>1.9260812993342924</v>
      </c>
      <c r="BX90" s="18">
        <f t="shared" si="244"/>
        <v>1.8395492959011328</v>
      </c>
      <c r="BZ90" t="str">
        <f t="shared" si="261"/>
        <v>33 Protective service occupations</v>
      </c>
      <c r="CA90" s="18">
        <f t="shared" si="245"/>
        <v>0.16938758137221566</v>
      </c>
      <c r="CB90" s="18">
        <f t="shared" si="245"/>
        <v>-3.5382929210348246</v>
      </c>
      <c r="CC90" s="18">
        <f t="shared" si="245"/>
        <v>3.5438800155694672</v>
      </c>
      <c r="CD90" s="18">
        <f t="shared" si="245"/>
        <v>-2.6899735970111083</v>
      </c>
      <c r="CE90" s="18">
        <f t="shared" si="246"/>
        <v>-0.8375921148330856</v>
      </c>
      <c r="CG90" s="18">
        <f t="shared" si="247"/>
        <v>-0.65488002851968874</v>
      </c>
      <c r="CH90" s="18">
        <f t="shared" si="248"/>
        <v>2.2650287822967075</v>
      </c>
      <c r="CI90" s="18">
        <f t="shared" si="249"/>
        <v>1.7927845375324214</v>
      </c>
      <c r="CK90" t="str">
        <f t="shared" si="262"/>
        <v>33 Protective service occupations</v>
      </c>
      <c r="CL90" s="18">
        <f t="shared" si="250"/>
        <v>-2.5382427708670496</v>
      </c>
      <c r="CM90" s="18">
        <f t="shared" si="250"/>
        <v>-20.114909818374795</v>
      </c>
      <c r="CN90" s="18">
        <f t="shared" si="250"/>
        <v>-7.4234173016129894</v>
      </c>
      <c r="CO90" s="18">
        <f t="shared" si="250"/>
        <v>-0.91143717377820677</v>
      </c>
      <c r="CP90" s="18">
        <f t="shared" si="251"/>
        <v>-4.2915193380769772</v>
      </c>
      <c r="CR90" s="18">
        <f t="shared" si="252"/>
        <v>-3.1314643011193244</v>
      </c>
      <c r="CS90" s="18">
        <f t="shared" si="253"/>
        <v>0.96497777069401991</v>
      </c>
      <c r="CT90" s="18">
        <f t="shared" si="254"/>
        <v>-1.681171921083302</v>
      </c>
    </row>
    <row r="91" spans="1:98" x14ac:dyDescent="0.2">
      <c r="A91" t="str">
        <f t="shared" si="209"/>
        <v>34 Culture, media and sports occupations</v>
      </c>
      <c r="B91" s="18">
        <f t="shared" si="210"/>
        <v>5.4261396766594361</v>
      </c>
      <c r="C91" s="18">
        <f t="shared" si="210"/>
        <v>12.913679813118396</v>
      </c>
      <c r="D91" s="18">
        <f t="shared" si="210"/>
        <v>4.8055614529035395</v>
      </c>
      <c r="E91" s="18">
        <f t="shared" si="210"/>
        <v>3.129443040910207</v>
      </c>
      <c r="F91" s="18">
        <f t="shared" si="211"/>
        <v>4.2391672088404997</v>
      </c>
      <c r="H91" s="18">
        <f t="shared" si="212"/>
        <v>3.6851494118466332</v>
      </c>
      <c r="I91" s="18">
        <f t="shared" si="213"/>
        <v>3.80873003174651</v>
      </c>
      <c r="J91" s="18">
        <f t="shared" si="214"/>
        <v>6.2214457947605606</v>
      </c>
      <c r="L91" t="str">
        <f t="shared" si="255"/>
        <v>34 Culture, media and sports occupations</v>
      </c>
      <c r="M91" s="18">
        <f t="shared" si="215"/>
        <v>1.1445372558002598</v>
      </c>
      <c r="N91" s="18">
        <f t="shared" si="215"/>
        <v>36.981462892140257</v>
      </c>
      <c r="O91" s="18">
        <f t="shared" si="215"/>
        <v>3.3385236165803134</v>
      </c>
      <c r="P91" s="18">
        <f t="shared" si="215"/>
        <v>2.7936414254368991</v>
      </c>
      <c r="Q91" s="18">
        <f t="shared" si="216"/>
        <v>4.8279814854814251</v>
      </c>
      <c r="S91" s="18">
        <f t="shared" si="217"/>
        <v>2.9749488444539507</v>
      </c>
      <c r="T91" s="18">
        <f t="shared" si="218"/>
        <v>3.424345912885185</v>
      </c>
      <c r="U91" s="18">
        <f t="shared" si="219"/>
        <v>5.4268392637330853</v>
      </c>
      <c r="W91" t="str">
        <f t="shared" si="256"/>
        <v>34 Culture, media and sports occupations</v>
      </c>
      <c r="X91" s="18">
        <f t="shared" si="220"/>
        <v>-1.2269536720289964</v>
      </c>
      <c r="Y91" s="18">
        <f t="shared" si="220"/>
        <v>33.232109584474422</v>
      </c>
      <c r="Z91" s="18">
        <f t="shared" si="220"/>
        <v>-1.4550352665924193</v>
      </c>
      <c r="AA91" s="18">
        <f t="shared" si="220"/>
        <v>1.1998625363218052</v>
      </c>
      <c r="AB91" s="18">
        <f t="shared" si="221"/>
        <v>2.102475114500324</v>
      </c>
      <c r="AD91" s="18">
        <f t="shared" si="222"/>
        <v>0.30704300899475623</v>
      </c>
      <c r="AE91" s="18">
        <f t="shared" si="223"/>
        <v>2.630690387585477</v>
      </c>
      <c r="AF91" s="18">
        <f t="shared" si="224"/>
        <v>2.8456209521083187</v>
      </c>
      <c r="AH91" t="str">
        <f t="shared" si="257"/>
        <v>34 Culture, media and sports occupations</v>
      </c>
      <c r="AI91" s="18">
        <f t="shared" si="225"/>
        <v>-0.41513503095180759</v>
      </c>
      <c r="AJ91" s="18">
        <f t="shared" si="225"/>
        <v>25.805451399586943</v>
      </c>
      <c r="AK91" s="18">
        <f t="shared" si="225"/>
        <v>-1.3277826651542646</v>
      </c>
      <c r="AL91" s="18">
        <f t="shared" si="225"/>
        <v>2.6145579330950408</v>
      </c>
      <c r="AM91" s="18">
        <f t="shared" si="226"/>
        <v>2.6650753527347915</v>
      </c>
      <c r="AO91" s="18">
        <f t="shared" si="227"/>
        <v>1.2832467975844253</v>
      </c>
      <c r="AP91" s="18">
        <f t="shared" si="228"/>
        <v>2.632651186167978</v>
      </c>
      <c r="AQ91" s="18">
        <f t="shared" si="229"/>
        <v>3.549657122409644</v>
      </c>
      <c r="AS91" t="str">
        <f t="shared" si="258"/>
        <v>34 Culture, media and sports occupations</v>
      </c>
      <c r="AT91" s="18">
        <f t="shared" si="230"/>
        <v>-2.8636463777823695</v>
      </c>
      <c r="AU91" s="18">
        <f t="shared" si="230"/>
        <v>24.85286683445247</v>
      </c>
      <c r="AV91" s="18">
        <f t="shared" si="230"/>
        <v>-3.391865713791653</v>
      </c>
      <c r="AW91" s="18">
        <f t="shared" si="230"/>
        <v>0.13780177423177165</v>
      </c>
      <c r="AX91" s="18">
        <f t="shared" si="231"/>
        <v>0.3957828593418089</v>
      </c>
      <c r="AZ91" s="18">
        <f t="shared" si="232"/>
        <v>-1.0528550733359787</v>
      </c>
      <c r="BA91" s="18">
        <f t="shared" si="233"/>
        <v>2.1930805285204302</v>
      </c>
      <c r="BB91" s="18">
        <f t="shared" si="234"/>
        <v>1.4323453805003661</v>
      </c>
      <c r="BD91" t="str">
        <f t="shared" si="259"/>
        <v>34 Culture, media and sports occupations</v>
      </c>
      <c r="BE91" s="18">
        <f t="shared" si="235"/>
        <v>-0.56126700626375481</v>
      </c>
      <c r="BF91" s="18">
        <f t="shared" si="235"/>
        <v>6.565326188724252</v>
      </c>
      <c r="BG91" s="18">
        <f t="shared" si="235"/>
        <v>-1.3541742755719177</v>
      </c>
      <c r="BH91" s="18">
        <f t="shared" si="235"/>
        <v>0.47935730993353687</v>
      </c>
      <c r="BI91" s="18">
        <f t="shared" si="236"/>
        <v>0.27060212861462762</v>
      </c>
      <c r="BK91" s="18">
        <f t="shared" si="237"/>
        <v>-0.13557559262664665</v>
      </c>
      <c r="BL91" s="18">
        <f t="shared" si="238"/>
        <v>2.0508081348764362</v>
      </c>
      <c r="BM91" s="18">
        <f t="shared" si="239"/>
        <v>1.9490278177190623</v>
      </c>
      <c r="BO91" t="str">
        <f t="shared" si="260"/>
        <v>34 Culture, media and sports occupations</v>
      </c>
      <c r="BP91" s="18">
        <f t="shared" si="240"/>
        <v>-5.839709484377642</v>
      </c>
      <c r="BQ91" s="18">
        <f t="shared" si="240"/>
        <v>13.843296678339634</v>
      </c>
      <c r="BR91" s="18">
        <f t="shared" si="240"/>
        <v>-5.844630626515368</v>
      </c>
      <c r="BS91" s="18">
        <f t="shared" si="240"/>
        <v>-5.2999169659045497</v>
      </c>
      <c r="BT91" s="18">
        <f t="shared" si="241"/>
        <v>-4.3764676815323922</v>
      </c>
      <c r="BV91" s="18">
        <f t="shared" si="242"/>
        <v>-5.4818374346391918</v>
      </c>
      <c r="BW91" s="18">
        <f t="shared" si="243"/>
        <v>1.5172417416604134</v>
      </c>
      <c r="BX91" s="18">
        <f t="shared" si="244"/>
        <v>-2.5126561958228488</v>
      </c>
      <c r="BZ91" t="str">
        <f t="shared" si="261"/>
        <v>34 Culture, media and sports occupations</v>
      </c>
      <c r="CA91" s="18">
        <f t="shared" si="245"/>
        <v>-2.1803331592888386</v>
      </c>
      <c r="CB91" s="18">
        <f t="shared" si="245"/>
        <v>-11.320754594208914</v>
      </c>
      <c r="CC91" s="18">
        <f t="shared" si="245"/>
        <v>-5.2047729820630773</v>
      </c>
      <c r="CD91" s="18">
        <f t="shared" si="245"/>
        <v>-4.6702161369831297</v>
      </c>
      <c r="CE91" s="18">
        <f t="shared" si="246"/>
        <v>-5.2667303952729121</v>
      </c>
      <c r="CG91" s="18">
        <f t="shared" si="247"/>
        <v>-4.8487358490034493</v>
      </c>
      <c r="CH91" s="18">
        <f t="shared" si="248"/>
        <v>1.5284499546968089</v>
      </c>
      <c r="CI91" s="18">
        <f t="shared" si="249"/>
        <v>-2.0763987546425389</v>
      </c>
      <c r="CK91" t="str">
        <f t="shared" si="262"/>
        <v>34 Culture, media and sports occupations</v>
      </c>
      <c r="CL91" s="18">
        <f t="shared" si="250"/>
        <v>3.8264278586232603</v>
      </c>
      <c r="CM91" s="18">
        <f t="shared" si="250"/>
        <v>-13.030395685916407</v>
      </c>
      <c r="CN91" s="18">
        <f t="shared" si="250"/>
        <v>-1.9194336289018787</v>
      </c>
      <c r="CO91" s="18">
        <f t="shared" si="250"/>
        <v>-3.4535975828099419</v>
      </c>
      <c r="CP91" s="18">
        <f t="shared" si="251"/>
        <v>-3.6081746253838642</v>
      </c>
      <c r="CR91" s="18">
        <f t="shared" si="252"/>
        <v>-2.944894661082631</v>
      </c>
      <c r="CS91" s="18">
        <f t="shared" si="253"/>
        <v>1.5232241944976854</v>
      </c>
      <c r="CT91" s="18">
        <f t="shared" si="254"/>
        <v>-0.75014595738308598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3.8403353308337218</v>
      </c>
      <c r="C92" s="18">
        <f t="shared" si="210"/>
        <v>1.8117618439088101</v>
      </c>
      <c r="D92" s="18">
        <f t="shared" si="210"/>
        <v>4.6146058287773739</v>
      </c>
      <c r="E92" s="18">
        <f t="shared" si="210"/>
        <v>2.9421486977033284</v>
      </c>
      <c r="F92" s="18">
        <f t="shared" si="211"/>
        <v>3.3905251222399402</v>
      </c>
      <c r="H92" s="18">
        <f t="shared" si="212"/>
        <v>3.4966422887765081</v>
      </c>
      <c r="I92" s="18">
        <f t="shared" si="213"/>
        <v>3.457388206166212</v>
      </c>
      <c r="J92" s="18">
        <f t="shared" si="214"/>
        <v>5.8300546453435853</v>
      </c>
      <c r="L92" t="str">
        <f t="shared" si="255"/>
        <v>35 Business and public service associate professionals</v>
      </c>
      <c r="M92" s="18">
        <f t="shared" si="215"/>
        <v>5.7916696340384766</v>
      </c>
      <c r="N92" s="18">
        <f t="shared" si="215"/>
        <v>-1.6782770815238934</v>
      </c>
      <c r="O92" s="18">
        <f t="shared" si="215"/>
        <v>4.3712189643068111</v>
      </c>
      <c r="P92" s="18">
        <f t="shared" si="215"/>
        <v>2.6566879475101279</v>
      </c>
      <c r="Q92" s="18">
        <f t="shared" si="216"/>
        <v>2.9115475135916169</v>
      </c>
      <c r="S92" s="18">
        <f t="shared" si="217"/>
        <v>3.2250457712549974</v>
      </c>
      <c r="T92" s="18">
        <f t="shared" si="218"/>
        <v>3.4661695333246811</v>
      </c>
      <c r="U92" s="18">
        <f t="shared" si="219"/>
        <v>5.6388863602670813</v>
      </c>
      <c r="W92" t="str">
        <f t="shared" si="256"/>
        <v>35 Business and public service associate professionals</v>
      </c>
      <c r="X92" s="18">
        <f t="shared" si="220"/>
        <v>1.3911559242061999</v>
      </c>
      <c r="Y92" s="18">
        <f t="shared" si="220"/>
        <v>10.458779612849799</v>
      </c>
      <c r="Z92" s="18">
        <f t="shared" si="220"/>
        <v>-0.75999781242976905</v>
      </c>
      <c r="AA92" s="18">
        <f t="shared" si="220"/>
        <v>1.139361262003713</v>
      </c>
      <c r="AB92" s="18">
        <f t="shared" si="221"/>
        <v>1.0973468332004854</v>
      </c>
      <c r="AD92" s="18">
        <f t="shared" si="222"/>
        <v>0.5022364468300955</v>
      </c>
      <c r="AE92" s="18">
        <f t="shared" si="223"/>
        <v>2.7885982626582484</v>
      </c>
      <c r="AF92" s="18">
        <f t="shared" si="224"/>
        <v>3.1343437797212603</v>
      </c>
      <c r="AH92" t="str">
        <f t="shared" si="257"/>
        <v>35 Business and public service associate professionals</v>
      </c>
      <c r="AI92" s="18">
        <f t="shared" si="225"/>
        <v>1.4972604811543055</v>
      </c>
      <c r="AJ92" s="18">
        <f t="shared" si="225"/>
        <v>15.262782588176549</v>
      </c>
      <c r="AK92" s="18">
        <f t="shared" si="225"/>
        <v>-0.52524090282486391</v>
      </c>
      <c r="AL92" s="18">
        <f t="shared" si="225"/>
        <v>1.6342734506652024</v>
      </c>
      <c r="AM92" s="18">
        <f t="shared" si="226"/>
        <v>1.7515340514684619</v>
      </c>
      <c r="AO92" s="18">
        <f t="shared" si="227"/>
        <v>0.90927593574412491</v>
      </c>
      <c r="AP92" s="18">
        <f t="shared" si="228"/>
        <v>2.7641548007119932</v>
      </c>
      <c r="AQ92" s="18">
        <f t="shared" si="229"/>
        <v>3.3979054355162353</v>
      </c>
      <c r="AS92" t="str">
        <f t="shared" si="258"/>
        <v>35 Business and public service associate professionals</v>
      </c>
      <c r="AT92" s="18">
        <f t="shared" si="230"/>
        <v>0.84340839904648579</v>
      </c>
      <c r="AU92" s="18">
        <f t="shared" si="230"/>
        <v>11.949883543408646</v>
      </c>
      <c r="AV92" s="18">
        <f t="shared" si="230"/>
        <v>-0.9391820411749574</v>
      </c>
      <c r="AW92" s="18">
        <f t="shared" si="230"/>
        <v>1.3911786467369458</v>
      </c>
      <c r="AX92" s="18">
        <f t="shared" si="231"/>
        <v>1.2822712794696045</v>
      </c>
      <c r="AZ92" s="18">
        <f t="shared" si="232"/>
        <v>0.60836338966947512</v>
      </c>
      <c r="BA92" s="18">
        <f t="shared" si="233"/>
        <v>2.6561318561367786</v>
      </c>
      <c r="BB92" s="18">
        <f t="shared" si="234"/>
        <v>3.0833664647921033</v>
      </c>
      <c r="BD92" t="str">
        <f t="shared" si="259"/>
        <v>35 Business and public service associate professionals</v>
      </c>
      <c r="BE92" s="18">
        <f t="shared" si="235"/>
        <v>-0.30874251440525802</v>
      </c>
      <c r="BF92" s="18">
        <f t="shared" si="235"/>
        <v>-0.85507425880312349</v>
      </c>
      <c r="BG92" s="18">
        <f t="shared" si="235"/>
        <v>-0.46237904461899904</v>
      </c>
      <c r="BH92" s="18">
        <f t="shared" si="235"/>
        <v>-8.5873853640416886E-2</v>
      </c>
      <c r="BI92" s="18">
        <f t="shared" si="236"/>
        <v>-0.25187694836323882</v>
      </c>
      <c r="BK92" s="18">
        <f t="shared" si="237"/>
        <v>-0.2115335570375021</v>
      </c>
      <c r="BL92" s="18">
        <f t="shared" si="238"/>
        <v>2.4088853462697735</v>
      </c>
      <c r="BM92" s="18">
        <f t="shared" si="239"/>
        <v>2.2579791200902477</v>
      </c>
      <c r="BO92" t="str">
        <f t="shared" si="260"/>
        <v>35 Business and public service associate professionals</v>
      </c>
      <c r="BP92" s="18">
        <f t="shared" si="240"/>
        <v>-0.38570271774616138</v>
      </c>
      <c r="BQ92" s="18">
        <f t="shared" si="240"/>
        <v>1.5783585116138976</v>
      </c>
      <c r="BR92" s="18">
        <f t="shared" si="240"/>
        <v>-2.7003870613061642</v>
      </c>
      <c r="BS92" s="18">
        <f t="shared" si="240"/>
        <v>-1.7412971342332328</v>
      </c>
      <c r="BT92" s="18">
        <f t="shared" si="241"/>
        <v>-1.8383864130941063</v>
      </c>
      <c r="BV92" s="18">
        <f t="shared" si="242"/>
        <v>-2.0620396260181972</v>
      </c>
      <c r="BW92" s="18">
        <f t="shared" si="243"/>
        <v>1.9665750831375783</v>
      </c>
      <c r="BX92" s="18">
        <f t="shared" si="244"/>
        <v>0.4574238839279321</v>
      </c>
      <c r="BZ92" t="str">
        <f t="shared" si="261"/>
        <v>35 Business and public service associate professionals</v>
      </c>
      <c r="CA92" s="18">
        <f t="shared" si="245"/>
        <v>-0.36700079938772889</v>
      </c>
      <c r="CB92" s="18">
        <f t="shared" si="245"/>
        <v>-9.4314817717061512</v>
      </c>
      <c r="CC92" s="18">
        <f t="shared" si="245"/>
        <v>-3.4419077636020035</v>
      </c>
      <c r="CD92" s="18">
        <f t="shared" si="245"/>
        <v>-3.6563960403645623</v>
      </c>
      <c r="CE92" s="18">
        <f t="shared" si="246"/>
        <v>-3.9611733662130111</v>
      </c>
      <c r="CG92" s="18">
        <f t="shared" si="247"/>
        <v>-3.5849529394673452</v>
      </c>
      <c r="CH92" s="18">
        <f t="shared" si="248"/>
        <v>1.6812235047762858</v>
      </c>
      <c r="CI92" s="18">
        <f t="shared" si="249"/>
        <v>-0.98157360936861338</v>
      </c>
      <c r="CK92" t="str">
        <f t="shared" si="262"/>
        <v>35 Business and public service associate professionals</v>
      </c>
      <c r="CL92" s="18">
        <f t="shared" si="250"/>
        <v>1.3815061548490437</v>
      </c>
      <c r="CM92" s="18">
        <f t="shared" si="250"/>
        <v>-22.913135974624566</v>
      </c>
      <c r="CN92" s="18">
        <f t="shared" si="250"/>
        <v>-3.8433746291950288</v>
      </c>
      <c r="CO92" s="18">
        <f t="shared" si="250"/>
        <v>0.89283532437796076</v>
      </c>
      <c r="CP92" s="18">
        <f t="shared" si="251"/>
        <v>-2.2695311787996109</v>
      </c>
      <c r="CR92" s="18">
        <f t="shared" si="252"/>
        <v>-0.71126999571563543</v>
      </c>
      <c r="CS92" s="18">
        <f t="shared" si="253"/>
        <v>1.5797477587515374</v>
      </c>
      <c r="CT92" s="18">
        <f t="shared" si="254"/>
        <v>1.014716971524221</v>
      </c>
    </row>
    <row r="93" spans="1:98" x14ac:dyDescent="0.2">
      <c r="A93" t="str">
        <f t="shared" si="209"/>
        <v>41 Administrative occupations</v>
      </c>
      <c r="B93" s="18">
        <f t="shared" si="210"/>
        <v>2.1261708137200408</v>
      </c>
      <c r="C93" s="18">
        <f t="shared" si="210"/>
        <v>0.88227592180361025</v>
      </c>
      <c r="D93" s="18">
        <f t="shared" si="210"/>
        <v>5.4001285090665485</v>
      </c>
      <c r="E93" s="18">
        <f t="shared" si="210"/>
        <v>3.6577022383340152</v>
      </c>
      <c r="F93" s="18">
        <f t="shared" si="211"/>
        <v>4.0224963618829657</v>
      </c>
      <c r="H93" s="18">
        <f t="shared" si="212"/>
        <v>4.2352866962655389</v>
      </c>
      <c r="I93" s="18">
        <f t="shared" si="213"/>
        <v>3.8968804578850769</v>
      </c>
      <c r="J93" s="18">
        <f t="shared" si="214"/>
        <v>6.6788148745715592</v>
      </c>
      <c r="L93" t="str">
        <f t="shared" si="255"/>
        <v>41 Administrative occupations</v>
      </c>
      <c r="M93" s="18">
        <f t="shared" si="215"/>
        <v>5.6072598277637553</v>
      </c>
      <c r="N93" s="18">
        <f t="shared" si="215"/>
        <v>0.97387421544277153</v>
      </c>
      <c r="O93" s="18">
        <f t="shared" si="215"/>
        <v>4.7327615485775576</v>
      </c>
      <c r="P93" s="18">
        <f t="shared" si="215"/>
        <v>2.8931899393152216</v>
      </c>
      <c r="Q93" s="18">
        <f t="shared" si="216"/>
        <v>3.342867260029081</v>
      </c>
      <c r="S93" s="18">
        <f t="shared" si="217"/>
        <v>3.5027620444855856</v>
      </c>
      <c r="T93" s="18">
        <f t="shared" si="218"/>
        <v>3.7560291558895953</v>
      </c>
      <c r="U93" s="18">
        <f t="shared" si="219"/>
        <v>6.0530761830450697</v>
      </c>
      <c r="W93" t="str">
        <f t="shared" si="256"/>
        <v>41 Administrative occupations</v>
      </c>
      <c r="X93" s="18">
        <f t="shared" si="220"/>
        <v>0.57568479943639339</v>
      </c>
      <c r="Y93" s="18">
        <f t="shared" si="220"/>
        <v>18.351955928252206</v>
      </c>
      <c r="Z93" s="18">
        <f t="shared" si="220"/>
        <v>-0.2704640093637356</v>
      </c>
      <c r="AA93" s="18">
        <f t="shared" si="220"/>
        <v>1.5415019612942338</v>
      </c>
      <c r="AB93" s="18">
        <f t="shared" si="221"/>
        <v>1.9431716888094863</v>
      </c>
      <c r="AD93" s="18">
        <f t="shared" si="222"/>
        <v>0.93388461652774701</v>
      </c>
      <c r="AE93" s="18">
        <f t="shared" si="223"/>
        <v>3.1148312612385487</v>
      </c>
      <c r="AF93" s="18">
        <f t="shared" si="224"/>
        <v>3.7370875633303102</v>
      </c>
      <c r="AH93" t="str">
        <f t="shared" si="257"/>
        <v>41 Administrative occupations</v>
      </c>
      <c r="AI93" s="18">
        <f t="shared" si="225"/>
        <v>1.0990303853183336</v>
      </c>
      <c r="AJ93" s="18">
        <f t="shared" si="225"/>
        <v>22.806203908583768</v>
      </c>
      <c r="AK93" s="18">
        <f t="shared" si="225"/>
        <v>-0.65593154789229668</v>
      </c>
      <c r="AL93" s="18">
        <f t="shared" si="225"/>
        <v>1.576237318277518</v>
      </c>
      <c r="AM93" s="18">
        <f t="shared" si="226"/>
        <v>2.0770714363747222</v>
      </c>
      <c r="AO93" s="18">
        <f t="shared" si="227"/>
        <v>0.82666321075659521</v>
      </c>
      <c r="AP93" s="18">
        <f t="shared" si="228"/>
        <v>3.1993656181735108</v>
      </c>
      <c r="AQ93" s="18">
        <f t="shared" si="229"/>
        <v>3.7427121760000626</v>
      </c>
      <c r="AS93" t="str">
        <f t="shared" si="258"/>
        <v>41 Administrative occupations</v>
      </c>
      <c r="AT93" s="18">
        <f t="shared" si="230"/>
        <v>0.2366316930568102</v>
      </c>
      <c r="AU93" s="18">
        <f t="shared" si="230"/>
        <v>17.116686268851566</v>
      </c>
      <c r="AV93" s="18">
        <f t="shared" si="230"/>
        <v>-1.3610540640554003</v>
      </c>
      <c r="AW93" s="18">
        <f t="shared" si="230"/>
        <v>1.4988292770239831</v>
      </c>
      <c r="AX93" s="18">
        <f t="shared" si="231"/>
        <v>1.5002124319074994</v>
      </c>
      <c r="AZ93" s="18">
        <f t="shared" si="232"/>
        <v>0.5364384816270773</v>
      </c>
      <c r="BA93" s="18">
        <f t="shared" si="233"/>
        <v>2.9771190903233657</v>
      </c>
      <c r="BB93" s="18">
        <f t="shared" si="234"/>
        <v>3.3375796557751247</v>
      </c>
      <c r="BD93" t="str">
        <f t="shared" si="259"/>
        <v>41 Administrative occupations</v>
      </c>
      <c r="BE93" s="18">
        <f t="shared" si="235"/>
        <v>-2.7333614890669877</v>
      </c>
      <c r="BF93" s="18">
        <f t="shared" si="235"/>
        <v>2.733524113996566</v>
      </c>
      <c r="BG93" s="18">
        <f t="shared" si="235"/>
        <v>-1.1348492268626331</v>
      </c>
      <c r="BH93" s="18">
        <f t="shared" si="235"/>
        <v>-1.2385526896310006</v>
      </c>
      <c r="BI93" s="18">
        <f t="shared" si="236"/>
        <v>-0.9623844752030597</v>
      </c>
      <c r="BK93" s="18">
        <f t="shared" si="237"/>
        <v>-1.2039969608523826</v>
      </c>
      <c r="BL93" s="18">
        <f t="shared" si="238"/>
        <v>2.5604835956552385</v>
      </c>
      <c r="BM93" s="18">
        <f t="shared" si="239"/>
        <v>1.738475415273788</v>
      </c>
      <c r="BO93" t="str">
        <f t="shared" si="260"/>
        <v>41 Administrative occupations</v>
      </c>
      <c r="BP93" s="18">
        <f t="shared" si="240"/>
        <v>-1.9689642655971173</v>
      </c>
      <c r="BQ93" s="18">
        <f t="shared" si="240"/>
        <v>-4.9257962916591014</v>
      </c>
      <c r="BR93" s="18">
        <f t="shared" si="240"/>
        <v>-3.1335129408717521</v>
      </c>
      <c r="BS93" s="18">
        <f t="shared" si="240"/>
        <v>-3.8236037558700198</v>
      </c>
      <c r="BT93" s="18">
        <f t="shared" si="241"/>
        <v>-3.6778949175210629</v>
      </c>
      <c r="BV93" s="18">
        <f t="shared" si="242"/>
        <v>-3.5941214772995056</v>
      </c>
      <c r="BW93" s="18">
        <f t="shared" si="243"/>
        <v>1.9822796327678471</v>
      </c>
      <c r="BX93" s="18">
        <f t="shared" si="244"/>
        <v>-0.55529832546203917</v>
      </c>
      <c r="BZ93" t="str">
        <f t="shared" si="261"/>
        <v>41 Administrative occupations</v>
      </c>
      <c r="CA93" s="18">
        <f t="shared" si="245"/>
        <v>-2.7076693460779344</v>
      </c>
      <c r="CB93" s="18">
        <f t="shared" si="245"/>
        <v>-15.733042672136543</v>
      </c>
      <c r="CC93" s="18">
        <f t="shared" si="245"/>
        <v>-6.2592000152974165</v>
      </c>
      <c r="CD93" s="18">
        <f t="shared" si="245"/>
        <v>-8.867392049012091</v>
      </c>
      <c r="CE93" s="18">
        <f t="shared" si="246"/>
        <v>-8.5092029544636798</v>
      </c>
      <c r="CG93" s="18">
        <f t="shared" si="247"/>
        <v>-8.0061592727115549</v>
      </c>
      <c r="CH93" s="18">
        <f t="shared" si="248"/>
        <v>1.3637346448326149</v>
      </c>
      <c r="CI93" s="18">
        <f t="shared" si="249"/>
        <v>-4.3734663116681176</v>
      </c>
      <c r="CK93" t="str">
        <f t="shared" si="262"/>
        <v>41 Administrative occupations</v>
      </c>
      <c r="CL93" s="18">
        <f t="shared" si="250"/>
        <v>-2.6240465998160656</v>
      </c>
      <c r="CM93" s="18">
        <f t="shared" si="250"/>
        <v>-23.787525788198483</v>
      </c>
      <c r="CN93" s="18">
        <f t="shared" si="250"/>
        <v>-4.9388845712361125</v>
      </c>
      <c r="CO93" s="18">
        <f t="shared" si="250"/>
        <v>-2.2450481079983375</v>
      </c>
      <c r="CP93" s="18">
        <f t="shared" si="251"/>
        <v>-4.5910171534931932</v>
      </c>
      <c r="CR93" s="18">
        <f t="shared" si="252"/>
        <v>-3.1513704775068541</v>
      </c>
      <c r="CS93" s="18">
        <f t="shared" si="253"/>
        <v>1.3080321950885709</v>
      </c>
      <c r="CT93" s="18">
        <f t="shared" si="254"/>
        <v>-1.2042889472819285</v>
      </c>
    </row>
    <row r="94" spans="1:98" x14ac:dyDescent="0.2">
      <c r="A94" t="str">
        <f t="shared" si="209"/>
        <v>42 Secretarial and related occupations</v>
      </c>
      <c r="B94" s="18">
        <f t="shared" si="210"/>
        <v>5.4340254531379362</v>
      </c>
      <c r="C94" s="18">
        <f t="shared" si="210"/>
        <v>-8.8306181872830454</v>
      </c>
      <c r="D94" s="18">
        <f t="shared" si="210"/>
        <v>11.073217922444734</v>
      </c>
      <c r="E94" s="18">
        <f t="shared" si="210"/>
        <v>5.7614110541073238</v>
      </c>
      <c r="F94" s="18">
        <f t="shared" si="211"/>
        <v>6.4015633526566473</v>
      </c>
      <c r="H94" s="18">
        <f t="shared" si="212"/>
        <v>7.5031712317647603</v>
      </c>
      <c r="I94" s="18">
        <f t="shared" si="213"/>
        <v>5.6346122093530626</v>
      </c>
      <c r="J94" s="18">
        <f t="shared" si="214"/>
        <v>10.102080359293497</v>
      </c>
      <c r="L94" t="str">
        <f t="shared" si="255"/>
        <v>42 Secretarial and related occupations</v>
      </c>
      <c r="M94" s="18">
        <f t="shared" si="215"/>
        <v>4.3589803159844509</v>
      </c>
      <c r="N94" s="18">
        <f t="shared" si="215"/>
        <v>1.0042360259601146</v>
      </c>
      <c r="O94" s="18">
        <f t="shared" si="215"/>
        <v>10.101739007690981</v>
      </c>
      <c r="P94" s="18">
        <f t="shared" si="215"/>
        <v>1.9865498527663172</v>
      </c>
      <c r="Q94" s="18">
        <f t="shared" si="216"/>
        <v>4.3929613653048261</v>
      </c>
      <c r="S94" s="18">
        <f t="shared" si="217"/>
        <v>4.6228772771882642</v>
      </c>
      <c r="T94" s="18">
        <f t="shared" si="218"/>
        <v>4.5444638583244323</v>
      </c>
      <c r="U94" s="18">
        <f t="shared" si="219"/>
        <v>7.398801614504813</v>
      </c>
      <c r="W94" t="str">
        <f t="shared" si="256"/>
        <v>42 Secretarial and related occupations</v>
      </c>
      <c r="X94" s="18">
        <f t="shared" si="220"/>
        <v>-0.13843036554118671</v>
      </c>
      <c r="Y94" s="18">
        <f t="shared" si="220"/>
        <v>19.729794337794004</v>
      </c>
      <c r="Z94" s="18">
        <f t="shared" si="220"/>
        <v>5.8712251813060279</v>
      </c>
      <c r="AA94" s="18">
        <f t="shared" si="220"/>
        <v>2.2245247695423354</v>
      </c>
      <c r="AB94" s="18">
        <f t="shared" si="221"/>
        <v>4.37648883503714</v>
      </c>
      <c r="AD94" s="18">
        <f t="shared" si="222"/>
        <v>3.4259169183346483</v>
      </c>
      <c r="AE94" s="18">
        <f t="shared" si="223"/>
        <v>4.2645547118428828</v>
      </c>
      <c r="AF94" s="18">
        <f t="shared" si="224"/>
        <v>6.3789783924649734</v>
      </c>
      <c r="AH94" t="str">
        <f t="shared" si="257"/>
        <v>42 Secretarial and related occupations</v>
      </c>
      <c r="AI94" s="18">
        <f t="shared" si="225"/>
        <v>0.12349805525966318</v>
      </c>
      <c r="AJ94" s="18">
        <f t="shared" si="225"/>
        <v>23.168430709285847</v>
      </c>
      <c r="AK94" s="18">
        <f t="shared" si="225"/>
        <v>4.3885431139599085</v>
      </c>
      <c r="AL94" s="18">
        <f t="shared" si="225"/>
        <v>0.63966091902272204</v>
      </c>
      <c r="AM94" s="18">
        <f t="shared" si="226"/>
        <v>3.0898606158474617</v>
      </c>
      <c r="AO94" s="18">
        <f t="shared" si="227"/>
        <v>1.8740852296177835</v>
      </c>
      <c r="AP94" s="18">
        <f t="shared" si="228"/>
        <v>3.8322738674242851</v>
      </c>
      <c r="AQ94" s="18">
        <f t="shared" si="229"/>
        <v>5.0003296255035412</v>
      </c>
      <c r="AS94" t="str">
        <f t="shared" si="258"/>
        <v>42 Secretarial and related occupations</v>
      </c>
      <c r="AT94" s="18">
        <f t="shared" si="230"/>
        <v>-1.0763686751268264</v>
      </c>
      <c r="AU94" s="18">
        <f t="shared" si="230"/>
        <v>23.514039507595385</v>
      </c>
      <c r="AV94" s="18">
        <f t="shared" si="230"/>
        <v>2.4476162156995107</v>
      </c>
      <c r="AW94" s="18">
        <f t="shared" si="230"/>
        <v>-1.8788452920964205</v>
      </c>
      <c r="AX94" s="18">
        <f t="shared" si="231"/>
        <v>0.89409690266955</v>
      </c>
      <c r="AZ94" s="18">
        <f t="shared" si="232"/>
        <v>-0.45738333673204234</v>
      </c>
      <c r="BA94" s="18">
        <f t="shared" si="233"/>
        <v>3.234637418124553</v>
      </c>
      <c r="BB94" s="18">
        <f t="shared" si="234"/>
        <v>2.9453213095730346</v>
      </c>
      <c r="BD94" t="str">
        <f t="shared" si="259"/>
        <v>42 Secretarial and related occupations</v>
      </c>
      <c r="BE94" s="18">
        <f t="shared" si="235"/>
        <v>-4.8267085666405691</v>
      </c>
      <c r="BF94" s="18">
        <f t="shared" si="235"/>
        <v>3.4984620531658406</v>
      </c>
      <c r="BG94" s="18">
        <f t="shared" si="235"/>
        <v>4.7586872923560231</v>
      </c>
      <c r="BH94" s="18">
        <f t="shared" si="235"/>
        <v>-4.1785044271613554</v>
      </c>
      <c r="BI94" s="18">
        <f t="shared" si="236"/>
        <v>-0.99500661983806804</v>
      </c>
      <c r="BK94" s="18">
        <f t="shared" si="237"/>
        <v>-1.2875390429149758</v>
      </c>
      <c r="BL94" s="18">
        <f t="shared" si="238"/>
        <v>3.1342045663694806</v>
      </c>
      <c r="BM94" s="18">
        <f t="shared" si="239"/>
        <v>2.326881780355472</v>
      </c>
      <c r="BO94" t="str">
        <f t="shared" si="260"/>
        <v>42 Secretarial and related occupations</v>
      </c>
      <c r="BP94" s="18">
        <f t="shared" si="240"/>
        <v>-3.7097976534302579</v>
      </c>
      <c r="BQ94" s="18">
        <f t="shared" si="240"/>
        <v>-13.526666538139986</v>
      </c>
      <c r="BR94" s="18">
        <f t="shared" si="240"/>
        <v>-2.7055996787117675</v>
      </c>
      <c r="BS94" s="18">
        <f t="shared" si="240"/>
        <v>-12.747285087269923</v>
      </c>
      <c r="BT94" s="18">
        <f t="shared" si="241"/>
        <v>-9.7765494350481426</v>
      </c>
      <c r="BV94" s="18">
        <f t="shared" si="242"/>
        <v>-9.5208355605175594</v>
      </c>
      <c r="BW94" s="18">
        <f t="shared" si="243"/>
        <v>1.7797616518743897</v>
      </c>
      <c r="BX94" s="18">
        <f t="shared" si="244"/>
        <v>-4.1939128660996357</v>
      </c>
      <c r="BZ94" t="str">
        <f t="shared" si="261"/>
        <v>42 Secretarial and related occupations</v>
      </c>
      <c r="CA94" s="18">
        <f t="shared" si="245"/>
        <v>-1.6075864325028388</v>
      </c>
      <c r="CB94" s="18">
        <f t="shared" si="245"/>
        <v>-18.221906426276092</v>
      </c>
      <c r="CC94" s="18">
        <f t="shared" si="245"/>
        <v>-9.7531412367784611</v>
      </c>
      <c r="CD94" s="18">
        <f t="shared" si="245"/>
        <v>-15.819526753138247</v>
      </c>
      <c r="CE94" s="18">
        <f t="shared" si="246"/>
        <v>-14.124467576847488</v>
      </c>
      <c r="CG94" s="18">
        <f t="shared" si="247"/>
        <v>-13.844116555885201</v>
      </c>
      <c r="CH94" s="18">
        <f t="shared" si="248"/>
        <v>1.1861419605537771</v>
      </c>
      <c r="CI94" s="18">
        <f t="shared" si="249"/>
        <v>-7.7035045046750517</v>
      </c>
      <c r="CK94" t="str">
        <f t="shared" si="262"/>
        <v>42 Secretarial and related occupations</v>
      </c>
      <c r="CL94" s="18">
        <f t="shared" si="250"/>
        <v>0.59194451149560123</v>
      </c>
      <c r="CM94" s="18">
        <f t="shared" si="250"/>
        <v>-25.998681126591993</v>
      </c>
      <c r="CN94" s="18">
        <f t="shared" si="250"/>
        <v>0.25775450441498649</v>
      </c>
      <c r="CO94" s="18">
        <f t="shared" si="250"/>
        <v>0.7572298967132518</v>
      </c>
      <c r="CP94" s="18">
        <f t="shared" si="251"/>
        <v>-1.3210613376780866</v>
      </c>
      <c r="CR94" s="18">
        <f t="shared" si="252"/>
        <v>0.59046222715044561</v>
      </c>
      <c r="CS94" s="18">
        <f t="shared" si="253"/>
        <v>2.161303978776874</v>
      </c>
      <c r="CT94" s="18">
        <f t="shared" si="254"/>
        <v>2.6038949573948145</v>
      </c>
    </row>
    <row r="95" spans="1:98" x14ac:dyDescent="0.2">
      <c r="A95" t="str">
        <f t="shared" si="209"/>
        <v>51 Skilled agricultural and related trades</v>
      </c>
      <c r="B95" s="18">
        <f t="shared" si="210"/>
        <v>11.030276496974501</v>
      </c>
      <c r="C95" s="18">
        <f t="shared" si="210"/>
        <v>-30.70255976372097</v>
      </c>
      <c r="D95" s="18">
        <f t="shared" si="210"/>
        <v>6.8816448436424871</v>
      </c>
      <c r="E95" s="18">
        <f t="shared" si="210"/>
        <v>4.0041000868250798</v>
      </c>
      <c r="F95" s="18">
        <f t="shared" si="211"/>
        <v>2.266546465986452</v>
      </c>
      <c r="H95" s="18">
        <f t="shared" si="212"/>
        <v>4.9545690995256075</v>
      </c>
      <c r="I95" s="18">
        <f t="shared" si="213"/>
        <v>4.9279301410798837</v>
      </c>
      <c r="J95" s="18">
        <f t="shared" si="214"/>
        <v>7.8878210527877579</v>
      </c>
      <c r="L95" t="str">
        <f t="shared" si="255"/>
        <v>51 Skilled agricultural and related trades</v>
      </c>
      <c r="M95" s="18">
        <f t="shared" si="215"/>
        <v>4.134803876970139</v>
      </c>
      <c r="N95" s="18">
        <f t="shared" si="215"/>
        <v>-55.966899400803236</v>
      </c>
      <c r="O95" s="18">
        <f t="shared" si="215"/>
        <v>4.7774732868313574</v>
      </c>
      <c r="P95" s="18">
        <f t="shared" si="215"/>
        <v>3.5422533005473822</v>
      </c>
      <c r="Q95" s="18">
        <f t="shared" si="216"/>
        <v>-1.4813534091695502</v>
      </c>
      <c r="S95" s="18">
        <f t="shared" si="217"/>
        <v>3.9523667608516</v>
      </c>
      <c r="T95" s="18">
        <f t="shared" si="218"/>
        <v>4.0647156394670203</v>
      </c>
      <c r="U95" s="18">
        <f t="shared" si="219"/>
        <v>6.5949141980557568</v>
      </c>
      <c r="W95" t="str">
        <f t="shared" si="256"/>
        <v>51 Skilled agricultural and related trades</v>
      </c>
      <c r="X95" s="18">
        <f t="shared" si="220"/>
        <v>2.6730523676605555</v>
      </c>
      <c r="Y95" s="18">
        <f t="shared" si="220"/>
        <v>-22.67541400841192</v>
      </c>
      <c r="Z95" s="18">
        <f t="shared" si="220"/>
        <v>2.4541767896659739</v>
      </c>
      <c r="AA95" s="18">
        <f t="shared" si="220"/>
        <v>3.1991496700980226</v>
      </c>
      <c r="AB95" s="18">
        <f t="shared" si="221"/>
        <v>1.1248628918763881</v>
      </c>
      <c r="AD95" s="18">
        <f t="shared" si="222"/>
        <v>2.9502254351006618</v>
      </c>
      <c r="AE95" s="18">
        <f t="shared" si="223"/>
        <v>4.1708147841627463</v>
      </c>
      <c r="AF95" s="18">
        <f t="shared" si="224"/>
        <v>5.9881392244751641</v>
      </c>
      <c r="AH95" t="str">
        <f t="shared" si="257"/>
        <v>51 Skilled agricultural and related trades</v>
      </c>
      <c r="AI95" s="18">
        <f t="shared" si="225"/>
        <v>5.0502573852275745</v>
      </c>
      <c r="AJ95" s="18">
        <f t="shared" si="225"/>
        <v>-35.119345905488963</v>
      </c>
      <c r="AK95" s="18">
        <f t="shared" si="225"/>
        <v>3.1504654931088005</v>
      </c>
      <c r="AL95" s="18">
        <f t="shared" si="225"/>
        <v>2.5136005025747865</v>
      </c>
      <c r="AM95" s="18">
        <f t="shared" si="226"/>
        <v>-0.18280113331952119</v>
      </c>
      <c r="AO95" s="18">
        <f t="shared" si="227"/>
        <v>2.7254507305407571</v>
      </c>
      <c r="AP95" s="18">
        <f t="shared" si="228"/>
        <v>4.3484832310099142</v>
      </c>
      <c r="AQ95" s="18">
        <f t="shared" si="229"/>
        <v>5.9819414116265124</v>
      </c>
      <c r="AS95" t="str">
        <f t="shared" si="258"/>
        <v>51 Skilled agricultural and related trades</v>
      </c>
      <c r="AT95" s="18">
        <f t="shared" si="230"/>
        <v>-0.64368538397544528</v>
      </c>
      <c r="AU95" s="18">
        <f t="shared" si="230"/>
        <v>-34.253607762776873</v>
      </c>
      <c r="AV95" s="18">
        <f t="shared" si="230"/>
        <v>2.8875604780339126</v>
      </c>
      <c r="AW95" s="18">
        <f t="shared" si="230"/>
        <v>3.01171713672026</v>
      </c>
      <c r="AX95" s="18">
        <f t="shared" si="231"/>
        <v>0.1231567572356429</v>
      </c>
      <c r="AZ95" s="18">
        <f t="shared" si="232"/>
        <v>2.9703149457974698</v>
      </c>
      <c r="BA95" s="18">
        <f t="shared" si="233"/>
        <v>4.0699705507728501</v>
      </c>
      <c r="BB95" s="18">
        <f t="shared" si="234"/>
        <v>5.9226216091195605</v>
      </c>
      <c r="BD95" t="str">
        <f t="shared" si="259"/>
        <v>51 Skilled agricultural and related trades</v>
      </c>
      <c r="BE95" s="18">
        <f t="shared" si="235"/>
        <v>-0.17480248830286094</v>
      </c>
      <c r="BF95" s="18">
        <f t="shared" si="235"/>
        <v>-50.01021977396605</v>
      </c>
      <c r="BG95" s="18">
        <f t="shared" si="235"/>
        <v>1.728286177075522</v>
      </c>
      <c r="BH95" s="18">
        <f t="shared" si="235"/>
        <v>0.98355611613634153</v>
      </c>
      <c r="BI95" s="18">
        <f t="shared" si="236"/>
        <v>-3.1360267490166738</v>
      </c>
      <c r="BK95" s="18">
        <f t="shared" si="237"/>
        <v>1.2311917122693083</v>
      </c>
      <c r="BL95" s="18">
        <f t="shared" si="238"/>
        <v>3.1622406727545016</v>
      </c>
      <c r="BM95" s="18">
        <f t="shared" si="239"/>
        <v>3.9835024767467475</v>
      </c>
      <c r="BO95" t="str">
        <f t="shared" si="260"/>
        <v>51 Skilled agricultural and related trades</v>
      </c>
      <c r="BP95" s="18">
        <f t="shared" si="240"/>
        <v>-0.68947146139571869</v>
      </c>
      <c r="BQ95" s="18">
        <f t="shared" si="240"/>
        <v>-35.711496109259414</v>
      </c>
      <c r="BR95" s="18">
        <f t="shared" si="240"/>
        <v>-5.1944747586907258E-2</v>
      </c>
      <c r="BS95" s="18">
        <f t="shared" si="240"/>
        <v>0.57011872896801652</v>
      </c>
      <c r="BT95" s="18">
        <f t="shared" si="241"/>
        <v>-2.3930104926923046</v>
      </c>
      <c r="BV95" s="18">
        <f t="shared" si="242"/>
        <v>0.36233524012381224</v>
      </c>
      <c r="BW95" s="18">
        <f t="shared" si="243"/>
        <v>2.9775542220258133</v>
      </c>
      <c r="BX95" s="18">
        <f t="shared" si="244"/>
        <v>3.2199872977507038</v>
      </c>
      <c r="BZ95" t="str">
        <f t="shared" si="261"/>
        <v>51 Skilled agricultural and related trades</v>
      </c>
      <c r="CA95" s="18">
        <f t="shared" si="245"/>
        <v>-2.2262289797014057</v>
      </c>
      <c r="CB95" s="18">
        <f t="shared" si="245"/>
        <v>-45.667901833278066</v>
      </c>
      <c r="CC95" s="18">
        <f t="shared" si="245"/>
        <v>-1.3016591036000058</v>
      </c>
      <c r="CD95" s="18">
        <f t="shared" si="245"/>
        <v>1.5113469298625892</v>
      </c>
      <c r="CE95" s="18">
        <f t="shared" si="246"/>
        <v>-3.2313956152472456</v>
      </c>
      <c r="CG95" s="18">
        <f t="shared" si="247"/>
        <v>0.56488107237957497</v>
      </c>
      <c r="CH95" s="18">
        <f t="shared" si="248"/>
        <v>2.5738604002695231</v>
      </c>
      <c r="CI95" s="18">
        <f t="shared" si="249"/>
        <v>2.9745267759864857</v>
      </c>
      <c r="CK95" t="str">
        <f t="shared" si="262"/>
        <v>51 Skilled agricultural and related trades</v>
      </c>
      <c r="CL95" s="18">
        <f t="shared" si="250"/>
        <v>0.77602384678725489</v>
      </c>
      <c r="CM95" s="18">
        <f t="shared" si="250"/>
        <v>-62.261593397337876</v>
      </c>
      <c r="CN95" s="18">
        <f t="shared" si="250"/>
        <v>1.3798639828834336</v>
      </c>
      <c r="CO95" s="18">
        <f t="shared" si="250"/>
        <v>-7.211838753407152</v>
      </c>
      <c r="CP95" s="18">
        <f t="shared" si="251"/>
        <v>-9.82384047861553</v>
      </c>
      <c r="CR95" s="18">
        <f t="shared" si="252"/>
        <v>-4.4320477464716017</v>
      </c>
      <c r="CS95" s="18">
        <f t="shared" si="253"/>
        <v>1.6545357225029589</v>
      </c>
      <c r="CT95" s="18">
        <f t="shared" si="254"/>
        <v>-1.5949015650797982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-0.43148003254618317</v>
      </c>
      <c r="C96" s="18">
        <f t="shared" si="210"/>
        <v>-12.000622367036595</v>
      </c>
      <c r="D96" s="18">
        <f t="shared" si="210"/>
        <v>5.2041290474886592</v>
      </c>
      <c r="E96" s="18">
        <f t="shared" si="210"/>
        <v>2.3311062390928505</v>
      </c>
      <c r="F96" s="18">
        <f t="shared" si="211"/>
        <v>2.2515767325189229</v>
      </c>
      <c r="H96" s="18">
        <f t="shared" si="212"/>
        <v>3.2799552629619866</v>
      </c>
      <c r="I96" s="18">
        <f t="shared" si="213"/>
        <v>3.2618799749575045</v>
      </c>
      <c r="J96" s="18">
        <f t="shared" si="214"/>
        <v>5.5273172336285592</v>
      </c>
      <c r="L96" t="str">
        <f t="shared" si="255"/>
        <v>52 Skilled metal, electrical and electronic trades</v>
      </c>
      <c r="M96" s="18">
        <f t="shared" si="215"/>
        <v>3.4525132619595</v>
      </c>
      <c r="N96" s="18">
        <f t="shared" si="215"/>
        <v>-10.215195509464136</v>
      </c>
      <c r="O96" s="18">
        <f t="shared" si="215"/>
        <v>9.4585905578966631</v>
      </c>
      <c r="P96" s="18">
        <f t="shared" si="215"/>
        <v>4.0703606030256356</v>
      </c>
      <c r="Q96" s="18">
        <f t="shared" si="216"/>
        <v>4.7538921775068133</v>
      </c>
      <c r="S96" s="18">
        <f t="shared" si="217"/>
        <v>5.8363019863712173</v>
      </c>
      <c r="T96" s="18">
        <f t="shared" si="218"/>
        <v>4.3091682536084752</v>
      </c>
      <c r="U96" s="18">
        <f t="shared" si="219"/>
        <v>8.1180555253425268</v>
      </c>
      <c r="W96" t="str">
        <f t="shared" si="256"/>
        <v>52 Skilled metal, electrical and electronic trades</v>
      </c>
      <c r="X96" s="18">
        <f t="shared" si="220"/>
        <v>0.49796519529607952</v>
      </c>
      <c r="Y96" s="18">
        <f t="shared" si="220"/>
        <v>-8.5780849198085818</v>
      </c>
      <c r="Z96" s="18">
        <f t="shared" si="220"/>
        <v>4.6524641118538712</v>
      </c>
      <c r="AA96" s="18">
        <f t="shared" si="220"/>
        <v>2.4394202521123898</v>
      </c>
      <c r="AB96" s="18">
        <f t="shared" si="221"/>
        <v>2.3951285163741343</v>
      </c>
      <c r="AD96" s="18">
        <f t="shared" si="222"/>
        <v>3.1718522396173121</v>
      </c>
      <c r="AE96" s="18">
        <f t="shared" si="223"/>
        <v>3.4658756991049255</v>
      </c>
      <c r="AF96" s="18">
        <f t="shared" si="224"/>
        <v>5.6002190863528867</v>
      </c>
      <c r="AH96" t="str">
        <f t="shared" si="257"/>
        <v>52 Skilled metal, electrical and electronic trades</v>
      </c>
      <c r="AI96" s="18">
        <f t="shared" si="225"/>
        <v>0.30969019966691214</v>
      </c>
      <c r="AJ96" s="18">
        <f t="shared" si="225"/>
        <v>-3.5808042626882863</v>
      </c>
      <c r="AK96" s="18">
        <f t="shared" si="225"/>
        <v>1.946451543953498</v>
      </c>
      <c r="AL96" s="18">
        <f t="shared" si="225"/>
        <v>2.9351684130624278</v>
      </c>
      <c r="AM96" s="18">
        <f t="shared" si="226"/>
        <v>2.2065824536494194</v>
      </c>
      <c r="AO96" s="18">
        <f t="shared" si="227"/>
        <v>2.6045352493621499</v>
      </c>
      <c r="AP96" s="18">
        <f t="shared" si="228"/>
        <v>2.9579669482840076</v>
      </c>
      <c r="AQ96" s="18">
        <f t="shared" si="229"/>
        <v>4.7956931794893354</v>
      </c>
      <c r="AS96" t="str">
        <f t="shared" si="258"/>
        <v>52 Skilled metal, electrical and electronic trades</v>
      </c>
      <c r="AT96" s="18">
        <f t="shared" si="230"/>
        <v>-1.1689926682998175</v>
      </c>
      <c r="AU96" s="18">
        <f t="shared" si="230"/>
        <v>-2.5200308534428228</v>
      </c>
      <c r="AV96" s="18">
        <f t="shared" si="230"/>
        <v>1.5672743633747155</v>
      </c>
      <c r="AW96" s="18">
        <f t="shared" si="230"/>
        <v>1.9183756935202689</v>
      </c>
      <c r="AX96" s="18">
        <f t="shared" si="231"/>
        <v>1.5256039740508598</v>
      </c>
      <c r="AZ96" s="18">
        <f t="shared" si="232"/>
        <v>1.8012072680829938</v>
      </c>
      <c r="BA96" s="18">
        <f t="shared" si="233"/>
        <v>2.8097134768415355</v>
      </c>
      <c r="BB96" s="18">
        <f t="shared" si="234"/>
        <v>4.0821583406692952</v>
      </c>
      <c r="BD96" t="str">
        <f t="shared" si="259"/>
        <v>52 Skilled metal, electrical and electronic trades</v>
      </c>
      <c r="BE96" s="18">
        <f t="shared" si="235"/>
        <v>-0.65532628559819006</v>
      </c>
      <c r="BF96" s="18">
        <f t="shared" si="235"/>
        <v>-18.318988525085434</v>
      </c>
      <c r="BG96" s="18">
        <f t="shared" si="235"/>
        <v>1.2958842686627392</v>
      </c>
      <c r="BH96" s="18">
        <f t="shared" si="235"/>
        <v>-0.22564659433378376</v>
      </c>
      <c r="BI96" s="18">
        <f t="shared" si="236"/>
        <v>-0.99848674016081995</v>
      </c>
      <c r="BK96" s="18">
        <f t="shared" si="237"/>
        <v>0.27897388021933534</v>
      </c>
      <c r="BL96" s="18">
        <f t="shared" si="238"/>
        <v>2.0865683471980478</v>
      </c>
      <c r="BM96" s="18">
        <f t="shared" si="239"/>
        <v>2.2965779123898189</v>
      </c>
      <c r="BO96" t="str">
        <f t="shared" si="260"/>
        <v>52 Skilled metal, electrical and electronic trades</v>
      </c>
      <c r="BP96" s="18">
        <f t="shared" si="240"/>
        <v>-3.6472764725948181</v>
      </c>
      <c r="BQ96" s="18">
        <f t="shared" si="240"/>
        <v>-1.2751498536195061</v>
      </c>
      <c r="BR96" s="18">
        <f t="shared" si="240"/>
        <v>-2.7806955150303958</v>
      </c>
      <c r="BS96" s="18">
        <f t="shared" si="240"/>
        <v>-1.4772573725565286</v>
      </c>
      <c r="BT96" s="18">
        <f t="shared" si="241"/>
        <v>-1.8738809338256446</v>
      </c>
      <c r="BV96" s="18">
        <f t="shared" si="242"/>
        <v>-1.9136669894080471</v>
      </c>
      <c r="BW96" s="18">
        <f t="shared" si="243"/>
        <v>1.8585942402482347</v>
      </c>
      <c r="BX96" s="18">
        <f t="shared" si="244"/>
        <v>0.43038968540309863</v>
      </c>
      <c r="BZ96" t="str">
        <f t="shared" si="261"/>
        <v>52 Skilled metal, electrical and electronic trades</v>
      </c>
      <c r="CA96" s="18">
        <f t="shared" si="245"/>
        <v>-3.7865889849172718</v>
      </c>
      <c r="CB96" s="18">
        <f t="shared" si="245"/>
        <v>-17.35407323125402</v>
      </c>
      <c r="CC96" s="18">
        <f t="shared" si="245"/>
        <v>-1.1688703905951892</v>
      </c>
      <c r="CD96" s="18">
        <f t="shared" si="245"/>
        <v>-5.221263314214597</v>
      </c>
      <c r="CE96" s="18">
        <f t="shared" si="246"/>
        <v>-4.7916666155293779</v>
      </c>
      <c r="CG96" s="18">
        <f t="shared" si="247"/>
        <v>-3.8892727418884387</v>
      </c>
      <c r="CH96" s="18">
        <f t="shared" si="248"/>
        <v>1.828848481633405</v>
      </c>
      <c r="CI96" s="18">
        <f t="shared" si="249"/>
        <v>-0.97035228950554941</v>
      </c>
      <c r="CK96" t="str">
        <f t="shared" si="262"/>
        <v>52 Skilled metal, electrical and electronic trades</v>
      </c>
      <c r="CL96" s="18">
        <f t="shared" si="250"/>
        <v>0.82858436232535748</v>
      </c>
      <c r="CM96" s="18">
        <f t="shared" si="250"/>
        <v>-32.705782559488306</v>
      </c>
      <c r="CN96" s="18">
        <f t="shared" si="250"/>
        <v>0.17022796918242378</v>
      </c>
      <c r="CO96" s="18">
        <f t="shared" si="250"/>
        <v>-1.8512236215357802</v>
      </c>
      <c r="CP96" s="18">
        <f t="shared" si="251"/>
        <v>-3.5266194266441508</v>
      </c>
      <c r="CR96" s="18">
        <f t="shared" si="252"/>
        <v>-1.1819801426839249</v>
      </c>
      <c r="CS96" s="18">
        <f t="shared" si="253"/>
        <v>1.8059553893282843</v>
      </c>
      <c r="CT96" s="18">
        <f t="shared" si="254"/>
        <v>0.90453260175353822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-9.5338473413861919</v>
      </c>
      <c r="C97" s="18">
        <f t="shared" si="210"/>
        <v>-27.484456165881667</v>
      </c>
      <c r="D97" s="18">
        <f t="shared" si="210"/>
        <v>11.931788850067559</v>
      </c>
      <c r="E97" s="18">
        <f t="shared" si="210"/>
        <v>0.21805190841748257</v>
      </c>
      <c r="F97" s="18">
        <f t="shared" si="211"/>
        <v>1.663748428265821</v>
      </c>
      <c r="H97" s="18">
        <f t="shared" si="212"/>
        <v>3.9796742364578641</v>
      </c>
      <c r="I97" s="18">
        <f t="shared" si="213"/>
        <v>3.9729508915700817</v>
      </c>
      <c r="J97" s="18">
        <f t="shared" si="214"/>
        <v>6.5488730066380674</v>
      </c>
      <c r="L97" t="str">
        <f t="shared" si="255"/>
        <v>53 Skilled construction and building trades</v>
      </c>
      <c r="M97" s="18">
        <f t="shared" si="215"/>
        <v>-2.1463235230114064</v>
      </c>
      <c r="N97" s="18">
        <f t="shared" si="215"/>
        <v>-4.8263363078783428</v>
      </c>
      <c r="O97" s="18">
        <f t="shared" si="215"/>
        <v>7.0553869130240532</v>
      </c>
      <c r="P97" s="18">
        <f t="shared" si="215"/>
        <v>1.2594230635303294</v>
      </c>
      <c r="Q97" s="18">
        <f t="shared" si="216"/>
        <v>2.6377490165943929</v>
      </c>
      <c r="S97" s="18">
        <f t="shared" si="217"/>
        <v>3.1556787214649384</v>
      </c>
      <c r="T97" s="18">
        <f t="shared" si="218"/>
        <v>3.661253380421603</v>
      </c>
      <c r="U97" s="18">
        <f t="shared" si="219"/>
        <v>5.7360807429645222</v>
      </c>
      <c r="W97" t="str">
        <f t="shared" si="256"/>
        <v>53 Skilled construction and building trades</v>
      </c>
      <c r="X97" s="18">
        <f t="shared" si="220"/>
        <v>-5.3518084455668635</v>
      </c>
      <c r="Y97" s="18">
        <f t="shared" si="220"/>
        <v>7.0861758593809832E-2</v>
      </c>
      <c r="Z97" s="18">
        <f t="shared" si="220"/>
        <v>5.4770539186642875</v>
      </c>
      <c r="AA97" s="18">
        <f t="shared" si="220"/>
        <v>1.2317497309116021</v>
      </c>
      <c r="AB97" s="18">
        <f t="shared" si="221"/>
        <v>2.4658304755974969</v>
      </c>
      <c r="AD97" s="18">
        <f t="shared" si="222"/>
        <v>2.6275180337124393</v>
      </c>
      <c r="AE97" s="18">
        <f t="shared" si="223"/>
        <v>3.5584037097001087</v>
      </c>
      <c r="AF97" s="18">
        <f t="shared" si="224"/>
        <v>5.2848375009218795</v>
      </c>
      <c r="AH97" t="str">
        <f t="shared" si="257"/>
        <v>53 Skilled construction and building trades</v>
      </c>
      <c r="AI97" s="18">
        <f t="shared" si="225"/>
        <v>-1.7595151291701971</v>
      </c>
      <c r="AJ97" s="18">
        <f t="shared" si="225"/>
        <v>7.4474356607459935</v>
      </c>
      <c r="AK97" s="18">
        <f t="shared" si="225"/>
        <v>4.4004991258176585</v>
      </c>
      <c r="AL97" s="18">
        <f t="shared" si="225"/>
        <v>1.3723336832074384</v>
      </c>
      <c r="AM97" s="18">
        <f t="shared" si="226"/>
        <v>2.6819153123535111</v>
      </c>
      <c r="AO97" s="18">
        <f t="shared" si="227"/>
        <v>2.371834987642818</v>
      </c>
      <c r="AP97" s="18">
        <f t="shared" si="228"/>
        <v>3.6446688872403987</v>
      </c>
      <c r="AQ97" s="18">
        <f t="shared" si="229"/>
        <v>5.1772340855508414</v>
      </c>
      <c r="AS97" t="str">
        <f t="shared" si="258"/>
        <v>53 Skilled construction and building trades</v>
      </c>
      <c r="AT97" s="18">
        <f t="shared" si="230"/>
        <v>-4.0835655756068174</v>
      </c>
      <c r="AU97" s="18">
        <f t="shared" si="230"/>
        <v>9.406912986310779</v>
      </c>
      <c r="AV97" s="18">
        <f t="shared" si="230"/>
        <v>5.5899367756175433</v>
      </c>
      <c r="AW97" s="18">
        <f t="shared" si="230"/>
        <v>1.0243190766575205</v>
      </c>
      <c r="AX97" s="18">
        <f t="shared" si="231"/>
        <v>2.9410386285260604</v>
      </c>
      <c r="AZ97" s="18">
        <f t="shared" si="232"/>
        <v>2.5238243457729403</v>
      </c>
      <c r="BA97" s="18">
        <f t="shared" si="233"/>
        <v>3.7037132667465222</v>
      </c>
      <c r="BB97" s="18">
        <f t="shared" si="234"/>
        <v>5.3291423844175956</v>
      </c>
      <c r="BD97" t="str">
        <f t="shared" si="259"/>
        <v>53 Skilled construction and building trades</v>
      </c>
      <c r="BE97" s="18">
        <f t="shared" si="235"/>
        <v>-4.4660103815618912</v>
      </c>
      <c r="BF97" s="18">
        <f t="shared" si="235"/>
        <v>-11.624974122476095</v>
      </c>
      <c r="BG97" s="18">
        <f t="shared" si="235"/>
        <v>1.7189769399314381</v>
      </c>
      <c r="BH97" s="18">
        <f t="shared" si="235"/>
        <v>-1.5306210754082117</v>
      </c>
      <c r="BI97" s="18">
        <f t="shared" si="236"/>
        <v>-1.1965826015105541</v>
      </c>
      <c r="BK97" s="18">
        <f t="shared" si="237"/>
        <v>-0.45912356064957693</v>
      </c>
      <c r="BL97" s="18">
        <f t="shared" si="238"/>
        <v>2.1826634925160127</v>
      </c>
      <c r="BM97" s="18">
        <f t="shared" si="239"/>
        <v>1.8463670586777337</v>
      </c>
      <c r="BO97" t="str">
        <f t="shared" si="260"/>
        <v>53 Skilled construction and building trades</v>
      </c>
      <c r="BP97" s="18">
        <f t="shared" si="240"/>
        <v>-4.1945128321532188</v>
      </c>
      <c r="BQ97" s="18">
        <f t="shared" si="240"/>
        <v>7.2831210012621161</v>
      </c>
      <c r="BR97" s="18">
        <f t="shared" si="240"/>
        <v>4.5979043179023016E-2</v>
      </c>
      <c r="BS97" s="18">
        <f t="shared" si="240"/>
        <v>-0.45567482821197158</v>
      </c>
      <c r="BT97" s="18">
        <f t="shared" si="241"/>
        <v>0.16844138719962487</v>
      </c>
      <c r="BV97" s="18">
        <f t="shared" si="242"/>
        <v>-0.28873698571144635</v>
      </c>
      <c r="BW97" s="18">
        <f t="shared" si="243"/>
        <v>2.4906135332838364</v>
      </c>
      <c r="BX97" s="18">
        <f t="shared" si="244"/>
        <v>2.2872891266792594</v>
      </c>
      <c r="BZ97" t="str">
        <f t="shared" si="261"/>
        <v>53 Skilled construction and building trades</v>
      </c>
      <c r="CA97" s="18">
        <f t="shared" si="245"/>
        <v>-6.1964904838559214</v>
      </c>
      <c r="CB97" s="18">
        <f t="shared" si="245"/>
        <v>-6.0662762237284396</v>
      </c>
      <c r="CC97" s="18">
        <f t="shared" si="245"/>
        <v>0.45807657619416631</v>
      </c>
      <c r="CD97" s="18">
        <f t="shared" si="245"/>
        <v>-1.3548063876018479</v>
      </c>
      <c r="CE97" s="18">
        <f t="shared" si="246"/>
        <v>-1.0948125229328975</v>
      </c>
      <c r="CG97" s="18">
        <f t="shared" si="247"/>
        <v>-0.75417659697931683</v>
      </c>
      <c r="CH97" s="18">
        <f t="shared" si="248"/>
        <v>2.2828363028930987</v>
      </c>
      <c r="CI97" s="18">
        <f t="shared" si="249"/>
        <v>1.7414955728444648</v>
      </c>
      <c r="CK97" t="str">
        <f t="shared" si="262"/>
        <v>53 Skilled construction and building trades</v>
      </c>
      <c r="CL97" s="18">
        <f t="shared" si="250"/>
        <v>-4.992633216789466</v>
      </c>
      <c r="CM97" s="18">
        <f t="shared" si="250"/>
        <v>-28.221299250347464</v>
      </c>
      <c r="CN97" s="18">
        <f t="shared" si="250"/>
        <v>-5.5123731990794678</v>
      </c>
      <c r="CO97" s="18">
        <f t="shared" si="250"/>
        <v>-13.853721334783643</v>
      </c>
      <c r="CP97" s="18">
        <f t="shared" si="251"/>
        <v>-12.334801669489458</v>
      </c>
      <c r="CR97" s="18">
        <f t="shared" si="252"/>
        <v>-11.158477043658788</v>
      </c>
      <c r="CS97" s="18">
        <f t="shared" si="253"/>
        <v>0.92051907817709555</v>
      </c>
      <c r="CT97" s="18">
        <f t="shared" si="254"/>
        <v>-7.3756504271007106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-1.2022839522830786</v>
      </c>
      <c r="C98" s="18">
        <f t="shared" si="210"/>
        <v>0.58117542762465835</v>
      </c>
      <c r="D98" s="18">
        <f t="shared" si="210"/>
        <v>7.0553343948159153</v>
      </c>
      <c r="E98" s="18">
        <f t="shared" si="210"/>
        <v>3.5786082192456492</v>
      </c>
      <c r="F98" s="18">
        <f t="shared" si="211"/>
        <v>4.4608814744939718</v>
      </c>
      <c r="H98" s="18">
        <f t="shared" si="212"/>
        <v>4.7247867953109646</v>
      </c>
      <c r="I98" s="18">
        <f t="shared" si="213"/>
        <v>4.0947077423451939</v>
      </c>
      <c r="J98" s="18">
        <f t="shared" si="214"/>
        <v>7.1671076179032456</v>
      </c>
      <c r="L98" t="str">
        <f t="shared" si="255"/>
        <v>54 Textiles, printing and other skilled trades</v>
      </c>
      <c r="M98" s="18">
        <f t="shared" si="215"/>
        <v>2.5661878856488629</v>
      </c>
      <c r="N98" s="18">
        <f t="shared" si="215"/>
        <v>-3.6148048736957317</v>
      </c>
      <c r="O98" s="18">
        <f t="shared" si="215"/>
        <v>6.398357817469269</v>
      </c>
      <c r="P98" s="18">
        <f t="shared" si="215"/>
        <v>3.9795622077603454</v>
      </c>
      <c r="Q98" s="18">
        <f t="shared" si="216"/>
        <v>4.2342150157959502</v>
      </c>
      <c r="S98" s="18">
        <f t="shared" si="217"/>
        <v>4.7796551344649441</v>
      </c>
      <c r="T98" s="18">
        <f t="shared" si="218"/>
        <v>4.31401370005291</v>
      </c>
      <c r="U98" s="18">
        <f t="shared" si="219"/>
        <v>7.3528342395914548</v>
      </c>
      <c r="W98" t="str">
        <f t="shared" si="256"/>
        <v>54 Textiles, printing and other skilled trades</v>
      </c>
      <c r="X98" s="18">
        <f t="shared" si="220"/>
        <v>-2.1172948776888356</v>
      </c>
      <c r="Y98" s="18">
        <f t="shared" si="220"/>
        <v>8.7438000696993257</v>
      </c>
      <c r="Z98" s="18">
        <f t="shared" si="220"/>
        <v>3.2746162233519227</v>
      </c>
      <c r="AA98" s="18">
        <f t="shared" si="220"/>
        <v>2.9243348309398121</v>
      </c>
      <c r="AB98" s="18">
        <f t="shared" si="221"/>
        <v>3.3884612046921836</v>
      </c>
      <c r="AD98" s="18">
        <f t="shared" si="222"/>
        <v>3.0409630883625027</v>
      </c>
      <c r="AE98" s="18">
        <f t="shared" si="223"/>
        <v>3.6886969809224013</v>
      </c>
      <c r="AF98" s="18">
        <f t="shared" si="224"/>
        <v>5.67613410366552</v>
      </c>
      <c r="AH98" t="str">
        <f t="shared" si="257"/>
        <v>54 Textiles, printing and other skilled trades</v>
      </c>
      <c r="AI98" s="18">
        <f t="shared" si="225"/>
        <v>-0.73139064788205754</v>
      </c>
      <c r="AJ98" s="18">
        <f t="shared" si="225"/>
        <v>19.828181657886756</v>
      </c>
      <c r="AK98" s="18">
        <f t="shared" si="225"/>
        <v>1.0058187524363271</v>
      </c>
      <c r="AL98" s="18">
        <f t="shared" si="225"/>
        <v>2.6558219924460502</v>
      </c>
      <c r="AM98" s="18">
        <f t="shared" si="226"/>
        <v>3.1295028164262106</v>
      </c>
      <c r="AO98" s="18">
        <f t="shared" si="227"/>
        <v>2.1028475626011289</v>
      </c>
      <c r="AP98" s="18">
        <f t="shared" si="228"/>
        <v>3.3430407228715486</v>
      </c>
      <c r="AQ98" s="18">
        <f t="shared" si="229"/>
        <v>4.7433938475261117</v>
      </c>
      <c r="AS98" t="str">
        <f t="shared" si="258"/>
        <v>54 Textiles, printing and other skilled trades</v>
      </c>
      <c r="AT98" s="18">
        <f t="shared" si="230"/>
        <v>-1.5011395314073139</v>
      </c>
      <c r="AU98" s="18">
        <f t="shared" si="230"/>
        <v>8.7212470706889746</v>
      </c>
      <c r="AV98" s="18">
        <f t="shared" si="230"/>
        <v>1.7406969192911959</v>
      </c>
      <c r="AW98" s="18">
        <f t="shared" si="230"/>
        <v>2.1059512157235005</v>
      </c>
      <c r="AX98" s="18">
        <f t="shared" si="231"/>
        <v>2.3926204337984647</v>
      </c>
      <c r="AZ98" s="18">
        <f t="shared" si="232"/>
        <v>1.9840543176136816</v>
      </c>
      <c r="BA98" s="18">
        <f t="shared" si="233"/>
        <v>3.2852257365444615</v>
      </c>
      <c r="BB98" s="18">
        <f t="shared" si="234"/>
        <v>4.6121334499670263</v>
      </c>
      <c r="BD98" t="str">
        <f t="shared" si="259"/>
        <v>54 Textiles, printing and other skilled trades</v>
      </c>
      <c r="BE98" s="18">
        <f t="shared" si="235"/>
        <v>-3.5175356653751932</v>
      </c>
      <c r="BF98" s="18">
        <f t="shared" si="235"/>
        <v>-7.0304688189747777</v>
      </c>
      <c r="BG98" s="18">
        <f t="shared" si="235"/>
        <v>2.6463281908436054</v>
      </c>
      <c r="BH98" s="18">
        <f t="shared" si="235"/>
        <v>0.8845156013472133</v>
      </c>
      <c r="BI98" s="18">
        <f t="shared" si="236"/>
        <v>0.91516370296971239</v>
      </c>
      <c r="BK98" s="18">
        <f t="shared" si="237"/>
        <v>1.4684006185875731</v>
      </c>
      <c r="BL98" s="18">
        <f t="shared" si="238"/>
        <v>2.7180116188603387</v>
      </c>
      <c r="BM98" s="18">
        <f t="shared" si="239"/>
        <v>3.7600214076302318</v>
      </c>
      <c r="BO98" t="str">
        <f t="shared" si="260"/>
        <v>54 Textiles, printing and other skilled trades</v>
      </c>
      <c r="BP98" s="18">
        <f t="shared" si="240"/>
        <v>-5.9827478327714845</v>
      </c>
      <c r="BQ98" s="18">
        <f t="shared" si="240"/>
        <v>2.2604348923400464</v>
      </c>
      <c r="BR98" s="18">
        <f t="shared" si="240"/>
        <v>-2.2645069096646542</v>
      </c>
      <c r="BS98" s="18">
        <f t="shared" si="240"/>
        <v>-1.5363309318406682</v>
      </c>
      <c r="BT98" s="18">
        <f t="shared" si="241"/>
        <v>-1.5318943595981072</v>
      </c>
      <c r="BV98" s="18">
        <f t="shared" si="242"/>
        <v>-1.7796570767594999</v>
      </c>
      <c r="BW98" s="18">
        <f t="shared" si="243"/>
        <v>1.962725637784013</v>
      </c>
      <c r="BX98" s="18">
        <f t="shared" si="244"/>
        <v>0.65194826059185029</v>
      </c>
      <c r="BZ98" t="str">
        <f t="shared" si="261"/>
        <v>54 Textiles, printing and other skilled trades</v>
      </c>
      <c r="CA98" s="18">
        <f t="shared" si="245"/>
        <v>-4.0257458037485154</v>
      </c>
      <c r="CB98" s="18">
        <f t="shared" si="245"/>
        <v>-7.1061238019999422</v>
      </c>
      <c r="CC98" s="18">
        <f t="shared" si="245"/>
        <v>-0.22423135986037179</v>
      </c>
      <c r="CD98" s="18">
        <f t="shared" si="245"/>
        <v>-1.3668456843935473</v>
      </c>
      <c r="CE98" s="18">
        <f t="shared" si="246"/>
        <v>-1.3813944557273139</v>
      </c>
      <c r="CG98" s="18">
        <f t="shared" si="247"/>
        <v>-0.98743558318922231</v>
      </c>
      <c r="CH98" s="18">
        <f t="shared" si="248"/>
        <v>2.037507678971795</v>
      </c>
      <c r="CI98" s="18">
        <f t="shared" si="249"/>
        <v>1.3068036747978073</v>
      </c>
      <c r="CK98" t="str">
        <f t="shared" si="262"/>
        <v>54 Textiles, printing and other skilled trades</v>
      </c>
      <c r="CL98" s="18">
        <f t="shared" si="250"/>
        <v>-4.4374423045998928</v>
      </c>
      <c r="CM98" s="18">
        <f t="shared" si="250"/>
        <v>-23.15189156908999</v>
      </c>
      <c r="CN98" s="18">
        <f t="shared" si="250"/>
        <v>-7.180061399733173</v>
      </c>
      <c r="CO98" s="18">
        <f t="shared" si="250"/>
        <v>-4.2623621741730293</v>
      </c>
      <c r="CP98" s="18">
        <f t="shared" si="251"/>
        <v>-6.4773799335768878</v>
      </c>
      <c r="CR98" s="18">
        <f t="shared" si="252"/>
        <v>-5.2449793125277751</v>
      </c>
      <c r="CS98" s="18">
        <f t="shared" si="253"/>
        <v>1.0748955998944876</v>
      </c>
      <c r="CT98" s="18">
        <f t="shared" si="254"/>
        <v>-3.1404053684292443</v>
      </c>
    </row>
    <row r="99" spans="1:98" x14ac:dyDescent="0.2">
      <c r="A99" t="str">
        <f t="shared" si="209"/>
        <v>61 Caring personal service occupations</v>
      </c>
      <c r="B99" s="18">
        <f t="shared" si="210"/>
        <v>4.380641982587874</v>
      </c>
      <c r="C99" s="18">
        <f t="shared" si="210"/>
        <v>-6.6235350958531942</v>
      </c>
      <c r="D99" s="18">
        <f t="shared" si="210"/>
        <v>8.6262043685283007</v>
      </c>
      <c r="E99" s="18">
        <f t="shared" si="210"/>
        <v>3.8972136654104927</v>
      </c>
      <c r="F99" s="18">
        <f t="shared" si="211"/>
        <v>4.6518333981851789</v>
      </c>
      <c r="H99" s="18">
        <f t="shared" si="212"/>
        <v>5.4502147916276167</v>
      </c>
      <c r="I99" s="18">
        <f t="shared" si="213"/>
        <v>4.5917559844742328</v>
      </c>
      <c r="J99" s="18">
        <f t="shared" si="214"/>
        <v>8.0124411289986384</v>
      </c>
      <c r="L99" t="str">
        <f t="shared" si="255"/>
        <v>61 Caring personal service occupations</v>
      </c>
      <c r="M99" s="18">
        <f t="shared" si="215"/>
        <v>9.5169921077944863</v>
      </c>
      <c r="N99" s="18">
        <f t="shared" si="215"/>
        <v>-9.4544850932291595</v>
      </c>
      <c r="O99" s="18">
        <f t="shared" si="215"/>
        <v>7.9818254795939847</v>
      </c>
      <c r="P99" s="18">
        <f t="shared" si="215"/>
        <v>4.0733051582543478</v>
      </c>
      <c r="Q99" s="18">
        <f t="shared" si="216"/>
        <v>4.3670381474537168</v>
      </c>
      <c r="S99" s="18">
        <f t="shared" si="217"/>
        <v>5.3601676748060934</v>
      </c>
      <c r="T99" s="18">
        <f t="shared" si="218"/>
        <v>4.6571115407636254</v>
      </c>
      <c r="U99" s="18">
        <f t="shared" si="219"/>
        <v>7.9902820782028705</v>
      </c>
      <c r="W99" t="str">
        <f t="shared" si="256"/>
        <v>61 Caring personal service occupations</v>
      </c>
      <c r="X99" s="18">
        <f t="shared" si="220"/>
        <v>4.7731053494946662</v>
      </c>
      <c r="Y99" s="18">
        <f t="shared" si="220"/>
        <v>11.580517009100856</v>
      </c>
      <c r="Z99" s="18">
        <f t="shared" si="220"/>
        <v>2.3972239043306809</v>
      </c>
      <c r="AA99" s="18">
        <f t="shared" si="220"/>
        <v>2.7367092626955802</v>
      </c>
      <c r="AB99" s="18">
        <f t="shared" si="221"/>
        <v>3.1615507453531144</v>
      </c>
      <c r="AD99" s="18">
        <f t="shared" si="222"/>
        <v>2.6234226025127372</v>
      </c>
      <c r="AE99" s="18">
        <f t="shared" si="223"/>
        <v>3.9776306374297965</v>
      </c>
      <c r="AF99" s="18">
        <f t="shared" si="224"/>
        <v>5.6167423218552948</v>
      </c>
      <c r="AH99" t="str">
        <f t="shared" si="257"/>
        <v>61 Caring personal service occupations</v>
      </c>
      <c r="AI99" s="18">
        <f t="shared" si="225"/>
        <v>2.0916766423870303</v>
      </c>
      <c r="AJ99" s="18">
        <f t="shared" si="225"/>
        <v>13.823406150557993</v>
      </c>
      <c r="AK99" s="18">
        <f t="shared" si="225"/>
        <v>-0.17715803317076562</v>
      </c>
      <c r="AL99" s="18">
        <f t="shared" si="225"/>
        <v>1.2251459908545259</v>
      </c>
      <c r="AM99" s="18">
        <f t="shared" si="226"/>
        <v>1.5264227285107346</v>
      </c>
      <c r="AO99" s="18">
        <f t="shared" si="227"/>
        <v>0.75553604179927625</v>
      </c>
      <c r="AP99" s="18">
        <f t="shared" si="228"/>
        <v>3.2171076622412365</v>
      </c>
      <c r="AQ99" s="18">
        <f t="shared" si="229"/>
        <v>3.7116682308118376</v>
      </c>
      <c r="AS99" t="str">
        <f t="shared" si="258"/>
        <v>61 Caring personal service occupations</v>
      </c>
      <c r="AT99" s="18">
        <f t="shared" si="230"/>
        <v>4.3649732150412568</v>
      </c>
      <c r="AU99" s="18">
        <f t="shared" si="230"/>
        <v>13.43182712816191</v>
      </c>
      <c r="AV99" s="18">
        <f t="shared" si="230"/>
        <v>0.40794080675052857</v>
      </c>
      <c r="AW99" s="18">
        <f t="shared" si="230"/>
        <v>1.9216783973074802</v>
      </c>
      <c r="AX99" s="18">
        <f t="shared" si="231"/>
        <v>2.126878079995298</v>
      </c>
      <c r="AZ99" s="18">
        <f t="shared" si="232"/>
        <v>1.4145803847433802</v>
      </c>
      <c r="BA99" s="18">
        <f t="shared" si="233"/>
        <v>3.4069640133491008</v>
      </c>
      <c r="BB99" s="18">
        <f t="shared" si="234"/>
        <v>4.325768467215485</v>
      </c>
      <c r="BD99" t="str">
        <f t="shared" si="259"/>
        <v>61 Caring personal service occupations</v>
      </c>
      <c r="BE99" s="18">
        <f t="shared" si="235"/>
        <v>1.9202679283337298</v>
      </c>
      <c r="BF99" s="18">
        <f t="shared" si="235"/>
        <v>-2.0383878518126064</v>
      </c>
      <c r="BG99" s="18">
        <f t="shared" si="235"/>
        <v>2.7488352244584568</v>
      </c>
      <c r="BH99" s="18">
        <f t="shared" si="235"/>
        <v>1.5560419812268966</v>
      </c>
      <c r="BI99" s="18">
        <f t="shared" si="236"/>
        <v>1.6979931313068741</v>
      </c>
      <c r="BK99" s="18">
        <f t="shared" si="237"/>
        <v>1.9520931891409354</v>
      </c>
      <c r="BL99" s="18">
        <f t="shared" si="238"/>
        <v>3.6755935751855873</v>
      </c>
      <c r="BM99" s="18">
        <f t="shared" si="239"/>
        <v>4.9186933817759959</v>
      </c>
      <c r="BO99" t="str">
        <f t="shared" si="260"/>
        <v>61 Caring personal service occupations</v>
      </c>
      <c r="BP99" s="18">
        <f t="shared" si="240"/>
        <v>1.4655181980137266</v>
      </c>
      <c r="BQ99" s="18">
        <f t="shared" si="240"/>
        <v>-13.907166776625491</v>
      </c>
      <c r="BR99" s="18">
        <f t="shared" si="240"/>
        <v>1.1632769523715725</v>
      </c>
      <c r="BS99" s="18">
        <f t="shared" si="240"/>
        <v>-1.0550947227235152</v>
      </c>
      <c r="BT99" s="18">
        <f t="shared" si="241"/>
        <v>-1.2297874262066077</v>
      </c>
      <c r="BV99" s="18">
        <f t="shared" si="242"/>
        <v>-0.32109595356044629</v>
      </c>
      <c r="BW99" s="18">
        <f t="shared" si="243"/>
        <v>2.7815142093906564</v>
      </c>
      <c r="BX99" s="18">
        <f t="shared" si="244"/>
        <v>2.5644955836275685</v>
      </c>
      <c r="BZ99" t="str">
        <f t="shared" si="261"/>
        <v>61 Caring personal service occupations</v>
      </c>
      <c r="CA99" s="18">
        <f t="shared" si="245"/>
        <v>-10.558769051902207</v>
      </c>
      <c r="CB99" s="18">
        <f t="shared" si="245"/>
        <v>-21.681000970596585</v>
      </c>
      <c r="CC99" s="18">
        <f t="shared" si="245"/>
        <v>-5.4434735359621627</v>
      </c>
      <c r="CD99" s="18">
        <f t="shared" si="245"/>
        <v>-1.7246749820581941</v>
      </c>
      <c r="CE99" s="18">
        <f t="shared" si="246"/>
        <v>-4.2699914072781731</v>
      </c>
      <c r="CG99" s="18">
        <f t="shared" si="247"/>
        <v>-2.9802474678323421</v>
      </c>
      <c r="CH99" s="18">
        <f t="shared" si="248"/>
        <v>1.5006285353261983</v>
      </c>
      <c r="CI99" s="18">
        <f t="shared" si="249"/>
        <v>-0.80713626307357123</v>
      </c>
      <c r="CK99" t="str">
        <f t="shared" si="262"/>
        <v>61 Caring personal service occupations</v>
      </c>
      <c r="CL99" s="18">
        <f t="shared" si="250"/>
        <v>-3.4756716621007655</v>
      </c>
      <c r="CM99" s="18">
        <f t="shared" si="250"/>
        <v>-33.987909120882364</v>
      </c>
      <c r="CN99" s="18">
        <f t="shared" si="250"/>
        <v>0.53514893826676069</v>
      </c>
      <c r="CO99" s="18">
        <f t="shared" si="250"/>
        <v>-1.5320945882263515</v>
      </c>
      <c r="CP99" s="18">
        <f t="shared" si="251"/>
        <v>-3.3370584109265078</v>
      </c>
      <c r="CR99" s="18">
        <f t="shared" si="252"/>
        <v>-0.84778015419967323</v>
      </c>
      <c r="CS99" s="18">
        <f t="shared" si="253"/>
        <v>1.510855525687238</v>
      </c>
      <c r="CT99" s="18">
        <f t="shared" si="254"/>
        <v>0.83206852169313006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2.611084340065406</v>
      </c>
      <c r="C100" s="18">
        <f t="shared" si="210"/>
        <v>-9.8864381712718377</v>
      </c>
      <c r="D100" s="18">
        <f t="shared" si="210"/>
        <v>7.3027940378110223</v>
      </c>
      <c r="E100" s="18">
        <f t="shared" si="210"/>
        <v>4.1999314486408812</v>
      </c>
      <c r="F100" s="18">
        <f t="shared" si="211"/>
        <v>4.2095397008089508</v>
      </c>
      <c r="H100" s="18">
        <f t="shared" si="212"/>
        <v>5.2241191896151395</v>
      </c>
      <c r="I100" s="18">
        <f t="shared" si="213"/>
        <v>4.3081451963995709</v>
      </c>
      <c r="J100" s="18">
        <f t="shared" si="214"/>
        <v>7.6683706869913326</v>
      </c>
      <c r="L100" t="str">
        <f t="shared" si="255"/>
        <v>62 Leisure, travel and related personal service occupations</v>
      </c>
      <c r="M100" s="18">
        <f t="shared" si="215"/>
        <v>6.9497214616561775</v>
      </c>
      <c r="N100" s="18">
        <f t="shared" si="215"/>
        <v>-12.676669141873342</v>
      </c>
      <c r="O100" s="18">
        <f t="shared" si="215"/>
        <v>6.6742861493399586</v>
      </c>
      <c r="P100" s="18">
        <f t="shared" si="215"/>
        <v>3.0277811216953721</v>
      </c>
      <c r="Q100" s="18">
        <f t="shared" si="216"/>
        <v>3.082698829827879</v>
      </c>
      <c r="S100" s="18">
        <f t="shared" si="217"/>
        <v>4.2292180330183227</v>
      </c>
      <c r="T100" s="18">
        <f t="shared" si="218"/>
        <v>3.9938176712127849</v>
      </c>
      <c r="U100" s="18">
        <f t="shared" si="219"/>
        <v>6.741571716363115</v>
      </c>
      <c r="W100" t="str">
        <f t="shared" si="256"/>
        <v>62 Leisure, travel and related personal service occupations</v>
      </c>
      <c r="X100" s="18">
        <f t="shared" si="220"/>
        <v>4.7548935867853359</v>
      </c>
      <c r="Y100" s="18">
        <f t="shared" si="220"/>
        <v>14.120494970565488</v>
      </c>
      <c r="Z100" s="18">
        <f t="shared" si="220"/>
        <v>3.6579571641672359</v>
      </c>
      <c r="AA100" s="18">
        <f t="shared" si="220"/>
        <v>3.4685898834887485</v>
      </c>
      <c r="AB100" s="18">
        <f t="shared" si="221"/>
        <v>4.1636971485846663</v>
      </c>
      <c r="AD100" s="18">
        <f t="shared" si="222"/>
        <v>3.5316738407895398</v>
      </c>
      <c r="AE100" s="18">
        <f t="shared" si="223"/>
        <v>4.0350730658819112</v>
      </c>
      <c r="AF100" s="18">
        <f t="shared" si="224"/>
        <v>6.2795423148452212</v>
      </c>
      <c r="AH100" t="str">
        <f t="shared" si="257"/>
        <v>62 Leisure, travel and related personal service occupations</v>
      </c>
      <c r="AI100" s="18">
        <f t="shared" si="225"/>
        <v>5.1404271233914223</v>
      </c>
      <c r="AJ100" s="18">
        <f t="shared" si="225"/>
        <v>13.673343292849459</v>
      </c>
      <c r="AK100" s="18">
        <f t="shared" si="225"/>
        <v>1.3771742885335669</v>
      </c>
      <c r="AL100" s="18">
        <f t="shared" si="225"/>
        <v>3.0750731237193074</v>
      </c>
      <c r="AM100" s="18">
        <f t="shared" si="226"/>
        <v>3.1706112634167338</v>
      </c>
      <c r="AO100" s="18">
        <f t="shared" si="227"/>
        <v>2.5059704734818</v>
      </c>
      <c r="AP100" s="18">
        <f t="shared" si="228"/>
        <v>3.7002466593148986</v>
      </c>
      <c r="AQ100" s="18">
        <f t="shared" si="229"/>
        <v>5.3141197278309793</v>
      </c>
      <c r="AS100" t="str">
        <f t="shared" si="258"/>
        <v>62 Leisure, travel and related personal service occupations</v>
      </c>
      <c r="AT100" s="18">
        <f t="shared" si="230"/>
        <v>4.2831947850797025</v>
      </c>
      <c r="AU100" s="18">
        <f t="shared" si="230"/>
        <v>29.192978882025479</v>
      </c>
      <c r="AV100" s="18">
        <f t="shared" si="230"/>
        <v>2.4806704793110645</v>
      </c>
      <c r="AW100" s="18">
        <f t="shared" si="230"/>
        <v>3.5302896130810613</v>
      </c>
      <c r="AX100" s="18">
        <f t="shared" si="231"/>
        <v>4.6393870442873464</v>
      </c>
      <c r="AZ100" s="18">
        <f t="shared" si="232"/>
        <v>3.1792274932109565</v>
      </c>
      <c r="BA100" s="18">
        <f t="shared" si="233"/>
        <v>3.9486146738834327</v>
      </c>
      <c r="BB100" s="18">
        <f t="shared" si="234"/>
        <v>5.9710924107688079</v>
      </c>
      <c r="BD100" t="str">
        <f t="shared" si="259"/>
        <v>62 Leisure, travel and related personal service occupations</v>
      </c>
      <c r="BE100" s="18">
        <f t="shared" si="235"/>
        <v>-1.0993849305152903</v>
      </c>
      <c r="BF100" s="18">
        <f t="shared" si="235"/>
        <v>0.53736673061830498</v>
      </c>
      <c r="BG100" s="18">
        <f t="shared" si="235"/>
        <v>0.44723213554502816</v>
      </c>
      <c r="BH100" s="18">
        <f t="shared" si="235"/>
        <v>-0.27027679554508799</v>
      </c>
      <c r="BI100" s="18">
        <f t="shared" si="236"/>
        <v>3.7923320443278286E-3</v>
      </c>
      <c r="BK100" s="18">
        <f t="shared" si="237"/>
        <v>-3.1678441657589929E-2</v>
      </c>
      <c r="BL100" s="18">
        <f t="shared" si="238"/>
        <v>2.6718401881534737</v>
      </c>
      <c r="BM100" s="18">
        <f t="shared" si="239"/>
        <v>2.6499560201416861</v>
      </c>
      <c r="BO100" t="str">
        <f t="shared" si="260"/>
        <v>62 Leisure, travel and related personal service occupations</v>
      </c>
      <c r="BP100" s="18">
        <f t="shared" si="240"/>
        <v>0.50569690967967595</v>
      </c>
      <c r="BQ100" s="18">
        <f t="shared" si="240"/>
        <v>-7.3755016134778639</v>
      </c>
      <c r="BR100" s="18">
        <f t="shared" si="240"/>
        <v>-1.3171599426511915</v>
      </c>
      <c r="BS100" s="18">
        <f t="shared" si="240"/>
        <v>-2.4324293745095704</v>
      </c>
      <c r="BT100" s="18">
        <f t="shared" si="241"/>
        <v>-2.4029228796691449</v>
      </c>
      <c r="BV100" s="18">
        <f t="shared" si="242"/>
        <v>-2.0620804536996995</v>
      </c>
      <c r="BW100" s="18">
        <f t="shared" si="243"/>
        <v>2.3104053297125171</v>
      </c>
      <c r="BX100" s="18">
        <f t="shared" si="244"/>
        <v>0.87860241155244267</v>
      </c>
      <c r="BZ100" t="str">
        <f t="shared" si="261"/>
        <v>62 Leisure, travel and related personal service occupations</v>
      </c>
      <c r="CA100" s="18">
        <f t="shared" si="245"/>
        <v>1.7277063626539801</v>
      </c>
      <c r="CB100" s="18">
        <f t="shared" si="245"/>
        <v>-10.40509398604642</v>
      </c>
      <c r="CC100" s="18">
        <f t="shared" si="245"/>
        <v>-0.75989901397951476</v>
      </c>
      <c r="CD100" s="18">
        <f t="shared" si="245"/>
        <v>-3.2836410492767087</v>
      </c>
      <c r="CE100" s="18">
        <f t="shared" si="246"/>
        <v>-2.9668973752792427</v>
      </c>
      <c r="CG100" s="18">
        <f t="shared" si="247"/>
        <v>-2.4496066811478978</v>
      </c>
      <c r="CH100" s="18">
        <f t="shared" si="248"/>
        <v>2.1145538799079544</v>
      </c>
      <c r="CI100" s="18">
        <f t="shared" si="249"/>
        <v>0.37697567214376448</v>
      </c>
      <c r="CK100" t="str">
        <f t="shared" si="262"/>
        <v>62 Leisure, travel and related personal service occupations</v>
      </c>
      <c r="CL100" s="18">
        <f t="shared" si="250"/>
        <v>-1.4744282214859683</v>
      </c>
      <c r="CM100" s="18">
        <f t="shared" si="250"/>
        <v>-31.610426650255686</v>
      </c>
      <c r="CN100" s="18">
        <f t="shared" si="250"/>
        <v>-3.7906538680425705</v>
      </c>
      <c r="CO100" s="18">
        <f t="shared" si="250"/>
        <v>-3.5737459615000411</v>
      </c>
      <c r="CP100" s="18">
        <f t="shared" si="251"/>
        <v>-5.6885715256123293</v>
      </c>
      <c r="CR100" s="18">
        <f t="shared" si="252"/>
        <v>-3.6461028790561345</v>
      </c>
      <c r="CS100" s="18">
        <f t="shared" si="253"/>
        <v>1.3485397783409292</v>
      </c>
      <c r="CT100" s="18">
        <f t="shared" si="254"/>
        <v>-1.514597590828759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0.93163181999573741</v>
      </c>
      <c r="C101" s="18">
        <f t="shared" si="210"/>
        <v>1.3139966972678163</v>
      </c>
      <c r="D101" s="18">
        <f t="shared" si="210"/>
        <v>7.266767704672894</v>
      </c>
      <c r="E101" s="18">
        <f t="shared" si="210"/>
        <v>3.1765266344149445</v>
      </c>
      <c r="F101" s="18">
        <f t="shared" si="211"/>
        <v>4.3188470196787954</v>
      </c>
      <c r="H101" s="18">
        <f t="shared" si="212"/>
        <v>4.522310267009888</v>
      </c>
      <c r="I101" s="18">
        <f t="shared" si="213"/>
        <v>4.3279008903831295</v>
      </c>
      <c r="J101" s="18">
        <f t="shared" si="214"/>
        <v>7.1800845393667823</v>
      </c>
      <c r="L101" t="str">
        <f t="shared" si="255"/>
        <v>63 Community and civil enforcement occupations</v>
      </c>
      <c r="M101" s="18">
        <f t="shared" si="215"/>
        <v>-1.3789065150159985</v>
      </c>
      <c r="N101" s="18">
        <f t="shared" si="215"/>
        <v>28.689046497918056</v>
      </c>
      <c r="O101" s="18">
        <f t="shared" si="215"/>
        <v>1.6619910706293206</v>
      </c>
      <c r="P101" s="18">
        <f t="shared" si="215"/>
        <v>3.469433158092694</v>
      </c>
      <c r="Q101" s="18">
        <f t="shared" si="216"/>
        <v>4.313605974573731</v>
      </c>
      <c r="S101" s="18">
        <f t="shared" si="217"/>
        <v>2.8634098975184541</v>
      </c>
      <c r="T101" s="18">
        <f t="shared" si="218"/>
        <v>3.4721989148148724</v>
      </c>
      <c r="U101" s="18">
        <f t="shared" si="219"/>
        <v>5.3837935593008535</v>
      </c>
      <c r="W101" t="str">
        <f t="shared" si="256"/>
        <v>63 Community and civil enforcement occupations</v>
      </c>
      <c r="X101" s="18">
        <f t="shared" si="220"/>
        <v>1.0622564601872275</v>
      </c>
      <c r="Y101" s="18">
        <f t="shared" si="220"/>
        <v>19.489644330703971</v>
      </c>
      <c r="Z101" s="18">
        <f t="shared" si="220"/>
        <v>3.373006419952107</v>
      </c>
      <c r="AA101" s="18">
        <f t="shared" si="220"/>
        <v>2.5881061196847854</v>
      </c>
      <c r="AB101" s="18">
        <f t="shared" si="221"/>
        <v>3.8176055270594533</v>
      </c>
      <c r="AD101" s="18">
        <f t="shared" si="222"/>
        <v>2.8490751235442646</v>
      </c>
      <c r="AE101" s="18">
        <f t="shared" si="223"/>
        <v>4.1446636728823094</v>
      </c>
      <c r="AF101" s="18">
        <f t="shared" si="224"/>
        <v>5.9002803846206042</v>
      </c>
      <c r="AH101" t="str">
        <f t="shared" si="257"/>
        <v>63 Community and civil enforcement occupations</v>
      </c>
      <c r="AI101" s="18">
        <f t="shared" si="225"/>
        <v>-1.5032743362010326</v>
      </c>
      <c r="AJ101" s="18">
        <f t="shared" si="225"/>
        <v>39.22279065765197</v>
      </c>
      <c r="AK101" s="18">
        <f t="shared" si="225"/>
        <v>-0.96528826137292079</v>
      </c>
      <c r="AL101" s="18">
        <f t="shared" si="225"/>
        <v>2.4374220773294653</v>
      </c>
      <c r="AM101" s="18">
        <f t="shared" si="226"/>
        <v>3.3242167595934013</v>
      </c>
      <c r="AO101" s="18">
        <f t="shared" si="227"/>
        <v>1.2903894555442053</v>
      </c>
      <c r="AP101" s="18">
        <f t="shared" si="228"/>
        <v>3.3195019301908157</v>
      </c>
      <c r="AQ101" s="18">
        <f t="shared" si="229"/>
        <v>4.1643634589173084</v>
      </c>
      <c r="AS101" t="str">
        <f t="shared" si="258"/>
        <v>63 Community and civil enforcement occupations</v>
      </c>
      <c r="AT101" s="18">
        <f t="shared" si="230"/>
        <v>-3.8764461486496815</v>
      </c>
      <c r="AU101" s="18">
        <f t="shared" si="230"/>
        <v>34.349642858468975</v>
      </c>
      <c r="AV101" s="18">
        <f t="shared" si="230"/>
        <v>-2.1791870250145062</v>
      </c>
      <c r="AW101" s="18">
        <f t="shared" si="230"/>
        <v>1.2857882695292089</v>
      </c>
      <c r="AX101" s="18">
        <f t="shared" si="231"/>
        <v>1.9746852977593932</v>
      </c>
      <c r="AZ101" s="18">
        <f t="shared" si="232"/>
        <v>0.11736962052406597</v>
      </c>
      <c r="BA101" s="18">
        <f t="shared" si="233"/>
        <v>3.1165790491689549</v>
      </c>
      <c r="BB101" s="18">
        <f t="shared" si="234"/>
        <v>3.1931860452071303</v>
      </c>
      <c r="BD101" t="str">
        <f t="shared" si="259"/>
        <v>63 Community and civil enforcement occupations</v>
      </c>
      <c r="BE101" s="18">
        <f t="shared" si="235"/>
        <v>-8.8788377813910362</v>
      </c>
      <c r="BF101" s="18">
        <f t="shared" si="235"/>
        <v>34.444907059605697</v>
      </c>
      <c r="BG101" s="18">
        <f t="shared" si="235"/>
        <v>-6.2963652163800514</v>
      </c>
      <c r="BH101" s="18">
        <f t="shared" si="235"/>
        <v>0.88588757840912802</v>
      </c>
      <c r="BI101" s="18">
        <f t="shared" si="236"/>
        <v>0.36953704137920873</v>
      </c>
      <c r="BK101" s="18">
        <f t="shared" si="237"/>
        <v>-1.5673693383267295</v>
      </c>
      <c r="BL101" s="18">
        <f t="shared" si="238"/>
        <v>1.696182039080818</v>
      </c>
      <c r="BM101" s="18">
        <f t="shared" si="239"/>
        <v>0.48947408438475559</v>
      </c>
      <c r="BO101" t="str">
        <f t="shared" si="260"/>
        <v>63 Community and civil enforcement occupations</v>
      </c>
      <c r="BP101" s="18">
        <f t="shared" si="240"/>
        <v>-5.3404919607358492</v>
      </c>
      <c r="BQ101" s="18">
        <f t="shared" si="240"/>
        <v>33.218681878854817</v>
      </c>
      <c r="BR101" s="18">
        <f t="shared" si="240"/>
        <v>-6.0398928034865351</v>
      </c>
      <c r="BS101" s="18">
        <f t="shared" si="240"/>
        <v>-0.50333915353991676</v>
      </c>
      <c r="BT101" s="18">
        <f t="shared" si="241"/>
        <v>-0.46851544608286222</v>
      </c>
      <c r="BV101" s="18">
        <f t="shared" si="242"/>
        <v>-2.3841878789196413</v>
      </c>
      <c r="BW101" s="18">
        <f t="shared" si="243"/>
        <v>1.9190076970909242</v>
      </c>
      <c r="BX101" s="18">
        <f t="shared" si="244"/>
        <v>0.17280658309573038</v>
      </c>
      <c r="BZ101" t="str">
        <f t="shared" si="261"/>
        <v>63 Community and civil enforcement occupations</v>
      </c>
      <c r="CA101" s="18">
        <f t="shared" si="245"/>
        <v>-2.8792682427553729</v>
      </c>
      <c r="CB101" s="18">
        <f t="shared" si="245"/>
        <v>14.88702862381226</v>
      </c>
      <c r="CC101" s="18">
        <f t="shared" si="245"/>
        <v>-3.48642206752654</v>
      </c>
      <c r="CD101" s="18">
        <f t="shared" si="245"/>
        <v>-1.8806628616811705</v>
      </c>
      <c r="CE101" s="18">
        <f t="shared" si="246"/>
        <v>-1.418040611809579</v>
      </c>
      <c r="CG101" s="18">
        <f t="shared" si="247"/>
        <v>-2.4188626419613057</v>
      </c>
      <c r="CH101" s="18">
        <f t="shared" si="248"/>
        <v>1.9581621062799925</v>
      </c>
      <c r="CI101" s="18">
        <f t="shared" si="249"/>
        <v>0.19868249175887254</v>
      </c>
      <c r="CK101" t="str">
        <f t="shared" si="262"/>
        <v>63 Community and civil enforcement occupations</v>
      </c>
      <c r="CL101" s="18">
        <f t="shared" si="250"/>
        <v>-8.7766773762917865</v>
      </c>
      <c r="CM101" s="18">
        <f t="shared" si="250"/>
        <v>11.958480670999805</v>
      </c>
      <c r="CN101" s="18">
        <f t="shared" si="250"/>
        <v>-12.747695233707489</v>
      </c>
      <c r="CO101" s="18">
        <f t="shared" si="250"/>
        <v>-3.6723884929615869</v>
      </c>
      <c r="CP101" s="18">
        <f t="shared" si="251"/>
        <v>-5.7235781954660281</v>
      </c>
      <c r="CR101" s="18">
        <f t="shared" si="252"/>
        <v>-6.7978000055032073</v>
      </c>
      <c r="CS101" s="18">
        <f t="shared" si="253"/>
        <v>0.75502073019624305</v>
      </c>
      <c r="CT101" s="18">
        <f t="shared" si="254"/>
        <v>-4.9455626255388125</v>
      </c>
    </row>
    <row r="102" spans="1:98" x14ac:dyDescent="0.2">
      <c r="A102" t="str">
        <f t="shared" si="209"/>
        <v>71 Sales occupations</v>
      </c>
      <c r="B102" s="18">
        <f t="shared" si="210"/>
        <v>0.51610484938593437</v>
      </c>
      <c r="C102" s="18">
        <f t="shared" si="210"/>
        <v>-10.479052768820319</v>
      </c>
      <c r="D102" s="18">
        <f t="shared" si="210"/>
        <v>4.9925068551464724</v>
      </c>
      <c r="E102" s="18">
        <f t="shared" si="210"/>
        <v>2.5902010710022294</v>
      </c>
      <c r="F102" s="18">
        <f t="shared" si="211"/>
        <v>2.4586048313982589</v>
      </c>
      <c r="H102" s="18">
        <f t="shared" si="212"/>
        <v>3.3847993250401665</v>
      </c>
      <c r="I102" s="18">
        <f t="shared" si="213"/>
        <v>3.4164018299345678</v>
      </c>
      <c r="J102" s="18">
        <f t="shared" si="214"/>
        <v>5.7182360839607149</v>
      </c>
      <c r="L102" t="str">
        <f t="shared" si="255"/>
        <v>71 Sales occupations</v>
      </c>
      <c r="M102" s="18">
        <f t="shared" si="215"/>
        <v>2.5252827747819451</v>
      </c>
      <c r="N102" s="18">
        <f t="shared" si="215"/>
        <v>0.64542220555543484</v>
      </c>
      <c r="O102" s="18">
        <f t="shared" si="215"/>
        <v>4.793612795296931</v>
      </c>
      <c r="P102" s="18">
        <f t="shared" si="215"/>
        <v>3.4004500578197261</v>
      </c>
      <c r="Q102" s="18">
        <f t="shared" si="216"/>
        <v>3.6587037929703747</v>
      </c>
      <c r="S102" s="18">
        <f t="shared" si="217"/>
        <v>3.8627674724738936</v>
      </c>
      <c r="T102" s="18">
        <f t="shared" si="218"/>
        <v>3.5159116100891286</v>
      </c>
      <c r="U102" s="18">
        <f t="shared" si="219"/>
        <v>6.1410486137863041</v>
      </c>
      <c r="W102" t="str">
        <f t="shared" si="256"/>
        <v>71 Sales occupations</v>
      </c>
      <c r="X102" s="18">
        <f t="shared" si="220"/>
        <v>-1.0357458356016758</v>
      </c>
      <c r="Y102" s="18">
        <f t="shared" si="220"/>
        <v>18.631668228417396</v>
      </c>
      <c r="Z102" s="18">
        <f t="shared" si="220"/>
        <v>0.63125387975204728</v>
      </c>
      <c r="AA102" s="18">
        <f t="shared" si="220"/>
        <v>2.7139742201026662</v>
      </c>
      <c r="AB102" s="18">
        <f t="shared" si="221"/>
        <v>2.9816923312114829</v>
      </c>
      <c r="AD102" s="18">
        <f t="shared" si="222"/>
        <v>2.0149881779954804</v>
      </c>
      <c r="AE102" s="18">
        <f t="shared" si="223"/>
        <v>3.2390573600728612</v>
      </c>
      <c r="AF102" s="18">
        <f t="shared" si="224"/>
        <v>4.5953324025070907</v>
      </c>
      <c r="AH102" t="str">
        <f t="shared" si="257"/>
        <v>71 Sales occupations</v>
      </c>
      <c r="AI102" s="18">
        <f t="shared" si="225"/>
        <v>-2.2246595257329971</v>
      </c>
      <c r="AJ102" s="18">
        <f t="shared" si="225"/>
        <v>18.678819603270313</v>
      </c>
      <c r="AK102" s="18">
        <f t="shared" si="225"/>
        <v>-1.1079110781021306</v>
      </c>
      <c r="AL102" s="18">
        <f t="shared" si="225"/>
        <v>2.0763990112577124</v>
      </c>
      <c r="AM102" s="18">
        <f t="shared" si="226"/>
        <v>2.0268900352058639</v>
      </c>
      <c r="AO102" s="18">
        <f t="shared" si="227"/>
        <v>1.0037296584319177</v>
      </c>
      <c r="AP102" s="18">
        <f t="shared" si="228"/>
        <v>2.9880409349452242</v>
      </c>
      <c r="AQ102" s="18">
        <f t="shared" si="229"/>
        <v>3.6690537533254464</v>
      </c>
      <c r="AS102" t="str">
        <f t="shared" si="258"/>
        <v>71 Sales occupations</v>
      </c>
      <c r="AT102" s="18">
        <f t="shared" si="230"/>
        <v>-2.9823187092412828</v>
      </c>
      <c r="AU102" s="18">
        <f t="shared" si="230"/>
        <v>16.371647182194081</v>
      </c>
      <c r="AV102" s="18">
        <f t="shared" si="230"/>
        <v>-1.3193796008509895</v>
      </c>
      <c r="AW102" s="18">
        <f t="shared" si="230"/>
        <v>1.7791099797146437</v>
      </c>
      <c r="AX102" s="18">
        <f t="shared" si="231"/>
        <v>1.6481699502730152</v>
      </c>
      <c r="AZ102" s="18">
        <f t="shared" si="232"/>
        <v>0.73561826841863631</v>
      </c>
      <c r="BA102" s="18">
        <f t="shared" si="233"/>
        <v>2.5999931731257364</v>
      </c>
      <c r="BB102" s="18">
        <f t="shared" si="234"/>
        <v>3.1218612853258998</v>
      </c>
      <c r="BD102" t="str">
        <f t="shared" si="259"/>
        <v>71 Sales occupations</v>
      </c>
      <c r="BE102" s="18">
        <f t="shared" si="235"/>
        <v>-4.0151072039999232</v>
      </c>
      <c r="BF102" s="18">
        <f t="shared" si="235"/>
        <v>1.9758483021288908</v>
      </c>
      <c r="BG102" s="18">
        <f t="shared" si="235"/>
        <v>0.24862265885758905</v>
      </c>
      <c r="BH102" s="18">
        <f t="shared" si="235"/>
        <v>0.63076617725419393</v>
      </c>
      <c r="BI102" s="18">
        <f t="shared" si="236"/>
        <v>0.59463623654554265</v>
      </c>
      <c r="BK102" s="18">
        <f t="shared" si="237"/>
        <v>0.50322342084805349</v>
      </c>
      <c r="BL102" s="18">
        <f t="shared" si="238"/>
        <v>2.6318345617662997</v>
      </c>
      <c r="BM102" s="18">
        <f t="shared" si="239"/>
        <v>2.9855597179947235</v>
      </c>
      <c r="BO102" t="str">
        <f t="shared" si="260"/>
        <v>71 Sales occupations</v>
      </c>
      <c r="BP102" s="18">
        <f t="shared" si="240"/>
        <v>-4.7056119904193565</v>
      </c>
      <c r="BQ102" s="18">
        <f t="shared" si="240"/>
        <v>-3.1747403170083954</v>
      </c>
      <c r="BR102" s="18">
        <f t="shared" si="240"/>
        <v>-2.1089471434175167</v>
      </c>
      <c r="BS102" s="18">
        <f t="shared" si="240"/>
        <v>-2.1737829919368123</v>
      </c>
      <c r="BT102" s="18">
        <f t="shared" si="241"/>
        <v>-2.2164013032750396</v>
      </c>
      <c r="BV102" s="18">
        <f t="shared" si="242"/>
        <v>-2.1521758152251658</v>
      </c>
      <c r="BW102" s="18">
        <f t="shared" si="243"/>
        <v>2.2056301373647447</v>
      </c>
      <c r="BX102" s="18">
        <f t="shared" si="244"/>
        <v>0.69028261333778929</v>
      </c>
      <c r="BZ102" t="str">
        <f t="shared" si="261"/>
        <v>71 Sales occupations</v>
      </c>
      <c r="CA102" s="18">
        <f t="shared" si="245"/>
        <v>-3.6951436432168583</v>
      </c>
      <c r="CB102" s="18">
        <f t="shared" si="245"/>
        <v>-10.227567943798155</v>
      </c>
      <c r="CC102" s="18">
        <f t="shared" si="245"/>
        <v>-4.6159242923831778</v>
      </c>
      <c r="CD102" s="18">
        <f t="shared" si="245"/>
        <v>-7.5771655999084757</v>
      </c>
      <c r="CE102" s="18">
        <f t="shared" si="246"/>
        <v>-6.8313720068540746</v>
      </c>
      <c r="CG102" s="18">
        <f t="shared" si="247"/>
        <v>-6.6004434985211464</v>
      </c>
      <c r="CH102" s="18">
        <f t="shared" si="248"/>
        <v>1.4452997689031521</v>
      </c>
      <c r="CI102" s="18">
        <f t="shared" si="249"/>
        <v>-3.3564673542954115</v>
      </c>
      <c r="CK102" t="str">
        <f t="shared" si="262"/>
        <v>71 Sales occupations</v>
      </c>
      <c r="CL102" s="18">
        <f t="shared" si="250"/>
        <v>-5.8500981018304028</v>
      </c>
      <c r="CM102" s="18">
        <f t="shared" si="250"/>
        <v>-28.224571517798068</v>
      </c>
      <c r="CN102" s="18">
        <f t="shared" si="250"/>
        <v>-6.2899905281108781</v>
      </c>
      <c r="CO102" s="18">
        <f t="shared" si="250"/>
        <v>-5.1719543625980862</v>
      </c>
      <c r="CP102" s="18">
        <f t="shared" si="251"/>
        <v>-7.1531644613522793</v>
      </c>
      <c r="CR102" s="18">
        <f t="shared" si="252"/>
        <v>-5.5461073991127545</v>
      </c>
      <c r="CS102" s="18">
        <f t="shared" si="253"/>
        <v>0.97701345795646599</v>
      </c>
      <c r="CT102" s="18">
        <f t="shared" si="254"/>
        <v>-3.5450856040906253</v>
      </c>
    </row>
    <row r="103" spans="1:98" x14ac:dyDescent="0.2">
      <c r="A103" t="str">
        <f t="shared" si="209"/>
        <v>72 Customer service occupations</v>
      </c>
      <c r="B103" s="18">
        <f t="shared" si="210"/>
        <v>3.3022083775322564</v>
      </c>
      <c r="C103" s="18">
        <f t="shared" si="210"/>
        <v>-0.24895840772174438</v>
      </c>
      <c r="D103" s="18">
        <f t="shared" si="210"/>
        <v>10.971329828149967</v>
      </c>
      <c r="E103" s="18">
        <f t="shared" si="210"/>
        <v>3.9265479193368868</v>
      </c>
      <c r="F103" s="18">
        <f t="shared" si="211"/>
        <v>5.8070913081412989</v>
      </c>
      <c r="H103" s="18">
        <f t="shared" si="212"/>
        <v>6.2236608414921957</v>
      </c>
      <c r="I103" s="18">
        <f t="shared" si="213"/>
        <v>4.2216874621401557</v>
      </c>
      <c r="J103" s="18">
        <f t="shared" si="214"/>
        <v>8.3565375263322963</v>
      </c>
      <c r="L103" t="str">
        <f t="shared" si="255"/>
        <v>72 Customer service occupations</v>
      </c>
      <c r="M103" s="18">
        <f t="shared" si="215"/>
        <v>7.3739698998981584</v>
      </c>
      <c r="N103" s="18">
        <f t="shared" si="215"/>
        <v>-1.6293788027336276</v>
      </c>
      <c r="O103" s="18">
        <f t="shared" si="215"/>
        <v>10.965456545989372</v>
      </c>
      <c r="P103" s="18">
        <f t="shared" si="215"/>
        <v>4.005074545280829</v>
      </c>
      <c r="Q103" s="18">
        <f t="shared" si="216"/>
        <v>5.7631453905833352</v>
      </c>
      <c r="S103" s="18">
        <f t="shared" si="217"/>
        <v>6.2752873384847918</v>
      </c>
      <c r="T103" s="18">
        <f t="shared" si="218"/>
        <v>4.4256646288100665</v>
      </c>
      <c r="U103" s="18">
        <f t="shared" si="219"/>
        <v>8.5140862730006752</v>
      </c>
      <c r="W103" t="str">
        <f t="shared" si="256"/>
        <v>72 Customer service occupations</v>
      </c>
      <c r="X103" s="18">
        <f t="shared" si="220"/>
        <v>2.8043444422442665</v>
      </c>
      <c r="Y103" s="18">
        <f t="shared" si="220"/>
        <v>17.117622122447607</v>
      </c>
      <c r="Z103" s="18">
        <f t="shared" si="220"/>
        <v>5.6939869493348727</v>
      </c>
      <c r="AA103" s="18">
        <f t="shared" si="220"/>
        <v>3.243914180575902</v>
      </c>
      <c r="AB103" s="18">
        <f t="shared" si="221"/>
        <v>4.8262117212280797</v>
      </c>
      <c r="AD103" s="18">
        <f t="shared" si="222"/>
        <v>4.0542286754441825</v>
      </c>
      <c r="AE103" s="18">
        <f t="shared" si="223"/>
        <v>3.8268446181665583</v>
      </c>
      <c r="AF103" s="18">
        <f t="shared" si="224"/>
        <v>6.4992451469574553</v>
      </c>
      <c r="AH103" t="str">
        <f t="shared" si="257"/>
        <v>72 Customer service occupations</v>
      </c>
      <c r="AI103" s="18">
        <f t="shared" si="225"/>
        <v>3.8383484224028264</v>
      </c>
      <c r="AJ103" s="18">
        <f t="shared" si="225"/>
        <v>23.165407307186015</v>
      </c>
      <c r="AK103" s="18">
        <f t="shared" si="225"/>
        <v>5.7690384448109144</v>
      </c>
      <c r="AL103" s="18">
        <f t="shared" si="225"/>
        <v>3.2180945671544281</v>
      </c>
      <c r="AM103" s="18">
        <f t="shared" si="226"/>
        <v>5.1634908890944464</v>
      </c>
      <c r="AO103" s="18">
        <f t="shared" si="227"/>
        <v>4.0614988901090276</v>
      </c>
      <c r="AP103" s="18">
        <f t="shared" si="228"/>
        <v>3.9494750971666548</v>
      </c>
      <c r="AQ103" s="18">
        <f t="shared" si="229"/>
        <v>6.5905810456535541</v>
      </c>
      <c r="AS103" t="str">
        <f t="shared" si="258"/>
        <v>72 Customer service occupations</v>
      </c>
      <c r="AT103" s="18">
        <f t="shared" si="230"/>
        <v>1.9605941466269483</v>
      </c>
      <c r="AU103" s="18">
        <f t="shared" si="230"/>
        <v>17.173531255414009</v>
      </c>
      <c r="AV103" s="18">
        <f t="shared" si="230"/>
        <v>4.4283471896088944</v>
      </c>
      <c r="AW103" s="18">
        <f t="shared" si="230"/>
        <v>2.2629559646916597</v>
      </c>
      <c r="AX103" s="18">
        <f t="shared" si="231"/>
        <v>3.8141518262985841</v>
      </c>
      <c r="AZ103" s="18">
        <f t="shared" si="232"/>
        <v>2.979717517233671</v>
      </c>
      <c r="BA103" s="18">
        <f t="shared" si="233"/>
        <v>3.4373953532570889</v>
      </c>
      <c r="BB103" s="18">
        <f t="shared" si="234"/>
        <v>5.4402443518259958</v>
      </c>
      <c r="BD103" t="str">
        <f t="shared" si="259"/>
        <v>72 Customer service occupations</v>
      </c>
      <c r="BE103" s="18">
        <f t="shared" si="235"/>
        <v>-0.32853069157058323</v>
      </c>
      <c r="BF103" s="18">
        <f t="shared" si="235"/>
        <v>2.4224384315215897</v>
      </c>
      <c r="BG103" s="18">
        <f t="shared" si="235"/>
        <v>5.0486214973785692</v>
      </c>
      <c r="BH103" s="18">
        <f t="shared" si="235"/>
        <v>1.1199388739393745</v>
      </c>
      <c r="BI103" s="18">
        <f t="shared" si="236"/>
        <v>2.4134933407066184</v>
      </c>
      <c r="BK103" s="18">
        <f t="shared" si="237"/>
        <v>2.4128970290964835</v>
      </c>
      <c r="BL103" s="18">
        <f t="shared" si="238"/>
        <v>3.1900314124718498</v>
      </c>
      <c r="BM103" s="18">
        <f t="shared" si="239"/>
        <v>4.8388914621517953</v>
      </c>
      <c r="BO103" t="str">
        <f t="shared" si="260"/>
        <v>72 Customer service occupations</v>
      </c>
      <c r="BP103" s="18">
        <f t="shared" si="240"/>
        <v>1.7331039296265782</v>
      </c>
      <c r="BQ103" s="18">
        <f t="shared" si="240"/>
        <v>-7.9905978138376295</v>
      </c>
      <c r="BR103" s="18">
        <f t="shared" si="240"/>
        <v>4.8601566304368182</v>
      </c>
      <c r="BS103" s="18">
        <f t="shared" si="240"/>
        <v>-0.27760498685063251</v>
      </c>
      <c r="BT103" s="18">
        <f t="shared" si="241"/>
        <v>0.79192335216886622</v>
      </c>
      <c r="BV103" s="18">
        <f t="shared" si="242"/>
        <v>1.4063849830357578</v>
      </c>
      <c r="BW103" s="18">
        <f t="shared" si="243"/>
        <v>3.1387819080329393</v>
      </c>
      <c r="BX103" s="18">
        <f t="shared" si="244"/>
        <v>4.0836741605359661</v>
      </c>
      <c r="BZ103" t="str">
        <f t="shared" si="261"/>
        <v>72 Customer service occupations</v>
      </c>
      <c r="CA103" s="18">
        <f t="shared" si="245"/>
        <v>-1.3915877064500259</v>
      </c>
      <c r="CB103" s="18">
        <f t="shared" si="245"/>
        <v>-8.1335023046344332</v>
      </c>
      <c r="CC103" s="18">
        <f t="shared" si="245"/>
        <v>1.4646296970663331</v>
      </c>
      <c r="CD103" s="18">
        <f t="shared" si="245"/>
        <v>-0.86569715168345329</v>
      </c>
      <c r="CE103" s="18">
        <f t="shared" si="246"/>
        <v>-0.61733661845146948</v>
      </c>
      <c r="CG103" s="18">
        <f t="shared" si="247"/>
        <v>-9.4929768722407104E-2</v>
      </c>
      <c r="CH103" s="18">
        <f t="shared" si="248"/>
        <v>2.0366919043138365</v>
      </c>
      <c r="CI103" s="18">
        <f t="shared" si="249"/>
        <v>1.9652328279234244</v>
      </c>
      <c r="CK103" t="str">
        <f t="shared" si="262"/>
        <v>72 Customer service occupations</v>
      </c>
      <c r="CL103" s="18">
        <f t="shared" si="250"/>
        <v>3.8144164053605101</v>
      </c>
      <c r="CM103" s="18">
        <f t="shared" si="250"/>
        <v>-17.775536868774434</v>
      </c>
      <c r="CN103" s="18">
        <f t="shared" si="250"/>
        <v>6.5345485180257734</v>
      </c>
      <c r="CO103" s="18">
        <f t="shared" si="250"/>
        <v>0.56572205067475512</v>
      </c>
      <c r="CP103" s="18">
        <f t="shared" si="251"/>
        <v>1.113599815160593</v>
      </c>
      <c r="CR103" s="18">
        <f t="shared" si="252"/>
        <v>2.5172168359282265</v>
      </c>
      <c r="CS103" s="18">
        <f t="shared" si="253"/>
        <v>2.3320186826123024</v>
      </c>
      <c r="CT103" s="18">
        <f t="shared" si="254"/>
        <v>4.2427996309683635</v>
      </c>
    </row>
    <row r="104" spans="1:98" x14ac:dyDescent="0.2">
      <c r="A104" t="str">
        <f t="shared" si="209"/>
        <v>81 Process, plant and machine operatives</v>
      </c>
      <c r="B104" s="18">
        <f t="shared" si="210"/>
        <v>5.5369482311410811</v>
      </c>
      <c r="C104" s="18">
        <f t="shared" si="210"/>
        <v>-15.053432995564853</v>
      </c>
      <c r="D104" s="18">
        <f t="shared" si="210"/>
        <v>12.164024122933537</v>
      </c>
      <c r="E104" s="18">
        <f t="shared" si="210"/>
        <v>6.0350125329897919</v>
      </c>
      <c r="F104" s="18">
        <f t="shared" si="211"/>
        <v>6.4281875967506563</v>
      </c>
      <c r="H104" s="18">
        <f t="shared" si="212"/>
        <v>8.0398706135012876</v>
      </c>
      <c r="I104" s="18">
        <f t="shared" si="213"/>
        <v>5.4190885186232274</v>
      </c>
      <c r="J104" s="18">
        <f t="shared" si="214"/>
        <v>10.376140168492732</v>
      </c>
      <c r="L104" t="str">
        <f t="shared" si="255"/>
        <v>81 Process, plant and machine operatives</v>
      </c>
      <c r="M104" s="18">
        <f t="shared" si="215"/>
        <v>5.3697335918754252</v>
      </c>
      <c r="N104" s="18">
        <f t="shared" si="215"/>
        <v>-13.54806178699276</v>
      </c>
      <c r="O104" s="18">
        <f t="shared" si="215"/>
        <v>13.432940402745386</v>
      </c>
      <c r="P104" s="18">
        <f t="shared" si="215"/>
        <v>5.8298003996207104</v>
      </c>
      <c r="Q104" s="18">
        <f t="shared" si="216"/>
        <v>6.790938553590431</v>
      </c>
      <c r="S104" s="18">
        <f t="shared" si="217"/>
        <v>8.3058000154912826</v>
      </c>
      <c r="T104" s="18">
        <f t="shared" si="218"/>
        <v>5.1299130204021548</v>
      </c>
      <c r="U104" s="18">
        <f t="shared" si="219"/>
        <v>10.427413966930166</v>
      </c>
      <c r="W104" t="str">
        <f t="shared" si="256"/>
        <v>81 Process, plant and machine operatives</v>
      </c>
      <c r="X104" s="18">
        <f t="shared" si="220"/>
        <v>1.7387760953946341E-3</v>
      </c>
      <c r="Y104" s="18">
        <f t="shared" si="220"/>
        <v>9.2541227954487262</v>
      </c>
      <c r="Z104" s="18">
        <f t="shared" si="220"/>
        <v>9.0941074270870725</v>
      </c>
      <c r="AA104" s="18">
        <f t="shared" si="220"/>
        <v>5.5818954648684915</v>
      </c>
      <c r="AB104" s="18">
        <f t="shared" si="221"/>
        <v>6.895316588422884</v>
      </c>
      <c r="AD104" s="18">
        <f t="shared" si="222"/>
        <v>6.7398858642955917</v>
      </c>
      <c r="AE104" s="18">
        <f t="shared" si="223"/>
        <v>4.5148455074040861</v>
      </c>
      <c r="AF104" s="18">
        <f t="shared" si="224"/>
        <v>8.913834032448209</v>
      </c>
      <c r="AH104" t="str">
        <f t="shared" si="257"/>
        <v>81 Process, plant and machine operatives</v>
      </c>
      <c r="AI104" s="18">
        <f t="shared" si="225"/>
        <v>0.12383795984314272</v>
      </c>
      <c r="AJ104" s="18">
        <f t="shared" si="225"/>
        <v>9.7360801673948671</v>
      </c>
      <c r="AK104" s="18">
        <f t="shared" si="225"/>
        <v>7.9494749090366801</v>
      </c>
      <c r="AL104" s="18">
        <f t="shared" si="225"/>
        <v>3.4206897028896455</v>
      </c>
      <c r="AM104" s="18">
        <f t="shared" si="226"/>
        <v>5.2041569914240915</v>
      </c>
      <c r="AO104" s="18">
        <f t="shared" si="227"/>
        <v>4.9087706475792192</v>
      </c>
      <c r="AP104" s="18">
        <f t="shared" si="228"/>
        <v>3.8391548995807989</v>
      </c>
      <c r="AQ104" s="18">
        <f t="shared" si="229"/>
        <v>7.1347476824249689</v>
      </c>
      <c r="AS104" t="str">
        <f t="shared" si="258"/>
        <v>81 Process, plant and machine operatives</v>
      </c>
      <c r="AT104" s="18">
        <f t="shared" si="230"/>
        <v>-0.28085931447037193</v>
      </c>
      <c r="AU104" s="18">
        <f t="shared" si="230"/>
        <v>1.5595107196930025</v>
      </c>
      <c r="AV104" s="18">
        <f t="shared" si="230"/>
        <v>8.1180764441674427</v>
      </c>
      <c r="AW104" s="18">
        <f t="shared" si="230"/>
        <v>3.1796164103197855</v>
      </c>
      <c r="AX104" s="18">
        <f t="shared" si="231"/>
        <v>4.5946455715912382</v>
      </c>
      <c r="AZ104" s="18">
        <f t="shared" si="232"/>
        <v>4.8001834324532089</v>
      </c>
      <c r="BA104" s="18">
        <f t="shared" si="233"/>
        <v>3.8367233885221008</v>
      </c>
      <c r="BB104" s="18">
        <f t="shared" si="234"/>
        <v>7.0523882008564298</v>
      </c>
      <c r="BD104" t="str">
        <f t="shared" si="259"/>
        <v>81 Process, plant and machine operatives</v>
      </c>
      <c r="BE104" s="18">
        <f t="shared" si="235"/>
        <v>0.47395479200145196</v>
      </c>
      <c r="BF104" s="18">
        <f t="shared" si="235"/>
        <v>-15.534419787349007</v>
      </c>
      <c r="BG104" s="18">
        <f t="shared" si="235"/>
        <v>7.7721619191122748</v>
      </c>
      <c r="BH104" s="18">
        <f t="shared" si="235"/>
        <v>1.7901684511143268</v>
      </c>
      <c r="BI104" s="18">
        <f t="shared" si="236"/>
        <v>2.4216910838664729</v>
      </c>
      <c r="BK104" s="18">
        <f t="shared" si="237"/>
        <v>3.7463326499583838</v>
      </c>
      <c r="BL104" s="18">
        <f t="shared" si="238"/>
        <v>2.9199252088562888</v>
      </c>
      <c r="BM104" s="18">
        <f t="shared" si="239"/>
        <v>5.6360855897144013</v>
      </c>
      <c r="BO104" t="str">
        <f t="shared" si="260"/>
        <v>81 Process, plant and machine operatives</v>
      </c>
      <c r="BP104" s="18">
        <f t="shared" si="240"/>
        <v>-0.6394972414837663</v>
      </c>
      <c r="BQ104" s="18">
        <f t="shared" si="240"/>
        <v>-4.8811025654133307</v>
      </c>
      <c r="BR104" s="18">
        <f t="shared" si="240"/>
        <v>4.3872427583501628</v>
      </c>
      <c r="BS104" s="18">
        <f t="shared" si="240"/>
        <v>0.31885808936853444</v>
      </c>
      <c r="BT104" s="18">
        <f t="shared" si="241"/>
        <v>1.2355644719540759</v>
      </c>
      <c r="BV104" s="18">
        <f t="shared" si="242"/>
        <v>1.6570561181504573</v>
      </c>
      <c r="BW104" s="18">
        <f t="shared" si="243"/>
        <v>2.7235198667012295</v>
      </c>
      <c r="BX104" s="18">
        <f t="shared" si="244"/>
        <v>3.9032247328593339</v>
      </c>
      <c r="BZ104" t="str">
        <f t="shared" si="261"/>
        <v>81 Process, plant and machine operatives</v>
      </c>
      <c r="CA104" s="18">
        <f t="shared" si="245"/>
        <v>-2.4374681728834169</v>
      </c>
      <c r="CB104" s="18">
        <f t="shared" si="245"/>
        <v>-16.168188595578727</v>
      </c>
      <c r="CC104" s="18">
        <f t="shared" si="245"/>
        <v>1.8552972578349092</v>
      </c>
      <c r="CD104" s="18">
        <f t="shared" si="245"/>
        <v>-8.6825501020118203</v>
      </c>
      <c r="CE104" s="18">
        <f t="shared" si="246"/>
        <v>-6.0159742221842949</v>
      </c>
      <c r="CG104" s="18">
        <f t="shared" si="247"/>
        <v>-5.2970028910571116</v>
      </c>
      <c r="CH104" s="18">
        <f t="shared" si="248"/>
        <v>1.8507392148482404</v>
      </c>
      <c r="CI104" s="18">
        <f t="shared" si="249"/>
        <v>-1.8244837633103028</v>
      </c>
      <c r="CK104" t="str">
        <f t="shared" si="262"/>
        <v>81 Process, plant and machine operatives</v>
      </c>
      <c r="CL104" s="18">
        <f t="shared" si="250"/>
        <v>-4.767899091695849</v>
      </c>
      <c r="CM104" s="18">
        <f t="shared" si="250"/>
        <v>-32.707686747911154</v>
      </c>
      <c r="CN104" s="18">
        <f t="shared" si="250"/>
        <v>-11.5670778939303</v>
      </c>
      <c r="CO104" s="18">
        <f t="shared" si="250"/>
        <v>-8.9371412863244792</v>
      </c>
      <c r="CP104" s="18">
        <f t="shared" si="251"/>
        <v>-11.457249571550554</v>
      </c>
      <c r="CR104" s="18">
        <f t="shared" si="252"/>
        <v>-9.8223641985702219</v>
      </c>
      <c r="CS104" s="18">
        <f t="shared" si="253"/>
        <v>0.71111234641543231</v>
      </c>
      <c r="CT104" s="18">
        <f t="shared" si="254"/>
        <v>-7.2339842785470232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7.6080509874154156</v>
      </c>
      <c r="C105" s="18">
        <f t="shared" si="210"/>
        <v>-0.80506562724982356</v>
      </c>
      <c r="D105" s="18">
        <f t="shared" si="210"/>
        <v>10.067084451763364</v>
      </c>
      <c r="E105" s="18">
        <f t="shared" si="210"/>
        <v>3.282641887973492</v>
      </c>
      <c r="F105" s="18">
        <f t="shared" si="211"/>
        <v>5.0910271786831052</v>
      </c>
      <c r="H105" s="18">
        <f t="shared" si="212"/>
        <v>5.4963368205528829</v>
      </c>
      <c r="I105" s="18">
        <f t="shared" si="213"/>
        <v>5.1988551695760998</v>
      </c>
      <c r="J105" s="18">
        <f t="shared" si="214"/>
        <v>8.436650968984738</v>
      </c>
      <c r="L105" t="str">
        <f t="shared" si="255"/>
        <v>82 Transport and mobile machine drivers and operatives</v>
      </c>
      <c r="M105" s="18">
        <f t="shared" si="215"/>
        <v>5.9565292832833405</v>
      </c>
      <c r="N105" s="18">
        <f t="shared" si="215"/>
        <v>0.16563341499249429</v>
      </c>
      <c r="O105" s="18">
        <f t="shared" si="215"/>
        <v>8.172137788691014</v>
      </c>
      <c r="P105" s="18">
        <f t="shared" si="215"/>
        <v>3.4333929348161707</v>
      </c>
      <c r="Q105" s="18">
        <f t="shared" si="216"/>
        <v>4.6812668378101163</v>
      </c>
      <c r="S105" s="18">
        <f t="shared" si="217"/>
        <v>4.9894478286375943</v>
      </c>
      <c r="T105" s="18">
        <f t="shared" si="218"/>
        <v>4.8432423612089881</v>
      </c>
      <c r="U105" s="18">
        <f t="shared" si="219"/>
        <v>7.8544694055181052</v>
      </c>
      <c r="W105" t="str">
        <f t="shared" si="256"/>
        <v>82 Transport and mobile machine drivers and operatives</v>
      </c>
      <c r="X105" s="18">
        <f t="shared" si="220"/>
        <v>4.2619693405119952</v>
      </c>
      <c r="Y105" s="18">
        <f t="shared" si="220"/>
        <v>8.6877271237742129</v>
      </c>
      <c r="Z105" s="18">
        <f t="shared" si="220"/>
        <v>4.8303323380749053</v>
      </c>
      <c r="AA105" s="18">
        <f t="shared" si="220"/>
        <v>3.1758348395191538</v>
      </c>
      <c r="AB105" s="18">
        <f t="shared" si="221"/>
        <v>4.0278690389888405</v>
      </c>
      <c r="AD105" s="18">
        <f t="shared" si="222"/>
        <v>3.72441209709784</v>
      </c>
      <c r="AE105" s="18">
        <f t="shared" si="223"/>
        <v>4.4748793462942915</v>
      </c>
      <c r="AF105" s="18">
        <f t="shared" si="224"/>
        <v>6.736859876835477</v>
      </c>
      <c r="AH105" t="str">
        <f t="shared" si="257"/>
        <v>82 Transport and mobile machine drivers and operatives</v>
      </c>
      <c r="AI105" s="18">
        <f t="shared" si="225"/>
        <v>4.7457456032548029</v>
      </c>
      <c r="AJ105" s="18">
        <f t="shared" si="225"/>
        <v>6.9850040725172979</v>
      </c>
      <c r="AK105" s="18">
        <f t="shared" si="225"/>
        <v>5.2033010697002835</v>
      </c>
      <c r="AL105" s="18">
        <f t="shared" si="225"/>
        <v>2.3479487130673382</v>
      </c>
      <c r="AM105" s="18">
        <f t="shared" si="226"/>
        <v>3.5181073997165191</v>
      </c>
      <c r="AO105" s="18">
        <f t="shared" si="227"/>
        <v>3.2910164057343261</v>
      </c>
      <c r="AP105" s="18">
        <f t="shared" si="228"/>
        <v>4.3944623875071365</v>
      </c>
      <c r="AQ105" s="18">
        <f t="shared" si="229"/>
        <v>6.3877775558585537</v>
      </c>
      <c r="AS105" t="str">
        <f t="shared" si="258"/>
        <v>82 Transport and mobile machine drivers and operatives</v>
      </c>
      <c r="AT105" s="18">
        <f t="shared" si="230"/>
        <v>3.5981011251966954</v>
      </c>
      <c r="AU105" s="18">
        <f t="shared" si="230"/>
        <v>6.9014060600183225</v>
      </c>
      <c r="AV105" s="18">
        <f t="shared" si="230"/>
        <v>4.9350963938630699</v>
      </c>
      <c r="AW105" s="18">
        <f t="shared" si="230"/>
        <v>2.1250182119763483</v>
      </c>
      <c r="AX105" s="18">
        <f t="shared" si="231"/>
        <v>3.2896473754123967</v>
      </c>
      <c r="AZ105" s="18">
        <f t="shared" si="232"/>
        <v>3.0532485467028581</v>
      </c>
      <c r="BA105" s="18">
        <f t="shared" si="233"/>
        <v>4.3573374127592102</v>
      </c>
      <c r="BB105" s="18">
        <f t="shared" si="234"/>
        <v>6.2023909038519953</v>
      </c>
      <c r="BD105" t="str">
        <f t="shared" si="259"/>
        <v>82 Transport and mobile machine drivers and operatives</v>
      </c>
      <c r="BE105" s="18">
        <f t="shared" si="235"/>
        <v>2.9374779966598208</v>
      </c>
      <c r="BF105" s="18">
        <f t="shared" si="235"/>
        <v>-16.173809349378722</v>
      </c>
      <c r="BG105" s="18">
        <f t="shared" si="235"/>
        <v>4.7018354669549733</v>
      </c>
      <c r="BH105" s="18">
        <f t="shared" si="235"/>
        <v>1.4667891799206023</v>
      </c>
      <c r="BI105" s="18">
        <f t="shared" si="236"/>
        <v>1.2510181379969731</v>
      </c>
      <c r="BK105" s="18">
        <f t="shared" si="237"/>
        <v>2.5338764553029192</v>
      </c>
      <c r="BL105" s="18">
        <f t="shared" si="238"/>
        <v>3.3984462060087095</v>
      </c>
      <c r="BM105" s="18">
        <f t="shared" si="239"/>
        <v>5.0917841790097729</v>
      </c>
      <c r="BO105" t="str">
        <f t="shared" si="260"/>
        <v>82 Transport and mobile machine drivers and operatives</v>
      </c>
      <c r="BP105" s="18">
        <f t="shared" si="240"/>
        <v>0.92432504608870314</v>
      </c>
      <c r="BQ105" s="18">
        <f t="shared" si="240"/>
        <v>-3.1743502918072708</v>
      </c>
      <c r="BR105" s="18">
        <f t="shared" si="240"/>
        <v>1.4004028696154913</v>
      </c>
      <c r="BS105" s="18">
        <f t="shared" si="240"/>
        <v>0.21510833338174162</v>
      </c>
      <c r="BT105" s="18">
        <f t="shared" si="241"/>
        <v>0.3679494740987499</v>
      </c>
      <c r="BV105" s="18">
        <f t="shared" si="242"/>
        <v>0.60865899232136478</v>
      </c>
      <c r="BW105" s="18">
        <f t="shared" si="243"/>
        <v>3.1586721265669082</v>
      </c>
      <c r="BX105" s="18">
        <f t="shared" si="244"/>
        <v>3.5586762498059477</v>
      </c>
      <c r="BZ105" t="str">
        <f t="shared" si="261"/>
        <v>82 Transport and mobile machine drivers and operatives</v>
      </c>
      <c r="CA105" s="18">
        <f t="shared" si="245"/>
        <v>-1.1555685848274377</v>
      </c>
      <c r="CB105" s="18">
        <f t="shared" si="245"/>
        <v>-16.333292212789786</v>
      </c>
      <c r="CC105" s="18">
        <f t="shared" si="245"/>
        <v>7.3929343967882311E-2</v>
      </c>
      <c r="CD105" s="18">
        <f t="shared" si="245"/>
        <v>-1.3634551745888568</v>
      </c>
      <c r="CE105" s="18">
        <f t="shared" si="246"/>
        <v>-1.9306048200790404</v>
      </c>
      <c r="CG105" s="18">
        <f t="shared" si="247"/>
        <v>-0.88663571151909037</v>
      </c>
      <c r="CH105" s="18">
        <f t="shared" si="248"/>
        <v>2.5082742609233932</v>
      </c>
      <c r="CI105" s="18">
        <f t="shared" si="249"/>
        <v>1.893807067721065</v>
      </c>
      <c r="CK105" t="str">
        <f t="shared" si="262"/>
        <v>82 Transport and mobile machine drivers and operatives</v>
      </c>
      <c r="CL105" s="18">
        <f t="shared" si="250"/>
        <v>2.4711581784465864</v>
      </c>
      <c r="CM105" s="18">
        <f t="shared" si="250"/>
        <v>-26.179223663460384</v>
      </c>
      <c r="CN105" s="18">
        <f t="shared" si="250"/>
        <v>-2.3092818734974152</v>
      </c>
      <c r="CO105" s="18">
        <f t="shared" si="250"/>
        <v>-4.6451992647971512</v>
      </c>
      <c r="CP105" s="18">
        <f t="shared" si="251"/>
        <v>-5.4461054085751304</v>
      </c>
      <c r="CR105" s="18">
        <f t="shared" si="252"/>
        <v>-3.8728331286030815</v>
      </c>
      <c r="CS105" s="18">
        <f t="shared" si="253"/>
        <v>1.7290591132451683</v>
      </c>
      <c r="CT105" s="18">
        <f t="shared" si="254"/>
        <v>-1.1072574601966423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-7.0007634065803899</v>
      </c>
      <c r="C106" s="18">
        <f t="shared" si="210"/>
        <v>11.258061009775911</v>
      </c>
      <c r="D106" s="18">
        <f t="shared" si="210"/>
        <v>4.0899966493009421</v>
      </c>
      <c r="E106" s="18">
        <f t="shared" si="210"/>
        <v>3.7935979606210646</v>
      </c>
      <c r="F106" s="18">
        <f t="shared" si="211"/>
        <v>4.3380301029415591</v>
      </c>
      <c r="H106" s="18">
        <f t="shared" si="212"/>
        <v>3.8923036266161226</v>
      </c>
      <c r="I106" s="18">
        <f t="shared" si="213"/>
        <v>4.2010038726526533</v>
      </c>
      <c r="J106" s="18">
        <f t="shared" si="214"/>
        <v>6.6508750860533983</v>
      </c>
      <c r="L106" t="str">
        <f t="shared" si="255"/>
        <v>91 Elementary trades and related occupations</v>
      </c>
      <c r="M106" s="18">
        <f t="shared" si="215"/>
        <v>-1.475333186818728</v>
      </c>
      <c r="N106" s="18">
        <f t="shared" si="215"/>
        <v>2.5021019955288271</v>
      </c>
      <c r="O106" s="18">
        <f t="shared" si="215"/>
        <v>3.7893783443456286</v>
      </c>
      <c r="P106" s="18">
        <f t="shared" si="215"/>
        <v>2.7171123075590664</v>
      </c>
      <c r="Q106" s="18">
        <f t="shared" si="216"/>
        <v>3.0375049664356446</v>
      </c>
      <c r="S106" s="18">
        <f t="shared" si="217"/>
        <v>3.073297770958483</v>
      </c>
      <c r="T106" s="18">
        <f t="shared" si="218"/>
        <v>3.4575435869725224</v>
      </c>
      <c r="U106" s="18">
        <f t="shared" si="219"/>
        <v>5.5228824008526356</v>
      </c>
      <c r="W106" t="str">
        <f t="shared" si="256"/>
        <v>91 Elementary trades and related occupations</v>
      </c>
      <c r="X106" s="18">
        <f t="shared" si="220"/>
        <v>-2.631148395989491</v>
      </c>
      <c r="Y106" s="18">
        <f t="shared" si="220"/>
        <v>-1.3589744474600374</v>
      </c>
      <c r="Z106" s="18">
        <f t="shared" si="220"/>
        <v>-1.2411587343649333</v>
      </c>
      <c r="AA106" s="18">
        <f t="shared" si="220"/>
        <v>1.6839802003338677</v>
      </c>
      <c r="AB106" s="18">
        <f t="shared" si="221"/>
        <v>0.56953222009239468</v>
      </c>
      <c r="AD106" s="18">
        <f t="shared" si="222"/>
        <v>0.69943183171330414</v>
      </c>
      <c r="AE106" s="18">
        <f t="shared" si="223"/>
        <v>3.1252472836868828</v>
      </c>
      <c r="AF106" s="18">
        <f t="shared" si="224"/>
        <v>3.5879793939052718</v>
      </c>
      <c r="AH106" t="str">
        <f t="shared" si="257"/>
        <v>91 Elementary trades and related occupations</v>
      </c>
      <c r="AI106" s="18">
        <f t="shared" si="225"/>
        <v>-2.0929097763365712</v>
      </c>
      <c r="AJ106" s="18">
        <f t="shared" si="225"/>
        <v>1.0364623998937228</v>
      </c>
      <c r="AK106" s="18">
        <f t="shared" si="225"/>
        <v>2.6090025238412196E-2</v>
      </c>
      <c r="AL106" s="18">
        <f t="shared" si="225"/>
        <v>2.6236292318139176</v>
      </c>
      <c r="AM106" s="18">
        <f t="shared" si="226"/>
        <v>1.7056062652066828</v>
      </c>
      <c r="AO106" s="18">
        <f t="shared" si="227"/>
        <v>1.7503731007200374</v>
      </c>
      <c r="AP106" s="18">
        <f t="shared" si="228"/>
        <v>3.4265941485228879</v>
      </c>
      <c r="AQ106" s="18">
        <f t="shared" si="229"/>
        <v>4.5703341655967789</v>
      </c>
      <c r="AS106" t="str">
        <f t="shared" si="258"/>
        <v>91 Elementary trades and related occupations</v>
      </c>
      <c r="AT106" s="18">
        <f t="shared" si="230"/>
        <v>-4.7055908600094787</v>
      </c>
      <c r="AU106" s="18">
        <f t="shared" si="230"/>
        <v>15.153334140666486</v>
      </c>
      <c r="AV106" s="18">
        <f t="shared" si="230"/>
        <v>-0.64396876377583734</v>
      </c>
      <c r="AW106" s="18">
        <f t="shared" si="230"/>
        <v>1.4525770726438125</v>
      </c>
      <c r="AX106" s="18">
        <f t="shared" si="231"/>
        <v>1.5938474952132076</v>
      </c>
      <c r="AZ106" s="18">
        <f t="shared" si="232"/>
        <v>0.74885845235286297</v>
      </c>
      <c r="BA106" s="18">
        <f t="shared" si="233"/>
        <v>2.7772090405712158</v>
      </c>
      <c r="BB106" s="18">
        <f t="shared" si="234"/>
        <v>3.2964025312069767</v>
      </c>
      <c r="BD106" t="str">
        <f t="shared" si="259"/>
        <v>91 Elementary trades and related occupations</v>
      </c>
      <c r="BE106" s="18">
        <f t="shared" si="235"/>
        <v>-3.957001853761466</v>
      </c>
      <c r="BF106" s="18">
        <f t="shared" si="235"/>
        <v>-11.617213280505933</v>
      </c>
      <c r="BG106" s="18">
        <f t="shared" si="235"/>
        <v>1.555698610533196</v>
      </c>
      <c r="BH106" s="18">
        <f t="shared" si="235"/>
        <v>2.1512114521965664</v>
      </c>
      <c r="BI106" s="18">
        <f t="shared" si="236"/>
        <v>1.04626721781369</v>
      </c>
      <c r="BK106" s="18">
        <f t="shared" si="237"/>
        <v>1.9523201760713871</v>
      </c>
      <c r="BL106" s="18">
        <f t="shared" si="238"/>
        <v>2.2970482459206742</v>
      </c>
      <c r="BM106" s="18">
        <f t="shared" si="239"/>
        <v>3.7708735507379521</v>
      </c>
      <c r="BO106" t="str">
        <f t="shared" si="260"/>
        <v>91 Elementary trades and related occupations</v>
      </c>
      <c r="BP106" s="18">
        <f t="shared" si="240"/>
        <v>-5.8753397097020095</v>
      </c>
      <c r="BQ106" s="18">
        <f t="shared" si="240"/>
        <v>-0.16104787496111772</v>
      </c>
      <c r="BR106" s="18">
        <f t="shared" si="240"/>
        <v>-4.1648184259067573</v>
      </c>
      <c r="BS106" s="18">
        <f t="shared" si="240"/>
        <v>-0.55846205883004485</v>
      </c>
      <c r="BT106" s="18">
        <f t="shared" si="241"/>
        <v>-1.6752843195408818</v>
      </c>
      <c r="BV106" s="18">
        <f t="shared" si="242"/>
        <v>-1.7754129616259329</v>
      </c>
      <c r="BW106" s="18">
        <f t="shared" si="243"/>
        <v>1.7802534444748996</v>
      </c>
      <c r="BX106" s="18">
        <f t="shared" si="244"/>
        <v>0.43575215078794916</v>
      </c>
      <c r="BZ106" t="str">
        <f t="shared" si="261"/>
        <v>91 Elementary trades and related occupations</v>
      </c>
      <c r="CA106" s="18">
        <f t="shared" si="245"/>
        <v>-4.7945535568617359</v>
      </c>
      <c r="CB106" s="18">
        <f t="shared" si="245"/>
        <v>-15.023624351878818</v>
      </c>
      <c r="CC106" s="18">
        <f t="shared" si="245"/>
        <v>-4.5080504432880808</v>
      </c>
      <c r="CD106" s="18">
        <f t="shared" si="245"/>
        <v>-1.9858530556876253</v>
      </c>
      <c r="CE106" s="18">
        <f t="shared" si="246"/>
        <v>-3.6445624228428675</v>
      </c>
      <c r="CG106" s="18">
        <f t="shared" si="247"/>
        <v>-2.8339019385593578</v>
      </c>
      <c r="CH106" s="18">
        <f t="shared" si="248"/>
        <v>1.7094402293113431</v>
      </c>
      <c r="CI106" s="18">
        <f t="shared" si="249"/>
        <v>-0.41726506135262298</v>
      </c>
      <c r="CK106" t="str">
        <f t="shared" si="262"/>
        <v>91 Elementary trades and related occupations</v>
      </c>
      <c r="CL106" s="18">
        <f t="shared" si="250"/>
        <v>-5.1672585500330044</v>
      </c>
      <c r="CM106" s="18">
        <f t="shared" si="250"/>
        <v>-26.058823163683186</v>
      </c>
      <c r="CN106" s="18">
        <f t="shared" si="250"/>
        <v>-7.835166520286208</v>
      </c>
      <c r="CO106" s="18">
        <f t="shared" si="250"/>
        <v>-4.4966641429010412</v>
      </c>
      <c r="CP106" s="18">
        <f t="shared" si="251"/>
        <v>-7.0512349086814368</v>
      </c>
      <c r="CR106" s="18">
        <f t="shared" si="252"/>
        <v>-5.622723203623881</v>
      </c>
      <c r="CS106" s="18">
        <f t="shared" si="253"/>
        <v>1.0716179927838576</v>
      </c>
      <c r="CT106" s="18">
        <f t="shared" si="254"/>
        <v>-3.4221367699563632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1.2478051718232575</v>
      </c>
      <c r="C107" s="18">
        <f t="shared" si="210"/>
        <v>3.3632187961750049</v>
      </c>
      <c r="D107" s="18">
        <f t="shared" si="210"/>
        <v>7.7215704113273942</v>
      </c>
      <c r="E107" s="18">
        <f t="shared" si="210"/>
        <v>2.8601365486706776</v>
      </c>
      <c r="F107" s="18">
        <f t="shared" si="211"/>
        <v>4.3871157799082905</v>
      </c>
      <c r="H107" s="18">
        <f t="shared" si="212"/>
        <v>4.4557350961974329</v>
      </c>
      <c r="I107" s="18">
        <f t="shared" si="213"/>
        <v>4.3567303957066539</v>
      </c>
      <c r="J107" s="18">
        <f t="shared" si="214"/>
        <v>7.1532040620830628</v>
      </c>
      <c r="L107" t="str">
        <f t="shared" ref="L107" si="263">A107</f>
        <v>92 Elementary administration and service occupations</v>
      </c>
      <c r="M107" s="18">
        <f t="shared" si="215"/>
        <v>5.9623255305992773</v>
      </c>
      <c r="N107" s="18">
        <f t="shared" si="215"/>
        <v>1.9644078913302776</v>
      </c>
      <c r="O107" s="18">
        <f t="shared" si="215"/>
        <v>8.0506144270308546</v>
      </c>
      <c r="P107" s="18">
        <f t="shared" si="215"/>
        <v>3.893709131769052</v>
      </c>
      <c r="Q107" s="18">
        <f t="shared" si="216"/>
        <v>5.0521227541073133</v>
      </c>
      <c r="S107" s="18">
        <f t="shared" si="217"/>
        <v>5.261264093814022</v>
      </c>
      <c r="T107" s="18">
        <f t="shared" si="218"/>
        <v>4.5265174579491196</v>
      </c>
      <c r="U107" s="18">
        <f t="shared" si="219"/>
        <v>7.8357027695030279</v>
      </c>
      <c r="W107" t="str">
        <f t="shared" ref="W107" si="264">A107</f>
        <v>92 Elementary administration and service occupations</v>
      </c>
      <c r="X107" s="18">
        <f t="shared" si="220"/>
        <v>2.8100474692425159</v>
      </c>
      <c r="Y107" s="18">
        <f t="shared" si="220"/>
        <v>18.231097822042909</v>
      </c>
      <c r="Z107" s="18">
        <f t="shared" si="220"/>
        <v>3.1854352733693636</v>
      </c>
      <c r="AA107" s="18">
        <f t="shared" si="220"/>
        <v>3.06842302316781</v>
      </c>
      <c r="AB107" s="18">
        <f t="shared" si="221"/>
        <v>3.9932144025714766</v>
      </c>
      <c r="AD107" s="18">
        <f t="shared" si="222"/>
        <v>3.107412355593353</v>
      </c>
      <c r="AE107" s="18">
        <f t="shared" si="223"/>
        <v>4.1035036016431992</v>
      </c>
      <c r="AF107" s="18">
        <f t="shared" si="224"/>
        <v>6.0410971105401057</v>
      </c>
      <c r="AH107" t="str">
        <f t="shared" ref="AH107" si="265">L107</f>
        <v>92 Elementary administration and service occupations</v>
      </c>
      <c r="AI107" s="18">
        <f t="shared" si="225"/>
        <v>3.4272617677648443</v>
      </c>
      <c r="AJ107" s="18">
        <f t="shared" si="225"/>
        <v>17.875893887979501</v>
      </c>
      <c r="AK107" s="18">
        <f t="shared" si="225"/>
        <v>3.0878327019601803</v>
      </c>
      <c r="AL107" s="18">
        <f t="shared" si="225"/>
        <v>3.3335427637457338</v>
      </c>
      <c r="AM107" s="18">
        <f t="shared" si="226"/>
        <v>4.1099414881553775</v>
      </c>
      <c r="AO107" s="18">
        <f t="shared" si="227"/>
        <v>3.2515744063838392</v>
      </c>
      <c r="AP107" s="18">
        <f t="shared" si="228"/>
        <v>3.9713088622029602</v>
      </c>
      <c r="AQ107" s="18">
        <f t="shared" si="229"/>
        <v>6.0381778884758708</v>
      </c>
      <c r="AS107" t="str">
        <f t="shared" ref="AS107" si="266">W107</f>
        <v>92 Elementary administration and service occupations</v>
      </c>
      <c r="AT107" s="18">
        <f t="shared" si="230"/>
        <v>1.2159936925434156</v>
      </c>
      <c r="AU107" s="18">
        <f t="shared" si="230"/>
        <v>24.130920786875976</v>
      </c>
      <c r="AV107" s="18">
        <f t="shared" si="230"/>
        <v>2.6401669900701252</v>
      </c>
      <c r="AW107" s="18">
        <f t="shared" si="230"/>
        <v>3.3396879132537638</v>
      </c>
      <c r="AX107" s="18">
        <f t="shared" si="231"/>
        <v>4.3088449768394765</v>
      </c>
      <c r="AZ107" s="18">
        <f t="shared" si="232"/>
        <v>3.1059861562212188</v>
      </c>
      <c r="BA107" s="18">
        <f t="shared" si="233"/>
        <v>3.8912438075479061</v>
      </c>
      <c r="BB107" s="18">
        <f t="shared" si="234"/>
        <v>5.8767200011320853</v>
      </c>
      <c r="BD107" t="str">
        <f t="shared" ref="BD107" si="267">AH107</f>
        <v>92 Elementary administration and service occupations</v>
      </c>
      <c r="BE107" s="18">
        <f t="shared" si="235"/>
        <v>-2.9859358340320052</v>
      </c>
      <c r="BF107" s="18">
        <f t="shared" si="235"/>
        <v>-3.8108546565309265</v>
      </c>
      <c r="BG107" s="18">
        <f t="shared" si="235"/>
        <v>1.069636041538069</v>
      </c>
      <c r="BH107" s="18">
        <f t="shared" si="235"/>
        <v>-0.11623311783807155</v>
      </c>
      <c r="BI107" s="18">
        <f t="shared" si="236"/>
        <v>1.6964277217268453E-2</v>
      </c>
      <c r="BK107" s="18">
        <f t="shared" si="237"/>
        <v>0.27750248129867483</v>
      </c>
      <c r="BL107" s="18">
        <f t="shared" si="238"/>
        <v>2.9782100352272689</v>
      </c>
      <c r="BM107" s="18">
        <f t="shared" si="239"/>
        <v>3.1634821856637796</v>
      </c>
      <c r="BO107" t="str">
        <f t="shared" ref="BO107" si="268">AS107</f>
        <v>92 Elementary administration and service occupations</v>
      </c>
      <c r="BP107" s="18">
        <f t="shared" si="240"/>
        <v>-0.57882319397916104</v>
      </c>
      <c r="BQ107" s="18">
        <f t="shared" si="240"/>
        <v>-5.8306797441538327</v>
      </c>
      <c r="BR107" s="18">
        <f t="shared" si="240"/>
        <v>0.72794476906725691</v>
      </c>
      <c r="BS107" s="18">
        <f t="shared" si="240"/>
        <v>-1.0014116410012486</v>
      </c>
      <c r="BT107" s="18">
        <f t="shared" si="241"/>
        <v>-0.77483438861791765</v>
      </c>
      <c r="BV107" s="18">
        <f t="shared" si="242"/>
        <v>-0.42828388804591055</v>
      </c>
      <c r="BW107" s="18">
        <f t="shared" si="243"/>
        <v>2.7083619809772141</v>
      </c>
      <c r="BX107" s="18">
        <f t="shared" si="244"/>
        <v>2.4166933671330604</v>
      </c>
      <c r="BZ107" t="str">
        <f t="shared" ref="BZ107" si="269">BD107</f>
        <v>92 Elementary administration and service occupations</v>
      </c>
      <c r="CA107" s="18">
        <f t="shared" si="245"/>
        <v>0.15196416216369801</v>
      </c>
      <c r="CB107" s="18">
        <f t="shared" si="245"/>
        <v>-14.090933866631538</v>
      </c>
      <c r="CC107" s="18">
        <f t="shared" si="245"/>
        <v>-0.23327551502599908</v>
      </c>
      <c r="CD107" s="18">
        <f t="shared" si="245"/>
        <v>-3.0585954528921211</v>
      </c>
      <c r="CE107" s="18">
        <f t="shared" si="246"/>
        <v>-2.9202184745931392</v>
      </c>
      <c r="CG107" s="18">
        <f t="shared" si="247"/>
        <v>-2.1258260264150342</v>
      </c>
      <c r="CH107" s="18">
        <f t="shared" si="248"/>
        <v>2.1614541472451787</v>
      </c>
      <c r="CI107" s="18">
        <f t="shared" si="249"/>
        <v>0.65358247839915062</v>
      </c>
      <c r="CK107" t="str">
        <f t="shared" ref="CK107" si="270">BO107</f>
        <v>92 Elementary administration and service occupations</v>
      </c>
      <c r="CL107" s="18">
        <f t="shared" si="250"/>
        <v>-4.6767972488885201</v>
      </c>
      <c r="CM107" s="18">
        <f t="shared" si="250"/>
        <v>-32.283287697744647</v>
      </c>
      <c r="CN107" s="18">
        <f t="shared" si="250"/>
        <v>-6.2251608173655164</v>
      </c>
      <c r="CO107" s="18">
        <f t="shared" si="250"/>
        <v>-5.7069338450159046</v>
      </c>
      <c r="CP107" s="18">
        <f t="shared" si="251"/>
        <v>-7.7969435375456424</v>
      </c>
      <c r="CR107" s="18">
        <f t="shared" si="252"/>
        <v>-5.8799935981521001</v>
      </c>
      <c r="CS107" s="18">
        <f t="shared" si="253"/>
        <v>1.0290919637740981</v>
      </c>
      <c r="CT107" s="18">
        <f t="shared" si="254"/>
        <v>-3.690234782710522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5.2353568064992473</v>
      </c>
      <c r="C109" s="26">
        <f>IF(AND(D$6-C$6 &lt;&gt; 0,C35&lt;&gt;0,D35&lt;&gt;0),(EXP(LN(D35/C35)/(D$6-C$6))-1)*100,0)</f>
        <v>-1.9963920496897436</v>
      </c>
      <c r="D109" s="26">
        <f>IF(AND(E$6-D$6 &lt;&gt; 0,D35&lt;&gt;0,E35&lt;&gt;0),(EXP(LN(E35/D35)/(E$6-D$6))-1)*100,0)</f>
        <v>4.9776749646756713</v>
      </c>
      <c r="E109" s="26">
        <f>IF(AND(F$6-E$6 &lt;&gt; 0,E35&lt;&gt;0,F35&lt;&gt;0),(EXP(LN(F35/E35)/(F$6-E$6))-1)*100,0)</f>
        <v>2.650419586069197</v>
      </c>
      <c r="F109" s="26">
        <f>IF(AND(F$6-C$6 &lt;&gt; 0,C35&lt;&gt;0,F35&lt;&gt;0),(EXP(LN(F35/C35)/(F$6-C$6))-1)*100,0)</f>
        <v>3.0732289749816566</v>
      </c>
      <c r="H109" s="26">
        <f t="shared" ref="H109" si="271">IF($F$6-$D$6 &lt;&gt; 0,(EXP(LN(1+(H72/100))/($F$6-$D$6))-1)*100,0)</f>
        <v>3.4203815949056748</v>
      </c>
      <c r="I109" s="26">
        <f t="shared" ref="I109" si="272">IF(D35&gt;0,((1+(I35/D35))^(1/($F$6-$D$6))-1)*100,0)</f>
        <v>3.4895794383011269</v>
      </c>
      <c r="J109" s="26">
        <f t="shared" ref="J109" si="273">IF($F$6-$D$6 &lt;&gt; 0,(EXP(LN(1+(J72/100))/($F$6-$D$6))-1)*100,0)</f>
        <v>5.7979461596869397</v>
      </c>
      <c r="L109" s="24" t="str">
        <f>L35</f>
        <v>All occupations</v>
      </c>
      <c r="M109" s="26">
        <f>IF(AND(N$6-M$6 &lt;&gt; 0,M35&lt;&gt;0,N35&lt;&gt;0),(EXP(LN(N35/M35)/(N$6-M$6))-1)*100,0)</f>
        <v>6.1662652859026057</v>
      </c>
      <c r="N109" s="26">
        <f>IF(AND(O$6-N$6 &lt;&gt; 0,N35&lt;&gt;0,O35&lt;&gt;0),(EXP(LN(O35/N35)/(O$6-N$6))-1)*100,0)</f>
        <v>-0.39438164918340624</v>
      </c>
      <c r="O109" s="26">
        <f>IF(AND(P$6-O$6 &lt;&gt; 0,O35&lt;&gt;0,P35&lt;&gt;0),(EXP(LN(P35/O35)/(P$6-O$6))-1)*100,0)</f>
        <v>5.0440987487518685</v>
      </c>
      <c r="P109" s="26">
        <f>IF(AND(Q$6-P$6 &lt;&gt; 0,P35&lt;&gt;0,Q35&lt;&gt;0),(EXP(LN(Q35/P35)/(Q$6-P$6))-1)*100,0)</f>
        <v>2.7269800726608562</v>
      </c>
      <c r="Q109" s="26">
        <f>IF(AND(Q$6-N$6 &lt;&gt; 0,N35&lt;&gt;0,Q35&lt;&gt;0),(EXP(LN(Q35/N35)/(Q$6-N$6))-1)*100,0)</f>
        <v>3.246231531383903</v>
      </c>
      <c r="S109" s="26">
        <f t="shared" ref="S109" si="274">IF($F$6-$D$6 &lt;&gt; 0,(EXP(LN(1+(S72/100))/($F$6-$D$6))-1)*100,0)</f>
        <v>3.493617422938744</v>
      </c>
      <c r="T109" s="26">
        <f t="shared" ref="T109" si="275">IF(O35&gt;0,((1+(T35/O35))^(1/($F$6-$D$6))-1)*100,0)</f>
        <v>3.6366449726373595</v>
      </c>
      <c r="U109" s="26">
        <f t="shared" ref="U109" si="276">IF($F$6-$D$6 &lt;&gt; 0,(EXP(LN(1+(U72/100))/($F$6-$D$6))-1)*100,0)</f>
        <v>5.9588332282134004</v>
      </c>
      <c r="W109" s="24" t="str">
        <f>W35</f>
        <v>All occupations</v>
      </c>
      <c r="X109" s="26">
        <f>IF(AND(Y$6-X$6 &lt;&gt; 0,X35&lt;&gt;0,Y35&lt;&gt;0),(EXP(LN(Y35/X35)/(Y$6-X$6))-1)*100,0)</f>
        <v>2.1491432169782332</v>
      </c>
      <c r="Y109" s="26">
        <f>IF(AND(Z$6-Y$6 &lt;&gt; 0,Y35&lt;&gt;0,Z35&lt;&gt;0),(EXP(LN(Z35/Y35)/(Z$6-Y$6))-1)*100,0)</f>
        <v>12.395288380989044</v>
      </c>
      <c r="Z109" s="26">
        <f>IF(AND(AA$6-Z$6 &lt;&gt; 0,Z35&lt;&gt;0,AA35&lt;&gt;0),(EXP(LN(AA35/Z35)/(AA$6-Z$6))-1)*100,0)</f>
        <v>0.91859911248599602</v>
      </c>
      <c r="AA109" s="26">
        <f>IF(AND(AB$6-AA$6 &lt;&gt; 0,AA35&lt;&gt;0,AB35&lt;&gt;0),(EXP(LN(AB35/AA35)/(AB$6-AA$6))-1)*100,0)</f>
        <v>1.8710275656476094</v>
      </c>
      <c r="AB109" s="26">
        <f>IF(AND(AB$6-Y$6 &lt;&gt; 0,Y35&lt;&gt;0,AB35&lt;&gt;0),(EXP(LN(AB35/Y35)/(AB$6-Y$6))-1)*100,0)</f>
        <v>2.1984808229229102</v>
      </c>
      <c r="AD109" s="26">
        <f t="shared" ref="AD109" si="277">IF($F$6-$D$6 &lt;&gt; 0,(EXP(LN(1+(AD72/100))/($F$6-$D$6))-1)*100,0)</f>
        <v>1.5525568441825399</v>
      </c>
      <c r="AE109" s="26">
        <f t="shared" ref="AE109" si="278">IF(Z35&gt;0,((1+(AE35/Z35))^(1/($F$6-$D$6))-1)*100,0)</f>
        <v>3.2110678016235239</v>
      </c>
      <c r="AF109" s="26">
        <f t="shared" ref="AF109" si="279">IF($F$6-$D$6 &lt;&gt; 0,(EXP(LN(1+(AF72/100))/($F$6-$D$6))-1)*100,0)</f>
        <v>4.248293821751048</v>
      </c>
      <c r="AH109" s="24" t="str">
        <f>AH35</f>
        <v>All occupations</v>
      </c>
      <c r="AI109" s="26">
        <f>IF(AND(AJ$6-AI$6 &lt;&gt; 0,AI35&lt;&gt;0,AJ35&lt;&gt;0),(EXP(LN(AJ35/AI35)/(AJ$6-AI$6))-1)*100,0)</f>
        <v>0.11152881435017026</v>
      </c>
      <c r="AJ109" s="26">
        <f>IF(AND(AK$6-AJ$6 &lt;&gt; 0,AJ35&lt;&gt;0,AK35&lt;&gt;0),(EXP(LN(AK35/AJ35)/(AK$6-AJ$6))-1)*100,0)</f>
        <v>12.386765914440367</v>
      </c>
      <c r="AK109" s="26">
        <f>IF(AND(AL$6-AK$6 &lt;&gt; 0,AK35&lt;&gt;0,AL35&lt;&gt;0),(EXP(LN(AL35/AK35)/(AL$6-AK$6))-1)*100,0)</f>
        <v>-0.53608206984494533</v>
      </c>
      <c r="AL109" s="26">
        <f>IF(AND(AM$6-AL$6 &lt;&gt; 0,AL35&lt;&gt;0,AM35&lt;&gt;0),(EXP(LN(AM35/AL35)/(AM$6-AL$6))-1)*100,0)</f>
        <v>1.4802163193202489</v>
      </c>
      <c r="AM109" s="26">
        <f>IF(AND(AM$6-AJ$6 &lt;&gt; 0,AJ35&lt;&gt;0,AM35&lt;&gt;0),(EXP(LN(AM35/AJ35)/(AM$6-AJ$6))-1)*100,0)</f>
        <v>1.4912383921122263</v>
      </c>
      <c r="AO109" s="26">
        <f t="shared" ref="AO109" si="280">IF($F$6-$D$6 &lt;&gt; 0,(EXP(LN(1+(AO72/100))/($F$6-$D$6))-1)*100,0)</f>
        <v>0.80361577310359422</v>
      </c>
      <c r="AP109" s="26">
        <f t="shared" ref="AP109" si="281">IF(AK35&gt;0,((1+(AP35/AK35))^(1/($F$6-$D$6))-1)*100,0)</f>
        <v>2.9760810500422341</v>
      </c>
      <c r="AQ109" s="26">
        <f t="shared" ref="AQ109" si="282">IF($F$6-$D$6 &lt;&gt; 0,(EXP(LN(1+(AQ72/100))/($F$6-$D$6))-1)*100,0)</f>
        <v>3.5196015017506577</v>
      </c>
      <c r="AS109" s="24" t="str">
        <f>AS35</f>
        <v>All occupations</v>
      </c>
      <c r="AT109" s="26">
        <f>IF(AND(AU$6-AT$6 &lt;&gt; 0,AT35&lt;&gt;0,AU35&lt;&gt;0),(EXP(LN(AU35/AT35)/(AU$6-AT$6))-1)*100,0)</f>
        <v>0.9281166340368463</v>
      </c>
      <c r="AU109" s="26">
        <f>IF(AND(AV$6-AU$6 &lt;&gt; 0,AU35&lt;&gt;0,AV35&lt;&gt;0),(EXP(LN(AV35/AU35)/(AV$6-AU$6))-1)*100,0)</f>
        <v>12.258073293570826</v>
      </c>
      <c r="AV109" s="26">
        <f>IF(AND(AW$6-AV$6 &lt;&gt; 0,AV35&lt;&gt;0,AW35&lt;&gt;0),(EXP(LN(AW35/AV35)/(AW$6-AV$6))-1)*100,0)</f>
        <v>0.44995192680488127</v>
      </c>
      <c r="AW109" s="26">
        <f>IF(AND(AX$6-AW$6 &lt;&gt; 0,AW35&lt;&gt;0,AX35&lt;&gt;0),(EXP(LN(AX35/AW35)/(AX$6-AW$6))-1)*100,0)</f>
        <v>1.7493211423452726</v>
      </c>
      <c r="AX109" s="26">
        <f>IF(AND(AX$6-AU$6 &lt;&gt; 0,AU35&lt;&gt;0,AX35&lt;&gt;0),(EXP(LN(AX35/AU35)/(AX$6-AU$6))-1)*100,0)</f>
        <v>1.965931456977299</v>
      </c>
      <c r="AZ109" s="26">
        <f t="shared" ref="AZ109" si="283">IF($F$6-$D$6 &lt;&gt; 0,(EXP(LN(1+(AZ72/100))/($F$6-$D$6))-1)*100,0)</f>
        <v>1.3143411740702327</v>
      </c>
      <c r="BA109" s="26">
        <f t="shared" ref="BA109" si="284">IF(AV35&gt;0,((1+(BA35/AV35))^(1/($F$6-$D$6))-1)*100,0)</f>
        <v>3.0463777955964888</v>
      </c>
      <c r="BB109" s="26">
        <f t="shared" ref="BB109" si="285">IF($F$6-$D$6 &lt;&gt; 0,(EXP(LN(1+(BB72/100))/($F$6-$D$6))-1)*100,0)</f>
        <v>3.937930742246798</v>
      </c>
      <c r="BD109" s="24" t="str">
        <f>BD35</f>
        <v>All occupations</v>
      </c>
      <c r="BE109" s="26">
        <f>IF(AND(BF$6-BE$6 &lt;&gt; 0,BE35&lt;&gt;0,BF35&lt;&gt;0),(EXP(LN(BF35/BE35)/(BF$6-BE$6))-1)*100,0)</f>
        <v>-0.58878231501067191</v>
      </c>
      <c r="BF109" s="26">
        <f>IF(AND(BG$6-BF$6 &lt;&gt; 0,BF35&lt;&gt;0,BG35&lt;&gt;0),(EXP(LN(BG35/BF35)/(BG$6-BF$6))-1)*100,0)</f>
        <v>-4.5397474958011719</v>
      </c>
      <c r="BG109" s="26">
        <f>IF(AND(BH$6-BG$6 &lt;&gt; 0,BG35&lt;&gt;0,BH35&lt;&gt;0),(EXP(LN(BH35/BG35)/(BH$6-BG$6))-1)*100,0)</f>
        <v>1.5411109546033863</v>
      </c>
      <c r="BH109" s="26">
        <f>IF(AND(BI$6-BH$6 &lt;&gt; 0,BH35&lt;&gt;0,BI35&lt;&gt;0),(EXP(LN(BI35/BH35)/(BI$6-BH$6))-1)*100,0)</f>
        <v>0.47023300274469104</v>
      </c>
      <c r="BI109" s="26">
        <f>IF(AND(BI$6-BF$6 &lt;&gt; 0,BF35&lt;&gt;0,BI35&lt;&gt;0),(EXP(LN(BI35/BF35)/(BI$6-BF$6))-1)*100,0)</f>
        <v>0.48191172393687864</v>
      </c>
      <c r="BK109" s="26">
        <f t="shared" ref="BK109" si="286">IF($F$6-$D$6 &lt;&gt; 0,(EXP(LN(1+(BK72/100))/($F$6-$D$6))-1)*100,0)</f>
        <v>0.82593154103298705</v>
      </c>
      <c r="BL109" s="26">
        <f t="shared" ref="BL109" si="287">IF(BG35&gt;0,((1+(BL35/BG35))^(1/($F$6-$D$6))-1)*100,0)</f>
        <v>2.7871131849023456</v>
      </c>
      <c r="BM109" s="26">
        <f t="shared" ref="BM109" si="288">IF($F$6-$D$6 &lt;&gt; 0,(EXP(LN(1+(BM72/100))/($F$6-$D$6))-1)*100,0)</f>
        <v>3.3599895124919454</v>
      </c>
      <c r="BO109" s="24" t="str">
        <f>BO35</f>
        <v>All occupations</v>
      </c>
      <c r="BP109" s="26">
        <f>IF(AND(BQ$6-BP$6 &lt;&gt; 0,BP35&lt;&gt;0,BQ35&lt;&gt;0),(EXP(LN(BQ35/BP35)/(BQ$6-BP$6))-1)*100,0)</f>
        <v>-1.1027220756192113</v>
      </c>
      <c r="BQ109" s="26">
        <f>IF(AND(BR$6-BQ$6 &lt;&gt; 0,BQ35&lt;&gt;0,BR35&lt;&gt;0),(EXP(LN(BR35/BQ35)/(BR$6-BQ$6))-1)*100,0)</f>
        <v>-3.8266464657367272</v>
      </c>
      <c r="BR109" s="26">
        <f>IF(AND(BS$6-BR$6 &lt;&gt; 0,BR35&lt;&gt;0,BS35&lt;&gt;0),(EXP(LN(BS35/BR35)/(BS$6-BR$6))-1)*100,0)</f>
        <v>-0.55755433999163939</v>
      </c>
      <c r="BS109" s="26">
        <f>IF(AND(BT$6-BS$6 &lt;&gt; 0,BS35&lt;&gt;0,BT35&lt;&gt;0),(EXP(LN(BT35/BS35)/(BT$6-BS$6))-1)*100,0)</f>
        <v>-1.3671100059124197</v>
      </c>
      <c r="BT109" s="26">
        <f>IF(AND(BT$6-BQ$6 &lt;&gt; 0,BQ35&lt;&gt;0,BT35&lt;&gt;0),(EXP(LN(BT35/BQ35)/(BT$6-BQ$6))-1)*100,0)</f>
        <v>-1.2707795428076984</v>
      </c>
      <c r="BV109" s="26">
        <f t="shared" ref="BV109" si="289">IF($F$6-$D$6 &lt;&gt; 0,(EXP(LN(1+(BV72/100))/($F$6-$D$6))-1)*100,0)</f>
        <v>-1.097993062764957</v>
      </c>
      <c r="BW109" s="26">
        <f t="shared" ref="BW109" si="290">IF(BR35&gt;0,((1+(BW35/BR35))^(1/($F$6-$D$6))-1)*100,0)</f>
        <v>2.4104176971480484</v>
      </c>
      <c r="BX109" s="26">
        <f t="shared" ref="BX109" si="291">IF($F$6-$D$6 &lt;&gt; 0,(EXP(LN(1+(BX72/100))/($F$6-$D$6))-1)*100,0)</f>
        <v>1.6424091837768495</v>
      </c>
      <c r="BZ109" s="24" t="str">
        <f>BZ35</f>
        <v>All occupations</v>
      </c>
      <c r="CA109" s="26">
        <f>IF(AND(CB$6-CA$6 &lt;&gt; 0,CA35&lt;&gt;0,CB35&lt;&gt;0),(EXP(LN(CB35/CA35)/(CB$6-CA$6))-1)*100,0)</f>
        <v>-1.680010960867151</v>
      </c>
      <c r="CB109" s="26">
        <f>IF(AND(CC$6-CB$6 &lt;&gt; 0,CB35&lt;&gt;0,CC35&lt;&gt;0),(EXP(LN(CC35/CB35)/(CC$6-CB$6))-1)*100,0)</f>
        <v>-12.793501434887256</v>
      </c>
      <c r="CC109" s="26">
        <f>IF(AND(CD$6-CC$6 &lt;&gt; 0,CC35&lt;&gt;0,CD35&lt;&gt;0),(EXP(LN(CD35/CC35)/(CD$6-CC$6))-1)*100,0)</f>
        <v>-1.7126403503585963</v>
      </c>
      <c r="CD109" s="26">
        <f>IF(AND(CE$6-CD$6 &lt;&gt; 0,CD35&lt;&gt;0,CE35&lt;&gt;0),(EXP(LN(CE35/CD35)/(CE$6-CD$6))-1)*100,0)</f>
        <v>-3.4769447723252189</v>
      </c>
      <c r="CE109" s="26">
        <f>IF(AND(CE$6-CB$6 &lt;&gt; 0,CB35&lt;&gt;0,CE35&lt;&gt;0),(EXP(LN(CE35/CB35)/(CE$6-CB$6))-1)*100,0)</f>
        <v>-3.5428919096244571</v>
      </c>
      <c r="CG109" s="26">
        <f t="shared" ref="CG109" si="292">IF($F$6-$D$6 &lt;&gt; 0,(EXP(LN(1+(CG72/100))/($F$6-$D$6))-1)*100,0)</f>
        <v>-2.8923905691293439</v>
      </c>
      <c r="CH109" s="26">
        <f t="shared" ref="CH109" si="293">IF(CC35&gt;0,((1+(CH35/CC35))^(1/($F$6-$D$6))-1)*100,0)</f>
        <v>1.9513417081830742</v>
      </c>
      <c r="CI109" s="26">
        <f t="shared" ref="CI109" si="294">IF($F$6-$D$6 &lt;&gt; 0,(EXP(LN(1+(CI72/100))/($F$6-$D$6))-1)*100,0)</f>
        <v>-0.13363615665870077</v>
      </c>
      <c r="CK109" s="24" t="str">
        <f>CK35</f>
        <v>All occupations</v>
      </c>
      <c r="CL109" s="26">
        <f>IF(AND(CM$6-CL$6 &lt;&gt; 0,CL35&lt;&gt;0,CM35&lt;&gt;0),(EXP(LN(CM35/CL35)/(CM$6-CL$6))-1)*100,0)</f>
        <v>-2.1674432355794915</v>
      </c>
      <c r="CM109" s="26">
        <f>IF(AND(CN$6-CM$6 &lt;&gt; 0,CM35&lt;&gt;0,CN35&lt;&gt;0),(EXP(LN(CN35/CM35)/(CN$6-CM$6))-1)*100,0)</f>
        <v>-29.013328483814369</v>
      </c>
      <c r="CN109" s="26">
        <f>IF(AND(CO$6-CN$6 &lt;&gt; 0,CN35&lt;&gt;0,CO35&lt;&gt;0),(EXP(LN(CO35/CN35)/(CO$6-CN$6))-1)*100,0)</f>
        <v>-3.7802710761854708</v>
      </c>
      <c r="CO109" s="26">
        <f>IF(AND(CP$6-CO$6 &lt;&gt; 0,CO35&lt;&gt;0,CP35&lt;&gt;0),(EXP(LN(CP35/CO35)/(CP$6-CO$6))-1)*100,0)</f>
        <v>-3.4587944266599502</v>
      </c>
      <c r="CP109" s="26">
        <f>IF(AND(CP$6-CM$6 &lt;&gt; 0,CM35&lt;&gt;0,CP35&lt;&gt;0),(EXP(LN(CP35/CM35)/(CP$6-CM$6))-1)*100,0)</f>
        <v>-5.3950109476780472</v>
      </c>
      <c r="CR109" s="26">
        <f t="shared" ref="CR109" si="295">IF($F$6-$D$6 &lt;&gt; 0,(EXP(LN(1+(CR72/100))/($F$6-$D$6))-1)*100,0)</f>
        <v>-3.5660724746692574</v>
      </c>
      <c r="CS109" s="26">
        <f t="shared" ref="CS109" si="296">IF(CN35&gt;0,((1+(CS35/CN35))^(1/($F$6-$D$6))-1)*100,0)</f>
        <v>1.356495074977726</v>
      </c>
      <c r="CT109" s="26">
        <f t="shared" ref="CT109" si="297">IF($F$6-$D$6 &lt;&gt; 0,(EXP(LN(1+(CT72/100))/($F$6-$D$6))-1)*100,0)</f>
        <v>-1.4438083660856416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Norfolk and Suffolk 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Norfolk and Suffolk 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Norfolk and Suffolk 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Norfolk and Suffolk 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Norfolk and Suffolk 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Norfolk and Suffolk 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Norfolk and Suffolk 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Norfolk and Suffolk 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Norfolk and Suffolk 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0.17067501256668427</v>
      </c>
      <c r="C119" s="27">
        <f t="shared" si="299"/>
        <v>8.5747066341818057E-3</v>
      </c>
      <c r="D119" s="27">
        <f t="shared" si="299"/>
        <v>0.13650454202222206</v>
      </c>
      <c r="E119" s="27">
        <f t="shared" si="299"/>
        <v>0.29114236076387434</v>
      </c>
      <c r="F119" s="27">
        <f t="shared" ref="F119:F144" si="300">F8-D8</f>
        <v>0.42764690278609641</v>
      </c>
      <c r="L119" t="str">
        <f>A119</f>
        <v>11 Corporate managers and directors</v>
      </c>
      <c r="M119" s="27">
        <f t="shared" ref="M119:P144" si="301">N8-M8</f>
        <v>1.7429501609799694</v>
      </c>
      <c r="N119" s="27">
        <f t="shared" si="301"/>
        <v>-0.24018767824729892</v>
      </c>
      <c r="O119" s="27">
        <f t="shared" si="301"/>
        <v>1.0825162474277068</v>
      </c>
      <c r="P119" s="27">
        <f t="shared" si="301"/>
        <v>2.3974999752713089</v>
      </c>
      <c r="Q119" s="27">
        <f t="shared" ref="Q119:Q144" si="302">Q8-O8</f>
        <v>3.4800162226990157</v>
      </c>
      <c r="W119" t="str">
        <f>A119</f>
        <v>11 Corporate managers and directors</v>
      </c>
      <c r="X119" s="27">
        <f t="shared" ref="X119:AA144" si="303">Y8-X8</f>
        <v>2.3272603177965347</v>
      </c>
      <c r="Y119" s="27">
        <f t="shared" si="303"/>
        <v>1.1321186648888535</v>
      </c>
      <c r="Z119" s="27">
        <f t="shared" si="303"/>
        <v>-0.67214938179002814</v>
      </c>
      <c r="AA119" s="27">
        <f t="shared" si="303"/>
        <v>3.4240220103903418</v>
      </c>
      <c r="AB119" s="27">
        <f t="shared" ref="AB119:AB144" si="304">AB8-Z8</f>
        <v>2.7518726286003137</v>
      </c>
      <c r="AH119" t="str">
        <f>L119</f>
        <v>11 Corporate managers and directors</v>
      </c>
      <c r="AI119" s="27">
        <f t="shared" ref="AI119:AL144" si="305">AJ8-AI8</f>
        <v>0.2874741238266445</v>
      </c>
      <c r="AJ119" s="27">
        <f t="shared" si="305"/>
        <v>0.36777191446674884</v>
      </c>
      <c r="AK119" s="27">
        <f t="shared" si="305"/>
        <v>-0.34247413439949037</v>
      </c>
      <c r="AL119" s="27">
        <f t="shared" si="305"/>
        <v>0.45808047492797899</v>
      </c>
      <c r="AM119" s="27">
        <f t="shared" ref="AM119:AM144" si="306">AM8-AK8</f>
        <v>0.11560634052848862</v>
      </c>
      <c r="AS119" t="str">
        <f>W119</f>
        <v>11 Corporate managers and directors</v>
      </c>
      <c r="AT119" s="27">
        <f t="shared" ref="AT119:AW144" si="307">AU8-AT8</f>
        <v>0.33143031373060161</v>
      </c>
      <c r="AU119" s="27">
        <f t="shared" si="307"/>
        <v>0.53369898030037</v>
      </c>
      <c r="AV119" s="27">
        <f t="shared" si="307"/>
        <v>-0.46806469469995715</v>
      </c>
      <c r="AW119" s="27">
        <f t="shared" si="307"/>
        <v>0.71502761378755508</v>
      </c>
      <c r="AX119" s="27">
        <f t="shared" ref="AX119:AX144" si="308">AX8-AV8</f>
        <v>0.24696291908759793</v>
      </c>
      <c r="BD119" t="str">
        <f>AH119</f>
        <v>11 Corporate managers and directors</v>
      </c>
      <c r="BE119" s="27">
        <f t="shared" ref="BE119:BH144" si="309">BF8-BE8</f>
        <v>1.2746790504451315</v>
      </c>
      <c r="BF119" s="27">
        <f t="shared" si="309"/>
        <v>-0.45881376339567481</v>
      </c>
      <c r="BG119" s="27">
        <f t="shared" si="309"/>
        <v>-0.58401895960315819</v>
      </c>
      <c r="BH119" s="27">
        <f t="shared" si="309"/>
        <v>1.1298191116377527</v>
      </c>
      <c r="BI119" s="27">
        <f t="shared" ref="BI119:BI144" si="310">BI8-BG8</f>
        <v>0.54580015203459453</v>
      </c>
      <c r="BO119" t="str">
        <f>AS119</f>
        <v>11 Corporate managers and directors</v>
      </c>
      <c r="BP119" s="27">
        <f t="shared" ref="BP119:BS144" si="311">BQ8-BP8</f>
        <v>0.14467726382649104</v>
      </c>
      <c r="BQ119" s="27">
        <f t="shared" si="311"/>
        <v>0.37144683249914223</v>
      </c>
      <c r="BR119" s="27">
        <f t="shared" si="311"/>
        <v>-1.8169056489404278</v>
      </c>
      <c r="BS119" s="27">
        <f t="shared" si="311"/>
        <v>-1.2839640483427059</v>
      </c>
      <c r="BT119" s="27">
        <f t="shared" ref="BT119:BT144" si="312">BT8-BR8</f>
        <v>-3.1008696972831338</v>
      </c>
      <c r="BZ119" t="str">
        <f>BD119</f>
        <v>11 Corporate managers and directors</v>
      </c>
      <c r="CA119" s="68">
        <f t="shared" ref="CA119:CD144" si="313">CB8-CA8</f>
        <v>0.24919167869700409</v>
      </c>
      <c r="CB119" s="68">
        <f t="shared" si="313"/>
        <v>-0.30607633251087307</v>
      </c>
      <c r="CC119" s="68">
        <f t="shared" si="313"/>
        <v>-0.75323657254534915</v>
      </c>
      <c r="CD119" s="68">
        <f t="shared" si="313"/>
        <v>-1.0962708294435668</v>
      </c>
      <c r="CE119" s="68">
        <f t="shared" ref="CE119:CE144" si="314">CE8-CC8</f>
        <v>-1.8495074019889159</v>
      </c>
      <c r="CK119" t="str">
        <f>BO119</f>
        <v>11 Corporate managers and directors</v>
      </c>
      <c r="CL119" s="68">
        <f t="shared" ref="CL119:CO144" si="315">CM8-CL8</f>
        <v>0.20165402589110704</v>
      </c>
      <c r="CM119" s="68">
        <f t="shared" si="315"/>
        <v>-0.31242551663729201</v>
      </c>
      <c r="CN119" s="68">
        <f t="shared" si="315"/>
        <v>-0.21118211364896444</v>
      </c>
      <c r="CO119" s="68">
        <f t="shared" si="315"/>
        <v>-9.5883943086838563E-2</v>
      </c>
      <c r="CP119" s="68">
        <f t="shared" ref="CP119:CP144" si="316">CP8-CN8</f>
        <v>-0.30706605673580301</v>
      </c>
    </row>
    <row r="120" spans="1:94" x14ac:dyDescent="0.2">
      <c r="A120" t="str">
        <f t="shared" si="298"/>
        <v>12 Other managers and proprietors</v>
      </c>
      <c r="B120" s="27">
        <f t="shared" si="299"/>
        <v>3.9519184821366737E-2</v>
      </c>
      <c r="C120" s="27">
        <f t="shared" si="299"/>
        <v>-7.6930347812705357E-3</v>
      </c>
      <c r="D120" s="27">
        <f t="shared" si="299"/>
        <v>0.16903184173311975</v>
      </c>
      <c r="E120" s="27">
        <f t="shared" si="299"/>
        <v>0.19174451099732859</v>
      </c>
      <c r="F120" s="27">
        <f t="shared" si="300"/>
        <v>0.36077635273044834</v>
      </c>
      <c r="L120" t="str">
        <f t="shared" ref="L120:L143" si="317">A120</f>
        <v>12 Other managers and proprietors</v>
      </c>
      <c r="M120" s="27">
        <f t="shared" si="301"/>
        <v>0.53274051168418168</v>
      </c>
      <c r="N120" s="27">
        <f t="shared" si="301"/>
        <v>-0.10608639879500625</v>
      </c>
      <c r="O120" s="27">
        <f t="shared" si="301"/>
        <v>1.3674501133690846</v>
      </c>
      <c r="P120" s="27">
        <f t="shared" si="301"/>
        <v>1.6949442812080444</v>
      </c>
      <c r="Q120" s="27">
        <f t="shared" si="302"/>
        <v>3.062394394577129</v>
      </c>
      <c r="W120" t="str">
        <f t="shared" ref="W120:W143" si="318">A120</f>
        <v>12 Other managers and proprietors</v>
      </c>
      <c r="X120" s="27">
        <f t="shared" si="303"/>
        <v>0.21366417554764716</v>
      </c>
      <c r="Y120" s="27">
        <f t="shared" si="303"/>
        <v>0.61509228875010802</v>
      </c>
      <c r="Z120" s="27">
        <f t="shared" si="303"/>
        <v>1.592053528659445</v>
      </c>
      <c r="AA120" s="27">
        <f t="shared" si="303"/>
        <v>2.2504309031065812</v>
      </c>
      <c r="AB120" s="27">
        <f t="shared" si="304"/>
        <v>3.8424844317660263</v>
      </c>
      <c r="AH120" t="str">
        <f t="shared" ref="AH120:AH143" si="319">L120</f>
        <v>12 Other managers and proprietors</v>
      </c>
      <c r="AI120" s="27">
        <f t="shared" si="305"/>
        <v>0.1070452614361308</v>
      </c>
      <c r="AJ120" s="27">
        <f t="shared" si="305"/>
        <v>0.30690251630318821</v>
      </c>
      <c r="AK120" s="27">
        <f t="shared" si="305"/>
        <v>0.41535198488023761</v>
      </c>
      <c r="AL120" s="27">
        <f t="shared" si="305"/>
        <v>0.72266526692430544</v>
      </c>
      <c r="AM120" s="27">
        <f t="shared" si="306"/>
        <v>1.1380172518045431</v>
      </c>
      <c r="AS120" t="str">
        <f t="shared" ref="AS120:AS143" si="320">W120</f>
        <v>12 Other managers and proprietors</v>
      </c>
      <c r="AT120" s="27">
        <f t="shared" si="307"/>
        <v>5.0850584775111729E-2</v>
      </c>
      <c r="AU120" s="27">
        <f t="shared" si="307"/>
        <v>0.19867615731989563</v>
      </c>
      <c r="AV120" s="27">
        <f t="shared" si="307"/>
        <v>0.48194558064688531</v>
      </c>
      <c r="AW120" s="27">
        <f t="shared" si="307"/>
        <v>0.62413060765326112</v>
      </c>
      <c r="AX120" s="27">
        <f t="shared" si="308"/>
        <v>1.1060761883001464</v>
      </c>
      <c r="BD120" t="str">
        <f t="shared" ref="BD120:BD143" si="321">AH120</f>
        <v>12 Other managers and proprietors</v>
      </c>
      <c r="BE120" s="27">
        <f t="shared" si="309"/>
        <v>-0.24276157423794942</v>
      </c>
      <c r="BF120" s="27">
        <f t="shared" si="309"/>
        <v>-0.3424300095510695</v>
      </c>
      <c r="BG120" s="27">
        <f t="shared" si="309"/>
        <v>1.1932584289960424</v>
      </c>
      <c r="BH120" s="27">
        <f t="shared" si="309"/>
        <v>0.71713450875534246</v>
      </c>
      <c r="BI120" s="27">
        <f t="shared" si="310"/>
        <v>1.9103929377513849</v>
      </c>
      <c r="BO120" t="str">
        <f t="shared" ref="BO120:BO143" si="322">AS120</f>
        <v>12 Other managers and proprietors</v>
      </c>
      <c r="BP120" s="27">
        <f t="shared" si="311"/>
        <v>-9.0017449889586487E-2</v>
      </c>
      <c r="BQ120" s="27">
        <f t="shared" si="311"/>
        <v>-0.1439377170199938</v>
      </c>
      <c r="BR120" s="27">
        <f t="shared" si="311"/>
        <v>0.90342098298962981</v>
      </c>
      <c r="BS120" s="27">
        <f t="shared" si="311"/>
        <v>-0.16657809336641272</v>
      </c>
      <c r="BT120" s="27">
        <f t="shared" si="312"/>
        <v>0.73684288962321709</v>
      </c>
      <c r="BZ120" t="str">
        <f t="shared" ref="BZ120:BZ143" si="323">BD120</f>
        <v>12 Other managers and proprietors</v>
      </c>
      <c r="CA120" s="68">
        <f t="shared" si="313"/>
        <v>-0.28690639190851819</v>
      </c>
      <c r="CB120" s="68">
        <f t="shared" si="313"/>
        <v>-0.18580075088524328</v>
      </c>
      <c r="CC120" s="68">
        <f t="shared" si="313"/>
        <v>0.27476022872654982</v>
      </c>
      <c r="CD120" s="68">
        <f t="shared" si="313"/>
        <v>-0.59410975873715044</v>
      </c>
      <c r="CE120" s="68">
        <f t="shared" si="314"/>
        <v>-0.31934953001060062</v>
      </c>
      <c r="CK120" t="str">
        <f t="shared" ref="CK120:CK143" si="324">BO120</f>
        <v>12 Other managers and proprietors</v>
      </c>
      <c r="CL120" s="68">
        <f t="shared" si="315"/>
        <v>8.5142486669000927E-3</v>
      </c>
      <c r="CM120" s="68">
        <f t="shared" si="315"/>
        <v>-0.28886346099740046</v>
      </c>
      <c r="CN120" s="68">
        <f t="shared" si="315"/>
        <v>0.21047489023302457</v>
      </c>
      <c r="CO120" s="68">
        <f t="shared" si="315"/>
        <v>-0.14004797410151082</v>
      </c>
      <c r="CP120" s="68">
        <f t="shared" si="316"/>
        <v>7.042691613151375E-2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0.35650565253135769</v>
      </c>
      <c r="C121" s="27">
        <f t="shared" si="299"/>
        <v>-4.0068915904565738E-2</v>
      </c>
      <c r="D121" s="27">
        <f t="shared" si="299"/>
        <v>0.52585377533897759</v>
      </c>
      <c r="E121" s="27">
        <f t="shared" si="299"/>
        <v>0.68702760902283844</v>
      </c>
      <c r="F121" s="27">
        <f t="shared" si="300"/>
        <v>1.212881384361816</v>
      </c>
      <c r="L121" t="str">
        <f t="shared" si="317"/>
        <v>21 Science, research, engineering and technology professionals</v>
      </c>
      <c r="M121" s="27">
        <f t="shared" si="301"/>
        <v>1.5990801336958267</v>
      </c>
      <c r="N121" s="27">
        <f t="shared" si="301"/>
        <v>0.30415992845169448</v>
      </c>
      <c r="O121" s="27">
        <f t="shared" si="301"/>
        <v>2.4591001601029632</v>
      </c>
      <c r="P121" s="27">
        <f t="shared" si="301"/>
        <v>3.263643249499502</v>
      </c>
      <c r="Q121" s="27">
        <f t="shared" si="302"/>
        <v>5.7227434096024652</v>
      </c>
      <c r="W121" t="str">
        <f t="shared" si="318"/>
        <v>21 Science, research, engineering and technology professionals</v>
      </c>
      <c r="X121" s="27">
        <f t="shared" si="303"/>
        <v>1.0174940930784135</v>
      </c>
      <c r="Y121" s="27">
        <f t="shared" si="303"/>
        <v>1.3722193779686194</v>
      </c>
      <c r="Z121" s="27">
        <f t="shared" si="303"/>
        <v>0.36529386289522847</v>
      </c>
      <c r="AA121" s="27">
        <f t="shared" si="303"/>
        <v>2.1366693084704345</v>
      </c>
      <c r="AB121" s="27">
        <f t="shared" si="304"/>
        <v>2.5019631713656629</v>
      </c>
      <c r="AH121" t="str">
        <f t="shared" si="319"/>
        <v>21 Science, research, engineering and technology professionals</v>
      </c>
      <c r="AI121" s="27">
        <f t="shared" si="305"/>
        <v>4.0740663087907691E-2</v>
      </c>
      <c r="AJ121" s="27">
        <f t="shared" si="305"/>
        <v>0.24222155522458477</v>
      </c>
      <c r="AK121" s="27">
        <f t="shared" si="305"/>
        <v>2.2826253191242873E-2</v>
      </c>
      <c r="AL121" s="27">
        <f t="shared" si="305"/>
        <v>0.33881114162200032</v>
      </c>
      <c r="AM121" s="27">
        <f t="shared" si="306"/>
        <v>0.3616373948132432</v>
      </c>
      <c r="AS121" t="str">
        <f t="shared" si="320"/>
        <v>21 Science, research, engineering and technology professionals</v>
      </c>
      <c r="AT121" s="27">
        <f t="shared" si="307"/>
        <v>0.17826719066406982</v>
      </c>
      <c r="AU121" s="27">
        <f t="shared" si="307"/>
        <v>0.24454355232907155</v>
      </c>
      <c r="AV121" s="27">
        <f t="shared" si="307"/>
        <v>-0.31942162388354678</v>
      </c>
      <c r="AW121" s="27">
        <f t="shared" si="307"/>
        <v>0.24408985939549677</v>
      </c>
      <c r="AX121" s="27">
        <f t="shared" si="308"/>
        <v>-7.5331764488050013E-2</v>
      </c>
      <c r="BD121" t="str">
        <f t="shared" si="321"/>
        <v>21 Science, research, engineering and technology professionals</v>
      </c>
      <c r="BE121" s="27">
        <f t="shared" si="309"/>
        <v>0.47430858534119835</v>
      </c>
      <c r="BF121" s="27">
        <f t="shared" si="309"/>
        <v>-0.28126258173753094</v>
      </c>
      <c r="BG121" s="27">
        <f t="shared" si="309"/>
        <v>0.16952083037413335</v>
      </c>
      <c r="BH121" s="27">
        <f t="shared" si="309"/>
        <v>0.30737761872270575</v>
      </c>
      <c r="BI121" s="27">
        <f t="shared" si="310"/>
        <v>0.47689844909683909</v>
      </c>
      <c r="BO121" t="str">
        <f t="shared" si="322"/>
        <v>21 Science, research, engineering and technology professionals</v>
      </c>
      <c r="BP121" s="27">
        <f t="shared" si="311"/>
        <v>0.11958432502847405</v>
      </c>
      <c r="BQ121" s="27">
        <f t="shared" si="311"/>
        <v>0.42911492054911715</v>
      </c>
      <c r="BR121" s="27">
        <f t="shared" si="311"/>
        <v>-0.40111248743400463</v>
      </c>
      <c r="BS121" s="27">
        <f t="shared" si="311"/>
        <v>-0.43349487595522973</v>
      </c>
      <c r="BT121" s="27">
        <f t="shared" si="312"/>
        <v>-0.83460736338923436</v>
      </c>
      <c r="BZ121" t="str">
        <f t="shared" si="323"/>
        <v>21 Science, research, engineering and technology professionals</v>
      </c>
      <c r="CA121" s="68">
        <f t="shared" si="313"/>
        <v>3.899895425028177E-2</v>
      </c>
      <c r="CB121" s="68">
        <f t="shared" si="313"/>
        <v>-0.16490668743637471</v>
      </c>
      <c r="CC121" s="68">
        <f t="shared" si="313"/>
        <v>-0.17210811549377514</v>
      </c>
      <c r="CD121" s="68">
        <f t="shared" si="313"/>
        <v>-0.78972210378577667</v>
      </c>
      <c r="CE121" s="68">
        <f t="shared" si="314"/>
        <v>-0.96183021927955181</v>
      </c>
      <c r="CK121" t="str">
        <f t="shared" si="324"/>
        <v>21 Science, research, engineering and technology professionals</v>
      </c>
      <c r="CL121" s="68">
        <f t="shared" si="315"/>
        <v>0.13992763515873319</v>
      </c>
      <c r="CM121" s="68">
        <f t="shared" si="315"/>
        <v>-0.1323638652038579</v>
      </c>
      <c r="CN121" s="68">
        <f t="shared" si="315"/>
        <v>7.2494009366846357E-2</v>
      </c>
      <c r="CO121" s="68">
        <f t="shared" si="315"/>
        <v>-8.0464544350248191E-2</v>
      </c>
      <c r="CP121" s="68">
        <f t="shared" si="316"/>
        <v>-7.9705349834018335E-3</v>
      </c>
    </row>
    <row r="122" spans="1:94" x14ac:dyDescent="0.2">
      <c r="A122" t="str">
        <f t="shared" si="298"/>
        <v>22 Health professionals</v>
      </c>
      <c r="B122" s="27">
        <f t="shared" si="299"/>
        <v>0.5620576650055864</v>
      </c>
      <c r="C122" s="27">
        <f t="shared" si="299"/>
        <v>-0.27957212632330464</v>
      </c>
      <c r="D122" s="27">
        <f t="shared" si="299"/>
        <v>0.65976107127878825</v>
      </c>
      <c r="E122" s="27">
        <f t="shared" si="299"/>
        <v>0.84225317867323435</v>
      </c>
      <c r="F122" s="27">
        <f t="shared" si="300"/>
        <v>1.5020142499520226</v>
      </c>
      <c r="L122" t="str">
        <f t="shared" si="317"/>
        <v>22 Health professionals</v>
      </c>
      <c r="M122" s="27">
        <f t="shared" si="301"/>
        <v>1.7773441875159302</v>
      </c>
      <c r="N122" s="27">
        <f t="shared" si="301"/>
        <v>-0.73128424068476061</v>
      </c>
      <c r="O122" s="27">
        <f t="shared" si="301"/>
        <v>1.8102859118902268</v>
      </c>
      <c r="P122" s="27">
        <f t="shared" si="301"/>
        <v>2.2791603454020759</v>
      </c>
      <c r="Q122" s="27">
        <f t="shared" si="302"/>
        <v>4.0894462572923027</v>
      </c>
      <c r="W122" t="str">
        <f t="shared" si="318"/>
        <v>22 Health professionals</v>
      </c>
      <c r="X122" s="27">
        <f t="shared" si="303"/>
        <v>2.0472524653742123</v>
      </c>
      <c r="Y122" s="27">
        <f t="shared" si="303"/>
        <v>0.70477133956565119</v>
      </c>
      <c r="Z122" s="27">
        <f t="shared" si="303"/>
        <v>1.0830138352243797</v>
      </c>
      <c r="AA122" s="27">
        <f t="shared" si="303"/>
        <v>2.4907133198436249</v>
      </c>
      <c r="AB122" s="27">
        <f t="shared" si="304"/>
        <v>3.5737271550680045</v>
      </c>
      <c r="AH122" t="str">
        <f t="shared" si="319"/>
        <v>22 Health professionals</v>
      </c>
      <c r="AI122" s="27">
        <f t="shared" si="305"/>
        <v>-0.88950375876116183</v>
      </c>
      <c r="AJ122" s="27">
        <f t="shared" si="305"/>
        <v>-0.17281333588050085</v>
      </c>
      <c r="AK122" s="27">
        <f t="shared" si="305"/>
        <v>-1.7092118284780211</v>
      </c>
      <c r="AL122" s="27">
        <f t="shared" si="305"/>
        <v>-1.2878815531142596</v>
      </c>
      <c r="AM122" s="27">
        <f t="shared" si="306"/>
        <v>-2.9970933815922809</v>
      </c>
      <c r="AS122" t="str">
        <f t="shared" si="320"/>
        <v>22 Health professionals</v>
      </c>
      <c r="AT122" s="27">
        <f t="shared" si="307"/>
        <v>0.12085175434031037</v>
      </c>
      <c r="AU122" s="27">
        <f t="shared" si="307"/>
        <v>0.19320820788290305</v>
      </c>
      <c r="AV122" s="27">
        <f t="shared" si="307"/>
        <v>3.0018319774913982E-2</v>
      </c>
      <c r="AW122" s="27">
        <f t="shared" si="307"/>
        <v>0.18624008607044895</v>
      </c>
      <c r="AX122" s="27">
        <f t="shared" si="308"/>
        <v>0.21625840584536293</v>
      </c>
      <c r="BD122" t="str">
        <f t="shared" si="321"/>
        <v>22 Health professionals</v>
      </c>
      <c r="BE122" s="27">
        <f t="shared" si="309"/>
        <v>0.33619228883004126</v>
      </c>
      <c r="BF122" s="27">
        <f t="shared" si="309"/>
        <v>-5.439616256976354E-2</v>
      </c>
      <c r="BG122" s="27">
        <f t="shared" si="309"/>
        <v>0.52038659556894817</v>
      </c>
      <c r="BH122" s="27">
        <f t="shared" si="309"/>
        <v>0.27649218138940101</v>
      </c>
      <c r="BI122" s="27">
        <f t="shared" si="310"/>
        <v>0.79687877695834919</v>
      </c>
      <c r="BO122" t="str">
        <f t="shared" si="322"/>
        <v>22 Health professionals</v>
      </c>
      <c r="BP122" s="27">
        <f t="shared" si="311"/>
        <v>0.39721774870689952</v>
      </c>
      <c r="BQ122" s="27">
        <f t="shared" si="311"/>
        <v>-0.18119459225805201</v>
      </c>
      <c r="BR122" s="27">
        <f t="shared" si="311"/>
        <v>0.1578918929930051</v>
      </c>
      <c r="BS122" s="27">
        <f t="shared" si="311"/>
        <v>-0.35123820281114915</v>
      </c>
      <c r="BT122" s="27">
        <f t="shared" si="312"/>
        <v>-0.19334630981814405</v>
      </c>
      <c r="BZ122" t="str">
        <f t="shared" si="323"/>
        <v>22 Health professionals</v>
      </c>
      <c r="CA122" s="68">
        <f t="shared" si="313"/>
        <v>0.45768059303035891</v>
      </c>
      <c r="CB122" s="68">
        <f t="shared" si="313"/>
        <v>-0.43494369264326083</v>
      </c>
      <c r="CC122" s="68">
        <f t="shared" si="313"/>
        <v>1.3931701578085542E-2</v>
      </c>
      <c r="CD122" s="68">
        <f t="shared" si="313"/>
        <v>-0.49980330852088806</v>
      </c>
      <c r="CE122" s="68">
        <f t="shared" si="314"/>
        <v>-0.48587160694280251</v>
      </c>
      <c r="CK122" t="str">
        <f t="shared" si="324"/>
        <v>22 Health professionals</v>
      </c>
      <c r="CL122" s="68">
        <f t="shared" si="315"/>
        <v>6.3104646942100162E-2</v>
      </c>
      <c r="CM122" s="68">
        <f t="shared" si="315"/>
        <v>-5.320005495806171E-2</v>
      </c>
      <c r="CN122" s="68">
        <f t="shared" si="315"/>
        <v>2.6072722544123378E-2</v>
      </c>
      <c r="CO122" s="68">
        <f t="shared" si="315"/>
        <v>2.3574877190227439E-2</v>
      </c>
      <c r="CP122" s="68">
        <f t="shared" si="316"/>
        <v>4.9647599734350817E-2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0.43837997325498668</v>
      </c>
      <c r="C123" s="27">
        <f t="shared" si="299"/>
        <v>5.7833200543446761E-2</v>
      </c>
      <c r="D123" s="27">
        <f t="shared" si="299"/>
        <v>0.50423218377063828</v>
      </c>
      <c r="E123" s="27">
        <f t="shared" si="299"/>
        <v>0.62709613963321598</v>
      </c>
      <c r="F123" s="27">
        <f t="shared" si="300"/>
        <v>1.1313283234038543</v>
      </c>
      <c r="L123" t="str">
        <f t="shared" si="317"/>
        <v>23 Teaching and other educational professionals</v>
      </c>
      <c r="M123" s="27">
        <f t="shared" si="301"/>
        <v>3.3780789397239221</v>
      </c>
      <c r="N123" s="27">
        <f t="shared" si="301"/>
        <v>-6.7646016378301255E-2</v>
      </c>
      <c r="O123" s="27">
        <f t="shared" si="301"/>
        <v>2.9839182559096358</v>
      </c>
      <c r="P123" s="27">
        <f t="shared" si="301"/>
        <v>3.7019621485037746</v>
      </c>
      <c r="Q123" s="27">
        <f t="shared" si="302"/>
        <v>6.6858804044134104</v>
      </c>
      <c r="W123" t="str">
        <f t="shared" si="318"/>
        <v>23 Teaching and other educational professionals</v>
      </c>
      <c r="X123" s="27">
        <f t="shared" si="303"/>
        <v>-0.18059188193263864</v>
      </c>
      <c r="Y123" s="27">
        <f t="shared" si="303"/>
        <v>1.4319319942708137</v>
      </c>
      <c r="Z123" s="27">
        <f t="shared" si="303"/>
        <v>-2.0406916724665916</v>
      </c>
      <c r="AA123" s="27">
        <f t="shared" si="303"/>
        <v>-1.1938668116689479</v>
      </c>
      <c r="AB123" s="27">
        <f t="shared" si="304"/>
        <v>-3.2345584841355395</v>
      </c>
      <c r="AH123" t="str">
        <f t="shared" si="319"/>
        <v>23 Teaching and other educational professionals</v>
      </c>
      <c r="AI123" s="27">
        <f t="shared" si="305"/>
        <v>-0.56291243277347569</v>
      </c>
      <c r="AJ123" s="27">
        <f t="shared" si="305"/>
        <v>-2.7695132518959054E-2</v>
      </c>
      <c r="AK123" s="27">
        <f t="shared" si="305"/>
        <v>-0.30686514751473504</v>
      </c>
      <c r="AL123" s="27">
        <f t="shared" si="305"/>
        <v>1.4652813064355952E-2</v>
      </c>
      <c r="AM123" s="27">
        <f t="shared" si="306"/>
        <v>-0.29221233445037909</v>
      </c>
      <c r="AS123" t="str">
        <f t="shared" si="320"/>
        <v>23 Teaching and other educational professionals</v>
      </c>
      <c r="AT123" s="27">
        <f t="shared" si="307"/>
        <v>9.4335432492930749E-3</v>
      </c>
      <c r="AU123" s="27">
        <f t="shared" si="307"/>
        <v>2.2422254561702215E-2</v>
      </c>
      <c r="AV123" s="27">
        <f t="shared" si="307"/>
        <v>-7.3336016145551575E-2</v>
      </c>
      <c r="AW123" s="27">
        <f t="shared" si="307"/>
        <v>-3.0786241741101894E-2</v>
      </c>
      <c r="AX123" s="27">
        <f t="shared" si="308"/>
        <v>-0.10412225788665347</v>
      </c>
      <c r="BD123" t="str">
        <f t="shared" si="321"/>
        <v>23 Teaching and other educational professionals</v>
      </c>
      <c r="BE123" s="27">
        <f t="shared" si="309"/>
        <v>3.8376813485619055E-2</v>
      </c>
      <c r="BF123" s="27">
        <f t="shared" si="309"/>
        <v>8.4784686599288506E-3</v>
      </c>
      <c r="BG123" s="27">
        <f t="shared" si="309"/>
        <v>0.14420023305887697</v>
      </c>
      <c r="BH123" s="27">
        <f t="shared" si="309"/>
        <v>0.37920736868618188</v>
      </c>
      <c r="BI123" s="27">
        <f t="shared" si="310"/>
        <v>0.52340760174505885</v>
      </c>
      <c r="BO123" t="str">
        <f t="shared" si="322"/>
        <v>23 Teaching and other educational professionals</v>
      </c>
      <c r="BP123" s="27">
        <f t="shared" si="311"/>
        <v>6.7686062089453269E-2</v>
      </c>
      <c r="BQ123" s="27">
        <f t="shared" si="311"/>
        <v>-3.6654495256057906E-2</v>
      </c>
      <c r="BR123" s="27">
        <f t="shared" si="311"/>
        <v>-3.8565899050575059E-2</v>
      </c>
      <c r="BS123" s="27">
        <f t="shared" si="311"/>
        <v>-0.12058937845192452</v>
      </c>
      <c r="BT123" s="27">
        <f t="shared" si="312"/>
        <v>-0.15915527750249958</v>
      </c>
      <c r="BZ123" t="str">
        <f t="shared" si="323"/>
        <v>23 Teaching and other educational professionals</v>
      </c>
      <c r="CA123" s="68">
        <f t="shared" si="313"/>
        <v>0.10167049231788283</v>
      </c>
      <c r="CB123" s="68">
        <f t="shared" si="313"/>
        <v>-4.5631935078715991E-3</v>
      </c>
      <c r="CC123" s="68">
        <f t="shared" si="313"/>
        <v>-3.1401413979388448E-2</v>
      </c>
      <c r="CD123" s="68">
        <f t="shared" si="313"/>
        <v>-0.17223222878353905</v>
      </c>
      <c r="CE123" s="68">
        <f t="shared" si="314"/>
        <v>-0.2036336427629275</v>
      </c>
      <c r="CK123" t="str">
        <f t="shared" si="324"/>
        <v>23 Teaching and other educational professionals</v>
      </c>
      <c r="CL123" s="68">
        <f t="shared" si="315"/>
        <v>4.8523546321254996E-2</v>
      </c>
      <c r="CM123" s="68">
        <f t="shared" si="315"/>
        <v>-2.1427189064290419E-2</v>
      </c>
      <c r="CN123" s="68">
        <f t="shared" si="315"/>
        <v>1.2475299902860199E-2</v>
      </c>
      <c r="CO123" s="68">
        <f t="shared" si="315"/>
        <v>-2.2719625862248849E-2</v>
      </c>
      <c r="CP123" s="68">
        <f t="shared" si="316"/>
        <v>-1.024432595938865E-2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0.15059487823000939</v>
      </c>
      <c r="C124" s="27">
        <f t="shared" si="299"/>
        <v>4.7265051382820222E-2</v>
      </c>
      <c r="D124" s="27">
        <f t="shared" si="299"/>
        <v>0.30723299119390857</v>
      </c>
      <c r="E124" s="27">
        <f t="shared" si="299"/>
        <v>0.37348942637095517</v>
      </c>
      <c r="F124" s="27">
        <f t="shared" si="300"/>
        <v>0.68072241756486374</v>
      </c>
      <c r="L124" t="str">
        <f t="shared" si="317"/>
        <v>24 Business, media and public service professionals</v>
      </c>
      <c r="M124" s="27">
        <f t="shared" si="301"/>
        <v>2.2164255311480874</v>
      </c>
      <c r="N124" s="27">
        <f t="shared" si="301"/>
        <v>0.10830967342842079</v>
      </c>
      <c r="O124" s="27">
        <f t="shared" si="301"/>
        <v>3.2041680403021306</v>
      </c>
      <c r="P124" s="27">
        <f t="shared" si="301"/>
        <v>3.766197454961663</v>
      </c>
      <c r="Q124" s="27">
        <f t="shared" si="302"/>
        <v>6.9703654952637937</v>
      </c>
      <c r="W124" t="str">
        <f t="shared" si="318"/>
        <v>24 Business, media and public service professionals</v>
      </c>
      <c r="X124" s="27">
        <f t="shared" si="303"/>
        <v>2.0846842891763959</v>
      </c>
      <c r="Y124" s="27">
        <f t="shared" si="303"/>
        <v>2.5485272724149404</v>
      </c>
      <c r="Z124" s="27">
        <f t="shared" si="303"/>
        <v>1.5621120155810857</v>
      </c>
      <c r="AA124" s="27">
        <f t="shared" si="303"/>
        <v>3.4436430078706444</v>
      </c>
      <c r="AB124" s="27">
        <f t="shared" si="304"/>
        <v>5.0057550234517301</v>
      </c>
      <c r="AH124" t="str">
        <f t="shared" si="319"/>
        <v>24 Business, media and public service professionals</v>
      </c>
      <c r="AI124" s="27">
        <f t="shared" si="305"/>
        <v>-0.14104243104503689</v>
      </c>
      <c r="AJ124" s="27">
        <f t="shared" si="305"/>
        <v>0.30236419337727094</v>
      </c>
      <c r="AK124" s="27">
        <f t="shared" si="305"/>
        <v>-0.11087438703120278</v>
      </c>
      <c r="AL124" s="27">
        <f t="shared" si="305"/>
        <v>0.24305545109763838</v>
      </c>
      <c r="AM124" s="27">
        <f t="shared" si="306"/>
        <v>0.13218106406643559</v>
      </c>
      <c r="AS124" t="str">
        <f t="shared" si="320"/>
        <v>24 Business, media and public service professionals</v>
      </c>
      <c r="AT124" s="27">
        <f t="shared" si="307"/>
        <v>0.21051535488567907</v>
      </c>
      <c r="AU124" s="27">
        <f t="shared" si="307"/>
        <v>0.41729082826049346</v>
      </c>
      <c r="AV124" s="27">
        <f t="shared" si="307"/>
        <v>0.22931567301998212</v>
      </c>
      <c r="AW124" s="27">
        <f t="shared" si="307"/>
        <v>0.62524005796649762</v>
      </c>
      <c r="AX124" s="27">
        <f t="shared" si="308"/>
        <v>0.85455573098647974</v>
      </c>
      <c r="BD124" t="str">
        <f t="shared" si="321"/>
        <v>24 Business, media and public service professionals</v>
      </c>
      <c r="BE124" s="27">
        <f t="shared" si="309"/>
        <v>0.77327887054043387</v>
      </c>
      <c r="BF124" s="27">
        <f t="shared" si="309"/>
        <v>0.14835567293529284</v>
      </c>
      <c r="BG124" s="27">
        <f t="shared" si="309"/>
        <v>1.1605403003663373</v>
      </c>
      <c r="BH124" s="27">
        <f t="shared" si="309"/>
        <v>1.0162969823473951</v>
      </c>
      <c r="BI124" s="27">
        <f t="shared" si="310"/>
        <v>2.1768372827137323</v>
      </c>
      <c r="BO124" t="str">
        <f t="shared" si="322"/>
        <v>24 Business, media and public service professionals</v>
      </c>
      <c r="BP124" s="27">
        <f t="shared" si="311"/>
        <v>0.14920176281352493</v>
      </c>
      <c r="BQ124" s="27">
        <f t="shared" si="311"/>
        <v>0.35062363847851152</v>
      </c>
      <c r="BR124" s="27">
        <f t="shared" si="311"/>
        <v>-0.12287256719467621</v>
      </c>
      <c r="BS124" s="27">
        <f t="shared" si="311"/>
        <v>-0.61287764014555002</v>
      </c>
      <c r="BT124" s="27">
        <f t="shared" si="312"/>
        <v>-0.73575020734022623</v>
      </c>
      <c r="BZ124" t="str">
        <f t="shared" si="323"/>
        <v>24 Business, media and public service professionals</v>
      </c>
      <c r="CA124" s="68">
        <f t="shared" si="313"/>
        <v>0.28523662092595847</v>
      </c>
      <c r="CB124" s="68">
        <f t="shared" si="313"/>
        <v>-7.7245800525830965E-2</v>
      </c>
      <c r="CC124" s="68">
        <f t="shared" si="313"/>
        <v>1.2740144044184554E-2</v>
      </c>
      <c r="CD124" s="68">
        <f t="shared" si="313"/>
        <v>-0.79045642808700523</v>
      </c>
      <c r="CE124" s="68">
        <f t="shared" si="314"/>
        <v>-0.77771628404282067</v>
      </c>
      <c r="CK124" t="str">
        <f t="shared" si="324"/>
        <v>24 Business, media and public service professionals</v>
      </c>
      <c r="CL124" s="68">
        <f t="shared" si="315"/>
        <v>0.15859144988518148</v>
      </c>
      <c r="CM124" s="68">
        <f t="shared" si="315"/>
        <v>-0.13120789046918657</v>
      </c>
      <c r="CN124" s="68">
        <f t="shared" si="315"/>
        <v>3.2387473652674581E-2</v>
      </c>
      <c r="CO124" s="68">
        <f t="shared" si="315"/>
        <v>-4.4251311262074267E-2</v>
      </c>
      <c r="CP124" s="68">
        <f t="shared" si="316"/>
        <v>-1.1863837609399686E-2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7.1660173197424876E-2</v>
      </c>
      <c r="C125" s="27">
        <f t="shared" si="299"/>
        <v>1.40261636548345E-2</v>
      </c>
      <c r="D125" s="27">
        <f t="shared" si="299"/>
        <v>5.8440882927053905E-2</v>
      </c>
      <c r="E125" s="27">
        <f t="shared" si="299"/>
        <v>0.15413836805278591</v>
      </c>
      <c r="F125" s="27">
        <f t="shared" si="300"/>
        <v>0.21257925097983982</v>
      </c>
      <c r="L125" t="str">
        <f t="shared" si="317"/>
        <v>31 Science, engineering and technology associate professionals</v>
      </c>
      <c r="M125" s="27">
        <f t="shared" si="301"/>
        <v>0.30629673041823513</v>
      </c>
      <c r="N125" s="27">
        <f t="shared" si="301"/>
        <v>0.15588053755581166</v>
      </c>
      <c r="O125" s="27">
        <f t="shared" si="301"/>
        <v>0.14832895601652685</v>
      </c>
      <c r="P125" s="27">
        <f t="shared" si="301"/>
        <v>0.53840606257101808</v>
      </c>
      <c r="Q125" s="27">
        <f t="shared" si="302"/>
        <v>0.68673501858754493</v>
      </c>
      <c r="W125" t="str">
        <f t="shared" si="318"/>
        <v>31 Science, engineering and technology associate professionals</v>
      </c>
      <c r="X125" s="27">
        <f t="shared" si="303"/>
        <v>0.47829184146254811</v>
      </c>
      <c r="Y125" s="27">
        <f t="shared" si="303"/>
        <v>0.4839255295120557</v>
      </c>
      <c r="Z125" s="27">
        <f t="shared" si="303"/>
        <v>-0.38157184113032949</v>
      </c>
      <c r="AA125" s="27">
        <f t="shared" si="303"/>
        <v>0.48445110149318626</v>
      </c>
      <c r="AB125" s="27">
        <f t="shared" si="304"/>
        <v>0.10287926036285677</v>
      </c>
      <c r="AH125" t="str">
        <f t="shared" si="319"/>
        <v>31 Science, engineering and technology associate professionals</v>
      </c>
      <c r="AI125" s="27">
        <f t="shared" si="305"/>
        <v>0.10956967159213943</v>
      </c>
      <c r="AJ125" s="27">
        <f t="shared" si="305"/>
        <v>0.12300621477900497</v>
      </c>
      <c r="AK125" s="27">
        <f t="shared" si="305"/>
        <v>-8.4706478900020699E-3</v>
      </c>
      <c r="AL125" s="27">
        <f t="shared" si="305"/>
        <v>0.24114423286645748</v>
      </c>
      <c r="AM125" s="27">
        <f t="shared" si="306"/>
        <v>0.23267358497645541</v>
      </c>
      <c r="AS125" t="str">
        <f t="shared" si="320"/>
        <v>31 Science, engineering and technology associate professionals</v>
      </c>
      <c r="AT125" s="27">
        <f t="shared" si="307"/>
        <v>0.10195950045831359</v>
      </c>
      <c r="AU125" s="27">
        <f t="shared" si="307"/>
        <v>0.18518222455065536</v>
      </c>
      <c r="AV125" s="27">
        <f t="shared" si="307"/>
        <v>-0.30050443875131649</v>
      </c>
      <c r="AW125" s="27">
        <f t="shared" si="307"/>
        <v>4.1883999492597468E-2</v>
      </c>
      <c r="AX125" s="27">
        <f t="shared" si="308"/>
        <v>-0.25862043925871903</v>
      </c>
      <c r="BD125" t="str">
        <f t="shared" si="321"/>
        <v>31 Science, engineering and technology associate professionals</v>
      </c>
      <c r="BE125" s="27">
        <f t="shared" si="309"/>
        <v>0.2283993398417925</v>
      </c>
      <c r="BF125" s="27">
        <f t="shared" si="309"/>
        <v>5.451511485440852E-2</v>
      </c>
      <c r="BG125" s="27">
        <f t="shared" si="309"/>
        <v>-0.51269092203434585</v>
      </c>
      <c r="BH125" s="27">
        <f t="shared" si="309"/>
        <v>-0.26364403421351801</v>
      </c>
      <c r="BI125" s="27">
        <f t="shared" si="310"/>
        <v>-0.77633495624786386</v>
      </c>
      <c r="BO125" t="str">
        <f t="shared" si="322"/>
        <v>31 Science, engineering and technology associate professionals</v>
      </c>
      <c r="BP125" s="27">
        <f t="shared" si="311"/>
        <v>0.17874931515179093</v>
      </c>
      <c r="BQ125" s="27">
        <f t="shared" si="311"/>
        <v>0.27246814665918739</v>
      </c>
      <c r="BR125" s="27">
        <f t="shared" si="311"/>
        <v>-0.46670354279809034</v>
      </c>
      <c r="BS125" s="27">
        <f t="shared" si="311"/>
        <v>-4.7241844116436393E-2</v>
      </c>
      <c r="BT125" s="27">
        <f t="shared" si="312"/>
        <v>-0.51394538691452674</v>
      </c>
      <c r="BZ125" t="str">
        <f t="shared" si="323"/>
        <v>31 Science, engineering and technology associate professionals</v>
      </c>
      <c r="CA125" s="68">
        <f t="shared" si="313"/>
        <v>0.17284421284173823</v>
      </c>
      <c r="CB125" s="68">
        <f t="shared" si="313"/>
        <v>8.8169795421070285E-2</v>
      </c>
      <c r="CC125" s="68">
        <f t="shared" si="313"/>
        <v>-0.32089531739961963</v>
      </c>
      <c r="CD125" s="68">
        <f t="shared" si="313"/>
        <v>-0.1806543957954474</v>
      </c>
      <c r="CE125" s="68">
        <f t="shared" si="314"/>
        <v>-0.50154971319506703</v>
      </c>
      <c r="CK125" t="str">
        <f t="shared" si="324"/>
        <v>31 Science, engineering and technology associate professionals</v>
      </c>
      <c r="CL125" s="68">
        <f t="shared" si="315"/>
        <v>0.10178483141100042</v>
      </c>
      <c r="CM125" s="68">
        <f t="shared" si="315"/>
        <v>-2.6894884071946012E-2</v>
      </c>
      <c r="CN125" s="68">
        <f t="shared" si="315"/>
        <v>-2.5707704306981438E-3</v>
      </c>
      <c r="CO125" s="68">
        <f t="shared" si="315"/>
        <v>7.618408838612295E-2</v>
      </c>
      <c r="CP125" s="68">
        <f t="shared" si="316"/>
        <v>7.3613317955424806E-2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2.7291603741099575E-2</v>
      </c>
      <c r="C126" s="27">
        <f t="shared" si="299"/>
        <v>-1.4427905439212095E-2</v>
      </c>
      <c r="D126" s="27">
        <f t="shared" si="299"/>
        <v>2.7929843398593009E-2</v>
      </c>
      <c r="E126" s="27">
        <f t="shared" si="299"/>
        <v>4.5963403320256932E-2</v>
      </c>
      <c r="F126" s="27">
        <f t="shared" si="300"/>
        <v>7.3893246718849948E-2</v>
      </c>
      <c r="L126" t="str">
        <f t="shared" si="317"/>
        <v>32 Health and social care associate professionals</v>
      </c>
      <c r="M126" s="27">
        <f t="shared" si="301"/>
        <v>0.45328821933113128</v>
      </c>
      <c r="N126" s="27">
        <f t="shared" si="301"/>
        <v>-0.11650048732978768</v>
      </c>
      <c r="O126" s="27">
        <f t="shared" si="301"/>
        <v>0.45269527892800632</v>
      </c>
      <c r="P126" s="27">
        <f t="shared" si="301"/>
        <v>0.80335910820679879</v>
      </c>
      <c r="Q126" s="27">
        <f t="shared" si="302"/>
        <v>1.2560543871348051</v>
      </c>
      <c r="W126" t="str">
        <f t="shared" si="318"/>
        <v>32 Health and social care associate professionals</v>
      </c>
      <c r="X126" s="27">
        <f t="shared" si="303"/>
        <v>0.79109828652886627</v>
      </c>
      <c r="Y126" s="27">
        <f t="shared" si="303"/>
        <v>0.39948318280893069</v>
      </c>
      <c r="Z126" s="27">
        <f t="shared" si="303"/>
        <v>0.33588647175093467</v>
      </c>
      <c r="AA126" s="27">
        <f t="shared" si="303"/>
        <v>1.3876342894281413</v>
      </c>
      <c r="AB126" s="27">
        <f t="shared" si="304"/>
        <v>1.7235207611790759</v>
      </c>
      <c r="AH126" t="str">
        <f t="shared" si="319"/>
        <v>32 Health and social care associate professionals</v>
      </c>
      <c r="AI126" s="27">
        <f t="shared" si="305"/>
        <v>-0.22054711706700125</v>
      </c>
      <c r="AJ126" s="27">
        <f t="shared" si="305"/>
        <v>7.6597059802948841E-2</v>
      </c>
      <c r="AK126" s="27">
        <f t="shared" si="305"/>
        <v>-0.68417420835456833</v>
      </c>
      <c r="AL126" s="27">
        <f t="shared" si="305"/>
        <v>-0.58416403773468117</v>
      </c>
      <c r="AM126" s="27">
        <f t="shared" si="306"/>
        <v>-1.2683382460892494</v>
      </c>
      <c r="AS126" t="str">
        <f t="shared" si="320"/>
        <v>32 Health and social care associate professionals</v>
      </c>
      <c r="AT126" s="27">
        <f t="shared" si="307"/>
        <v>7.8358494759781849E-2</v>
      </c>
      <c r="AU126" s="27">
        <f t="shared" si="307"/>
        <v>0.14417953104043391</v>
      </c>
      <c r="AV126" s="27">
        <f t="shared" si="307"/>
        <v>-5.0399525445274262E-2</v>
      </c>
      <c r="AW126" s="27">
        <f t="shared" si="307"/>
        <v>0.11594172298669869</v>
      </c>
      <c r="AX126" s="27">
        <f t="shared" si="308"/>
        <v>6.554219754142443E-2</v>
      </c>
      <c r="BD126" t="str">
        <f t="shared" si="321"/>
        <v>32 Health and social care associate professionals</v>
      </c>
      <c r="BE126" s="27">
        <f t="shared" si="309"/>
        <v>0.31463153567559665</v>
      </c>
      <c r="BF126" s="27">
        <f t="shared" si="309"/>
        <v>4.0708150589354286E-2</v>
      </c>
      <c r="BG126" s="27">
        <f t="shared" si="309"/>
        <v>0.21169250854562316</v>
      </c>
      <c r="BH126" s="27">
        <f t="shared" si="309"/>
        <v>0.39889180721611783</v>
      </c>
      <c r="BI126" s="27">
        <f t="shared" si="310"/>
        <v>0.61058431576174099</v>
      </c>
      <c r="BO126" t="str">
        <f t="shared" si="322"/>
        <v>32 Health and social care associate professionals</v>
      </c>
      <c r="BP126" s="27">
        <f t="shared" si="311"/>
        <v>0.34214229072996072</v>
      </c>
      <c r="BQ126" s="27">
        <f t="shared" si="311"/>
        <v>-0.21741412560059858</v>
      </c>
      <c r="BR126" s="27">
        <f t="shared" si="311"/>
        <v>1.5089391320814549E-2</v>
      </c>
      <c r="BS126" s="27">
        <f t="shared" si="311"/>
        <v>-0.25952200060274055</v>
      </c>
      <c r="BT126" s="27">
        <f t="shared" si="312"/>
        <v>-0.24443260928192601</v>
      </c>
      <c r="BZ126" t="str">
        <f t="shared" si="323"/>
        <v>32 Health and social care associate professionals</v>
      </c>
      <c r="CA126" s="68">
        <f t="shared" si="313"/>
        <v>3.9079959493497851E-2</v>
      </c>
      <c r="CB126" s="68">
        <f t="shared" si="313"/>
        <v>-0.18206791799926481</v>
      </c>
      <c r="CC126" s="68">
        <f t="shared" si="313"/>
        <v>-8.0710118948206233E-2</v>
      </c>
      <c r="CD126" s="68">
        <f t="shared" si="313"/>
        <v>-0.20591234247465429</v>
      </c>
      <c r="CE126" s="68">
        <f t="shared" si="314"/>
        <v>-0.28662246142286052</v>
      </c>
      <c r="CK126" t="str">
        <f t="shared" si="324"/>
        <v>32 Health and social care associate professionals</v>
      </c>
      <c r="CL126" s="68">
        <f t="shared" si="315"/>
        <v>1.7667174974697664E-2</v>
      </c>
      <c r="CM126" s="68">
        <f t="shared" si="315"/>
        <v>-3.1558147369488643E-2</v>
      </c>
      <c r="CN126" s="68">
        <f t="shared" si="315"/>
        <v>2.8393733443052294E-4</v>
      </c>
      <c r="CO126" s="68">
        <f t="shared" si="315"/>
        <v>9.5734243236145211E-3</v>
      </c>
      <c r="CP126" s="68">
        <f t="shared" si="316"/>
        <v>9.8573616580450441E-3</v>
      </c>
    </row>
    <row r="127" spans="1:94" x14ac:dyDescent="0.2">
      <c r="A127" t="str">
        <f t="shared" si="298"/>
        <v>33 Protective service occupations</v>
      </c>
      <c r="B127" s="27">
        <f t="shared" si="299"/>
        <v>2.4066396058980144E-3</v>
      </c>
      <c r="C127" s="27">
        <f t="shared" si="299"/>
        <v>3.3701314015501561E-3</v>
      </c>
      <c r="D127" s="27">
        <f t="shared" si="299"/>
        <v>2.0290715208084328E-2</v>
      </c>
      <c r="E127" s="27">
        <f t="shared" si="299"/>
        <v>3.0324701655511092E-2</v>
      </c>
      <c r="F127" s="27">
        <f t="shared" si="300"/>
        <v>5.0615416863595421E-2</v>
      </c>
      <c r="L127" t="str">
        <f t="shared" si="317"/>
        <v>33 Protective service occupations</v>
      </c>
      <c r="M127" s="27">
        <f t="shared" si="301"/>
        <v>5.5379239650414469E-2</v>
      </c>
      <c r="N127" s="27">
        <f t="shared" si="301"/>
        <v>4.6707260353427815E-2</v>
      </c>
      <c r="O127" s="27">
        <f t="shared" si="301"/>
        <v>0.28118259355055336</v>
      </c>
      <c r="P127" s="27">
        <f t="shared" si="301"/>
        <v>0.43031866591315282</v>
      </c>
      <c r="Q127" s="27">
        <f t="shared" si="302"/>
        <v>0.71150125946370624</v>
      </c>
      <c r="W127" t="str">
        <f t="shared" si="318"/>
        <v>33 Protective service occupations</v>
      </c>
      <c r="X127" s="27">
        <f t="shared" si="303"/>
        <v>0.23360240766394447</v>
      </c>
      <c r="Y127" s="27">
        <f t="shared" si="303"/>
        <v>0.48488693586097042</v>
      </c>
      <c r="Z127" s="27">
        <f t="shared" si="303"/>
        <v>0.92206508821130084</v>
      </c>
      <c r="AA127" s="27">
        <f t="shared" si="303"/>
        <v>1.8634853382575769</v>
      </c>
      <c r="AB127" s="27">
        <f t="shared" si="304"/>
        <v>2.7855504264688777</v>
      </c>
      <c r="AH127" t="str">
        <f t="shared" si="319"/>
        <v>33 Protective service occupations</v>
      </c>
      <c r="AI127" s="27">
        <f t="shared" si="305"/>
        <v>3.5585580054490973E-2</v>
      </c>
      <c r="AJ127" s="27">
        <f t="shared" si="305"/>
        <v>0.11162175591124179</v>
      </c>
      <c r="AK127" s="27">
        <f t="shared" si="305"/>
        <v>0.20747016722475675</v>
      </c>
      <c r="AL127" s="27">
        <f t="shared" si="305"/>
        <v>0.39832713374369333</v>
      </c>
      <c r="AM127" s="27">
        <f t="shared" si="306"/>
        <v>0.60579730096845008</v>
      </c>
      <c r="AS127" t="str">
        <f t="shared" si="320"/>
        <v>33 Protective service occupations</v>
      </c>
      <c r="AT127" s="27">
        <f t="shared" si="307"/>
        <v>-3.6745199680788487E-2</v>
      </c>
      <c r="AU127" s="27">
        <f t="shared" si="307"/>
        <v>8.9132698580190073E-2</v>
      </c>
      <c r="AV127" s="27">
        <f t="shared" si="307"/>
        <v>7.570796125906698E-2</v>
      </c>
      <c r="AW127" s="27">
        <f t="shared" si="307"/>
        <v>0.16375431613851921</v>
      </c>
      <c r="AX127" s="27">
        <f t="shared" si="308"/>
        <v>0.23946227739758619</v>
      </c>
      <c r="BD127" t="str">
        <f t="shared" si="321"/>
        <v>33 Protective service occupations</v>
      </c>
      <c r="BE127" s="27">
        <f t="shared" si="309"/>
        <v>-6.0815418527346843E-2</v>
      </c>
      <c r="BF127" s="27">
        <f t="shared" si="309"/>
        <v>-6.9013923748342254E-2</v>
      </c>
      <c r="BG127" s="27">
        <f t="shared" si="309"/>
        <v>0.44261025638259466</v>
      </c>
      <c r="BH127" s="27">
        <f t="shared" si="309"/>
        <v>6.4154755296597088E-2</v>
      </c>
      <c r="BI127" s="27">
        <f t="shared" si="310"/>
        <v>0.50676501167919175</v>
      </c>
      <c r="BO127" t="str">
        <f t="shared" si="322"/>
        <v>33 Protective service occupations</v>
      </c>
      <c r="BP127" s="27">
        <f t="shared" si="311"/>
        <v>-8.9968135718759612E-2</v>
      </c>
      <c r="BQ127" s="27">
        <f t="shared" si="311"/>
        <v>0.16594396698174041</v>
      </c>
      <c r="BR127" s="27">
        <f t="shared" si="311"/>
        <v>0.22356916339426602</v>
      </c>
      <c r="BS127" s="27">
        <f t="shared" si="311"/>
        <v>-0.26457499925123962</v>
      </c>
      <c r="BT127" s="27">
        <f t="shared" si="312"/>
        <v>-4.1005835856973594E-2</v>
      </c>
      <c r="BZ127" t="str">
        <f t="shared" si="323"/>
        <v>33 Protective service occupations</v>
      </c>
      <c r="CA127" s="68">
        <f t="shared" si="313"/>
        <v>9.7540611801190114E-3</v>
      </c>
      <c r="CB127" s="68">
        <f t="shared" si="313"/>
        <v>-5.1153395806701862E-2</v>
      </c>
      <c r="CC127" s="68">
        <f t="shared" si="313"/>
        <v>0.26525286765424272</v>
      </c>
      <c r="CD127" s="68">
        <f t="shared" si="313"/>
        <v>-0.39613771584315205</v>
      </c>
      <c r="CE127" s="68">
        <f t="shared" si="314"/>
        <v>-0.13088484818890933</v>
      </c>
      <c r="CK127" t="str">
        <f t="shared" si="324"/>
        <v>33 Protective service occupations</v>
      </c>
      <c r="CL127" s="68">
        <f t="shared" si="315"/>
        <v>-2.1497582525234232E-2</v>
      </c>
      <c r="CM127" s="68">
        <f t="shared" si="315"/>
        <v>-3.9922778115716956E-2</v>
      </c>
      <c r="CN127" s="68">
        <f t="shared" si="315"/>
        <v>-5.0737041710551378E-2</v>
      </c>
      <c r="CO127" s="68">
        <f t="shared" si="315"/>
        <v>-9.4331539094217598E-3</v>
      </c>
      <c r="CP127" s="68">
        <f t="shared" si="316"/>
        <v>-6.0170195619973138E-2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3.6318635085981293E-2</v>
      </c>
      <c r="C128" s="27">
        <f t="shared" si="299"/>
        <v>2.4617376030194427E-2</v>
      </c>
      <c r="D128" s="27">
        <f t="shared" si="299"/>
        <v>5.6934750234054088E-2</v>
      </c>
      <c r="E128" s="27">
        <f t="shared" si="299"/>
        <v>9.8231042360017617E-2</v>
      </c>
      <c r="F128" s="27">
        <f t="shared" si="300"/>
        <v>0.15516579259407171</v>
      </c>
      <c r="L128" t="str">
        <f t="shared" si="317"/>
        <v>34 Culture, media and sports occupations</v>
      </c>
      <c r="M128" s="27">
        <f t="shared" si="301"/>
        <v>0.10221761704895505</v>
      </c>
      <c r="N128" s="27">
        <f t="shared" si="301"/>
        <v>0.84945590495516621</v>
      </c>
      <c r="O128" s="27">
        <f t="shared" si="301"/>
        <v>0.56148192314683776</v>
      </c>
      <c r="P128" s="27">
        <f t="shared" si="301"/>
        <v>1.1762720899804782</v>
      </c>
      <c r="Q128" s="27">
        <f t="shared" si="302"/>
        <v>1.7377540131273159</v>
      </c>
      <c r="W128" t="str">
        <f t="shared" si="318"/>
        <v>34 Culture, media and sports occupations</v>
      </c>
      <c r="X128" s="27">
        <f t="shared" si="303"/>
        <v>-0.25862740881405788</v>
      </c>
      <c r="Y128" s="27">
        <f t="shared" si="303"/>
        <v>1.6978489739204061</v>
      </c>
      <c r="Z128" s="27">
        <f t="shared" si="303"/>
        <v>-0.48101181930689751</v>
      </c>
      <c r="AA128" s="27">
        <f t="shared" si="303"/>
        <v>0.80134255660959663</v>
      </c>
      <c r="AB128" s="27">
        <f t="shared" si="304"/>
        <v>0.32033073730269912</v>
      </c>
      <c r="AH128" t="str">
        <f t="shared" si="319"/>
        <v>34 Culture, media and sports occupations</v>
      </c>
      <c r="AI128" s="27">
        <f t="shared" si="305"/>
        <v>-1.1304424724607021E-2</v>
      </c>
      <c r="AJ128" s="27">
        <f t="shared" si="305"/>
        <v>0.17385580746245177</v>
      </c>
      <c r="AK128" s="27">
        <f t="shared" si="305"/>
        <v>-5.4795080470900981E-2</v>
      </c>
      <c r="AL128" s="27">
        <f t="shared" si="305"/>
        <v>0.23344415565097465</v>
      </c>
      <c r="AM128" s="27">
        <f t="shared" si="306"/>
        <v>0.17864907518007367</v>
      </c>
      <c r="AS128" t="str">
        <f t="shared" si="320"/>
        <v>34 Culture, media and sports occupations</v>
      </c>
      <c r="AT128" s="27">
        <f t="shared" si="307"/>
        <v>-9.3171080902547221E-2</v>
      </c>
      <c r="AU128" s="27">
        <f t="shared" si="307"/>
        <v>0.18788998518800837</v>
      </c>
      <c r="AV128" s="27">
        <f t="shared" si="307"/>
        <v>-0.14958178287714385</v>
      </c>
      <c r="AW128" s="27">
        <f t="shared" si="307"/>
        <v>1.1013962176861014E-2</v>
      </c>
      <c r="AX128" s="27">
        <f t="shared" si="308"/>
        <v>-0.13856782070028284</v>
      </c>
      <c r="BD128" t="str">
        <f t="shared" si="321"/>
        <v>34 Culture, media and sports occupations</v>
      </c>
      <c r="BE128" s="27">
        <f t="shared" si="309"/>
        <v>-5.4523426233405559E-2</v>
      </c>
      <c r="BF128" s="27">
        <f t="shared" si="309"/>
        <v>0.1572136674197413</v>
      </c>
      <c r="BG128" s="27">
        <f t="shared" si="309"/>
        <v>-0.16816384438950571</v>
      </c>
      <c r="BH128" s="27">
        <f t="shared" si="309"/>
        <v>0.11675879713902759</v>
      </c>
      <c r="BI128" s="27">
        <f t="shared" si="310"/>
        <v>-5.140504725047812E-2</v>
      </c>
      <c r="BO128" t="str">
        <f t="shared" si="322"/>
        <v>34 Culture, media and sports occupations</v>
      </c>
      <c r="BP128" s="27">
        <f t="shared" si="311"/>
        <v>-0.32637559047722053</v>
      </c>
      <c r="BQ128" s="27">
        <f t="shared" si="311"/>
        <v>0.16603252793414414</v>
      </c>
      <c r="BR128" s="27">
        <f t="shared" si="311"/>
        <v>-0.3550195660600548</v>
      </c>
      <c r="BS128" s="27">
        <f t="shared" si="311"/>
        <v>-0.42425936478587079</v>
      </c>
      <c r="BT128" s="27">
        <f t="shared" si="312"/>
        <v>-0.77927893084592559</v>
      </c>
      <c r="BZ128" t="str">
        <f t="shared" si="323"/>
        <v>34 Culture, media and sports occupations</v>
      </c>
      <c r="CA128" s="68">
        <f t="shared" si="313"/>
        <v>-0.10636259062404063</v>
      </c>
      <c r="CB128" s="68">
        <f t="shared" si="313"/>
        <v>-0.13062159501634629</v>
      </c>
      <c r="CC128" s="68">
        <f t="shared" si="313"/>
        <v>-0.23996414513920983</v>
      </c>
      <c r="CD128" s="68">
        <f t="shared" si="313"/>
        <v>-0.29774864658127764</v>
      </c>
      <c r="CE128" s="68">
        <f t="shared" si="314"/>
        <v>-0.53771279172048747</v>
      </c>
      <c r="CK128" t="str">
        <f t="shared" si="324"/>
        <v>34 Culture, media and sports occupations</v>
      </c>
      <c r="CL128" s="68">
        <f t="shared" si="315"/>
        <v>5.4024533289002141E-2</v>
      </c>
      <c r="CM128" s="68">
        <f t="shared" si="315"/>
        <v>-5.0475686459017344E-2</v>
      </c>
      <c r="CN128" s="68">
        <f t="shared" si="315"/>
        <v>-3.1114603777690097E-2</v>
      </c>
      <c r="CO128" s="68">
        <f t="shared" si="315"/>
        <v>-9.0615347615204733E-2</v>
      </c>
      <c r="CP128" s="68">
        <f t="shared" si="316"/>
        <v>-0.12172995139289483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7.4130933837592228E-2</v>
      </c>
      <c r="C129" s="27">
        <f t="shared" si="299"/>
        <v>9.598453342118507E-3</v>
      </c>
      <c r="D129" s="27">
        <f t="shared" si="299"/>
        <v>0.13648057438270245</v>
      </c>
      <c r="E129" s="27">
        <f t="shared" si="299"/>
        <v>0.22735217307477684</v>
      </c>
      <c r="F129" s="27">
        <f t="shared" si="300"/>
        <v>0.36383274745747929</v>
      </c>
      <c r="L129" t="str">
        <f t="shared" si="317"/>
        <v>35 Business and public service associate professionals</v>
      </c>
      <c r="M129" s="27">
        <f t="shared" si="301"/>
        <v>1.1750109742573391</v>
      </c>
      <c r="N129" s="27">
        <f t="shared" si="301"/>
        <v>-9.779360776759205E-2</v>
      </c>
      <c r="O129" s="27">
        <f t="shared" si="301"/>
        <v>1.366548349085785</v>
      </c>
      <c r="P129" s="27">
        <f t="shared" si="301"/>
        <v>2.1272284636415115</v>
      </c>
      <c r="Q129" s="27">
        <f t="shared" si="302"/>
        <v>3.4937768127272966</v>
      </c>
      <c r="W129" t="str">
        <f t="shared" si="318"/>
        <v>35 Business and public service associate professionals</v>
      </c>
      <c r="X129" s="27">
        <f t="shared" si="303"/>
        <v>0.64608281028973558</v>
      </c>
      <c r="Y129" s="27">
        <f t="shared" si="303"/>
        <v>1.2568451537312608</v>
      </c>
      <c r="Z129" s="27">
        <f t="shared" si="303"/>
        <v>-0.49680065204223922</v>
      </c>
      <c r="AA129" s="27">
        <f t="shared" si="303"/>
        <v>1.5327351585085918</v>
      </c>
      <c r="AB129" s="27">
        <f t="shared" si="304"/>
        <v>1.0359345064663525</v>
      </c>
      <c r="AH129" t="str">
        <f t="shared" si="319"/>
        <v>35 Business and public service associate professionals</v>
      </c>
      <c r="AI129" s="27">
        <f t="shared" si="305"/>
        <v>0.18912462836169874</v>
      </c>
      <c r="AJ129" s="27">
        <f t="shared" si="305"/>
        <v>0.50015003551109638</v>
      </c>
      <c r="AK129" s="27">
        <f t="shared" si="305"/>
        <v>-9.8157178416925728E-2</v>
      </c>
      <c r="AL129" s="27">
        <f t="shared" si="305"/>
        <v>0.64743533443703161</v>
      </c>
      <c r="AM129" s="27">
        <f t="shared" si="306"/>
        <v>0.54927815602010588</v>
      </c>
      <c r="AS129" t="str">
        <f t="shared" si="320"/>
        <v>35 Business and public service associate professionals</v>
      </c>
      <c r="AT129" s="27">
        <f t="shared" si="307"/>
        <v>9.6433850807775112E-2</v>
      </c>
      <c r="AU129" s="27">
        <f t="shared" si="307"/>
        <v>0.34881480755514049</v>
      </c>
      <c r="AV129" s="27">
        <f t="shared" si="307"/>
        <v>-0.15059729076369122</v>
      </c>
      <c r="AW129" s="27">
        <f t="shared" si="307"/>
        <v>0.46183836665319555</v>
      </c>
      <c r="AX129" s="27">
        <f t="shared" si="308"/>
        <v>0.31124107588950434</v>
      </c>
      <c r="BD129" t="str">
        <f t="shared" si="321"/>
        <v>35 Business and public service associate professionals</v>
      </c>
      <c r="BE129" s="27">
        <f t="shared" si="309"/>
        <v>-0.11251360263957189</v>
      </c>
      <c r="BF129" s="27">
        <f t="shared" si="309"/>
        <v>-7.7302319497798422E-2</v>
      </c>
      <c r="BG129" s="27">
        <f t="shared" si="309"/>
        <v>-0.20531050593115197</v>
      </c>
      <c r="BH129" s="27">
        <f t="shared" si="309"/>
        <v>-7.4916721989778168E-2</v>
      </c>
      <c r="BI129" s="27">
        <f t="shared" si="310"/>
        <v>-0.28022722792093013</v>
      </c>
      <c r="BO129" t="str">
        <f t="shared" si="322"/>
        <v>35 Business and public service associate professionals</v>
      </c>
      <c r="BP129" s="27">
        <f t="shared" si="311"/>
        <v>-0.12714725149811379</v>
      </c>
      <c r="BQ129" s="27">
        <f t="shared" si="311"/>
        <v>0.12882497839535567</v>
      </c>
      <c r="BR129" s="27">
        <f t="shared" si="311"/>
        <v>-1.0605698277606788</v>
      </c>
      <c r="BS129" s="27">
        <f t="shared" si="311"/>
        <v>-1.1647865354082079</v>
      </c>
      <c r="BT129" s="27">
        <f t="shared" si="312"/>
        <v>-2.2253563631688866</v>
      </c>
      <c r="BZ129" t="str">
        <f t="shared" si="323"/>
        <v>35 Business and public service associate professionals</v>
      </c>
      <c r="CA129" s="68">
        <f t="shared" si="313"/>
        <v>-7.7615493875880404E-2</v>
      </c>
      <c r="CB129" s="68">
        <f t="shared" si="313"/>
        <v>-0.49408957851576574</v>
      </c>
      <c r="CC129" s="68">
        <f t="shared" si="313"/>
        <v>-0.76222335611548475</v>
      </c>
      <c r="CD129" s="68">
        <f t="shared" si="313"/>
        <v>-1.2384697360868508</v>
      </c>
      <c r="CE129" s="68">
        <f t="shared" si="314"/>
        <v>-2.0006930922023356</v>
      </c>
      <c r="CK129" t="str">
        <f t="shared" si="324"/>
        <v>35 Business and public service associate professionals</v>
      </c>
      <c r="CL129" s="68">
        <f t="shared" si="315"/>
        <v>5.8360637967807438E-2</v>
      </c>
      <c r="CM129" s="68">
        <f t="shared" si="315"/>
        <v>-0.2504018299083296</v>
      </c>
      <c r="CN129" s="68">
        <f t="shared" si="315"/>
        <v>-0.14991370857534625</v>
      </c>
      <c r="CO129" s="68">
        <f t="shared" si="315"/>
        <v>6.4374486805248265E-2</v>
      </c>
      <c r="CP129" s="68">
        <f t="shared" si="316"/>
        <v>-8.5539221770097984E-2</v>
      </c>
    </row>
    <row r="130" spans="1:94" x14ac:dyDescent="0.2">
      <c r="A130" t="str">
        <f t="shared" si="298"/>
        <v>41 Administrative occupations</v>
      </c>
      <c r="B130" s="27">
        <f t="shared" si="299"/>
        <v>2.6124272315661667E-2</v>
      </c>
      <c r="C130" s="27">
        <f t="shared" si="299"/>
        <v>2.8557025469156949E-3</v>
      </c>
      <c r="D130" s="27">
        <f t="shared" si="299"/>
        <v>9.8215577274980037E-2</v>
      </c>
      <c r="E130" s="27">
        <f t="shared" si="299"/>
        <v>0.1835921033354968</v>
      </c>
      <c r="F130" s="27">
        <f t="shared" si="300"/>
        <v>0.28180768061047684</v>
      </c>
      <c r="L130" t="str">
        <f t="shared" si="317"/>
        <v>41 Administrative occupations</v>
      </c>
      <c r="M130" s="27">
        <f t="shared" si="301"/>
        <v>0.73476136280264726</v>
      </c>
      <c r="N130" s="27">
        <f t="shared" si="301"/>
        <v>3.6497689322454452E-2</v>
      </c>
      <c r="O130" s="27">
        <f t="shared" si="301"/>
        <v>0.98434986027907234</v>
      </c>
      <c r="P130" s="27">
        <f t="shared" si="301"/>
        <v>1.5738284059490981</v>
      </c>
      <c r="Q130" s="27">
        <f t="shared" si="302"/>
        <v>2.5581782662281705</v>
      </c>
      <c r="W130" t="str">
        <f t="shared" si="318"/>
        <v>41 Administrative occupations</v>
      </c>
      <c r="X130" s="27">
        <f t="shared" si="303"/>
        <v>0.2550990088322358</v>
      </c>
      <c r="Y130" s="27">
        <f t="shared" si="303"/>
        <v>2.0623858802033901</v>
      </c>
      <c r="Z130" s="27">
        <f t="shared" si="303"/>
        <v>-0.17889297115006109</v>
      </c>
      <c r="AA130" s="27">
        <f t="shared" si="303"/>
        <v>2.1689090744131203</v>
      </c>
      <c r="AB130" s="27">
        <f t="shared" si="304"/>
        <v>1.9900161032630592</v>
      </c>
      <c r="AH130" t="str">
        <f t="shared" si="319"/>
        <v>41 Administrative occupations</v>
      </c>
      <c r="AI130" s="27">
        <f t="shared" si="305"/>
        <v>0.19004759635925428</v>
      </c>
      <c r="AJ130" s="27">
        <f t="shared" si="305"/>
        <v>1.0131663116509202</v>
      </c>
      <c r="AK130" s="27">
        <f t="shared" si="305"/>
        <v>-0.17659534865280158</v>
      </c>
      <c r="AL130" s="27">
        <f t="shared" si="305"/>
        <v>0.89367990449977164</v>
      </c>
      <c r="AM130" s="27">
        <f t="shared" si="306"/>
        <v>0.71708455584697006</v>
      </c>
      <c r="AS130" t="str">
        <f t="shared" si="320"/>
        <v>41 Administrative occupations</v>
      </c>
      <c r="AT130" s="27">
        <f t="shared" si="307"/>
        <v>3.7379782145748663E-2</v>
      </c>
      <c r="AU130" s="27">
        <f t="shared" si="307"/>
        <v>0.67996756785124557</v>
      </c>
      <c r="AV130" s="27">
        <f t="shared" si="307"/>
        <v>-0.30811374145499748</v>
      </c>
      <c r="AW130" s="27">
        <f t="shared" si="307"/>
        <v>0.69687139839745704</v>
      </c>
      <c r="AX130" s="27">
        <f t="shared" si="308"/>
        <v>0.38875765694245956</v>
      </c>
      <c r="BD130" t="str">
        <f t="shared" si="321"/>
        <v>41 Administrative occupations</v>
      </c>
      <c r="BE130" s="27">
        <f t="shared" si="309"/>
        <v>-1.5340980194630855</v>
      </c>
      <c r="BF130" s="27">
        <f t="shared" si="309"/>
        <v>0.35770109154889163</v>
      </c>
      <c r="BG130" s="27">
        <f t="shared" si="309"/>
        <v>-0.74569417486149092</v>
      </c>
      <c r="BH130" s="27">
        <f t="shared" si="309"/>
        <v>-1.4878594892397903</v>
      </c>
      <c r="BI130" s="27">
        <f t="shared" si="310"/>
        <v>-2.2335536641012812</v>
      </c>
      <c r="BO130" t="str">
        <f t="shared" si="322"/>
        <v>41 Administrative occupations</v>
      </c>
      <c r="BP130" s="27">
        <f t="shared" si="311"/>
        <v>-1.4128147174735197</v>
      </c>
      <c r="BQ130" s="27">
        <f t="shared" si="311"/>
        <v>-0.84055372275791385</v>
      </c>
      <c r="BR130" s="27">
        <f t="shared" si="311"/>
        <v>-2.3874836840302596</v>
      </c>
      <c r="BS130" s="27">
        <f t="shared" si="311"/>
        <v>-4.4670418572250661</v>
      </c>
      <c r="BT130" s="27">
        <f t="shared" si="312"/>
        <v>-6.8545255412553256</v>
      </c>
      <c r="BZ130" t="str">
        <f t="shared" si="323"/>
        <v>41 Administrative occupations</v>
      </c>
      <c r="CA130" s="68">
        <f t="shared" si="313"/>
        <v>-1.1089771896183009</v>
      </c>
      <c r="CB130" s="68">
        <f t="shared" si="313"/>
        <v>-1.5033902429672903</v>
      </c>
      <c r="CC130" s="68">
        <f t="shared" si="313"/>
        <v>-2.2236952223355821</v>
      </c>
      <c r="CD130" s="68">
        <f t="shared" si="313"/>
        <v>-3.5255181924244794</v>
      </c>
      <c r="CE130" s="68">
        <f t="shared" si="314"/>
        <v>-5.749213414760062</v>
      </c>
      <c r="CK130" t="str">
        <f t="shared" si="324"/>
        <v>41 Administrative occupations</v>
      </c>
      <c r="CL130" s="68">
        <f t="shared" si="315"/>
        <v>-0.23679357225120379</v>
      </c>
      <c r="CM130" s="68">
        <f t="shared" si="315"/>
        <v>-0.50190907563554843</v>
      </c>
      <c r="CN130" s="68">
        <f t="shared" si="315"/>
        <v>-0.35976595912017095</v>
      </c>
      <c r="CO130" s="68">
        <f t="shared" si="315"/>
        <v>-0.25356523283190269</v>
      </c>
      <c r="CP130" s="68">
        <f t="shared" si="316"/>
        <v>-0.61333119195207364</v>
      </c>
    </row>
    <row r="131" spans="1:94" x14ac:dyDescent="0.2">
      <c r="A131" t="str">
        <f t="shared" si="298"/>
        <v>42 Secretarial and related occupations</v>
      </c>
      <c r="B131" s="27">
        <f t="shared" si="299"/>
        <v>7.5131000269794967E-3</v>
      </c>
      <c r="C131" s="27">
        <f t="shared" si="299"/>
        <v>-3.477930261085109E-3</v>
      </c>
      <c r="D131" s="27">
        <f t="shared" si="299"/>
        <v>2.4798179719992569E-2</v>
      </c>
      <c r="E131" s="27">
        <f t="shared" si="299"/>
        <v>4.5586195293562781E-2</v>
      </c>
      <c r="F131" s="27">
        <f t="shared" si="300"/>
        <v>7.038437501355535E-2</v>
      </c>
      <c r="L131" t="str">
        <f t="shared" si="317"/>
        <v>42 Secretarial and related occupations</v>
      </c>
      <c r="M131" s="27">
        <f t="shared" si="301"/>
        <v>0.11064909417050683</v>
      </c>
      <c r="N131" s="27">
        <f t="shared" si="301"/>
        <v>7.0822186223465922E-3</v>
      </c>
      <c r="O131" s="27">
        <f t="shared" si="301"/>
        <v>0.44019147976437567</v>
      </c>
      <c r="P131" s="27">
        <f t="shared" si="301"/>
        <v>0.25054139559349475</v>
      </c>
      <c r="Q131" s="27">
        <f t="shared" si="302"/>
        <v>0.69073287535787042</v>
      </c>
      <c r="W131" t="str">
        <f t="shared" si="318"/>
        <v>42 Secretarial and related occupations</v>
      </c>
      <c r="X131" s="27">
        <f t="shared" si="303"/>
        <v>-1.2023152332634623E-2</v>
      </c>
      <c r="Y131" s="27">
        <f t="shared" si="303"/>
        <v>0.4269185248207803</v>
      </c>
      <c r="Z131" s="27">
        <f t="shared" si="303"/>
        <v>0.85524780001248057</v>
      </c>
      <c r="AA131" s="27">
        <f t="shared" si="303"/>
        <v>0.84804011980838201</v>
      </c>
      <c r="AB131" s="27">
        <f t="shared" si="304"/>
        <v>1.7032879198208626</v>
      </c>
      <c r="AH131" t="str">
        <f t="shared" si="319"/>
        <v>42 Secretarial and related occupations</v>
      </c>
      <c r="AI131" s="27">
        <f t="shared" si="305"/>
        <v>5.4446143570796579E-3</v>
      </c>
      <c r="AJ131" s="27">
        <f t="shared" si="305"/>
        <v>0.25614344989179916</v>
      </c>
      <c r="AK131" s="27">
        <f t="shared" si="305"/>
        <v>0.32619921044491185</v>
      </c>
      <c r="AL131" s="27">
        <f t="shared" si="305"/>
        <v>0.11113071747140868</v>
      </c>
      <c r="AM131" s="27">
        <f t="shared" si="306"/>
        <v>0.43732992791632053</v>
      </c>
      <c r="AS131" t="str">
        <f t="shared" si="320"/>
        <v>42 Secretarial and related occupations</v>
      </c>
      <c r="AT131" s="27">
        <f t="shared" si="307"/>
        <v>-3.6096783182717251E-2</v>
      </c>
      <c r="AU131" s="27">
        <f t="shared" si="307"/>
        <v>0.19186379900850015</v>
      </c>
      <c r="AV131" s="27">
        <f t="shared" si="307"/>
        <v>0.12952484471849246</v>
      </c>
      <c r="AW131" s="27">
        <f t="shared" si="307"/>
        <v>-0.19649823312289572</v>
      </c>
      <c r="AX131" s="27">
        <f t="shared" si="308"/>
        <v>-6.6973388404403256E-2</v>
      </c>
      <c r="BD131" t="str">
        <f t="shared" si="321"/>
        <v>42 Secretarial and related occupations</v>
      </c>
      <c r="BE131" s="27">
        <f t="shared" si="309"/>
        <v>-0.69461258171727014</v>
      </c>
      <c r="BF131" s="27">
        <f t="shared" si="309"/>
        <v>0.11105353812114327</v>
      </c>
      <c r="BG131" s="27">
        <f t="shared" si="309"/>
        <v>0.85973494035913767</v>
      </c>
      <c r="BH131" s="27">
        <f t="shared" si="309"/>
        <v>-1.4401319243476358</v>
      </c>
      <c r="BI131" s="27">
        <f t="shared" si="310"/>
        <v>-0.58039698398849815</v>
      </c>
      <c r="BO131" t="str">
        <f t="shared" si="322"/>
        <v>42 Secretarial and related occupations</v>
      </c>
      <c r="BP131" s="27">
        <f t="shared" si="311"/>
        <v>-0.74979159373959714</v>
      </c>
      <c r="BQ131" s="27">
        <f t="shared" si="311"/>
        <v>-0.6212816895776454</v>
      </c>
      <c r="BR131" s="27">
        <f t="shared" si="311"/>
        <v>-0.50899777962790438</v>
      </c>
      <c r="BS131" s="27">
        <f t="shared" si="311"/>
        <v>-2.5771935085854851</v>
      </c>
      <c r="BT131" s="27">
        <f t="shared" si="312"/>
        <v>-3.0861912882133895</v>
      </c>
      <c r="BZ131" t="str">
        <f t="shared" si="323"/>
        <v>42 Secretarial and related occupations</v>
      </c>
      <c r="CA131" s="68">
        <f t="shared" si="313"/>
        <v>-0.2830886544679414</v>
      </c>
      <c r="CB131" s="68">
        <f t="shared" si="313"/>
        <v>-0.7702198342071398</v>
      </c>
      <c r="CC131" s="68">
        <f t="shared" si="313"/>
        <v>-1.3873939697102626</v>
      </c>
      <c r="CD131" s="68">
        <f t="shared" si="313"/>
        <v>-1.6995053609099822</v>
      </c>
      <c r="CE131" s="68">
        <f t="shared" si="314"/>
        <v>-3.0868993306202448</v>
      </c>
      <c r="CK131" t="str">
        <f t="shared" si="324"/>
        <v>42 Secretarial and related occupations</v>
      </c>
      <c r="CL131" s="68">
        <f t="shared" si="315"/>
        <v>2.2113641101197179E-2</v>
      </c>
      <c r="CM131" s="68">
        <f t="shared" si="315"/>
        <v>-0.24641613328834977</v>
      </c>
      <c r="CN131" s="68">
        <f t="shared" si="315"/>
        <v>9.0859924905605238E-3</v>
      </c>
      <c r="CO131" s="68">
        <f t="shared" si="315"/>
        <v>5.5669821707051148E-2</v>
      </c>
      <c r="CP131" s="68">
        <f t="shared" si="316"/>
        <v>6.4755814197611672E-2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1.6252332203992623E-2</v>
      </c>
      <c r="C132" s="27">
        <f t="shared" si="299"/>
        <v>-1.4590842604136026E-2</v>
      </c>
      <c r="D132" s="27">
        <f t="shared" si="299"/>
        <v>1.3002091339838005E-2</v>
      </c>
      <c r="E132" s="27">
        <f t="shared" si="299"/>
        <v>2.2086573047515302E-2</v>
      </c>
      <c r="F132" s="27">
        <f t="shared" si="300"/>
        <v>3.5088664387353308E-2</v>
      </c>
      <c r="L132" t="str">
        <f t="shared" si="317"/>
        <v>51 Skilled agricultural and related trades</v>
      </c>
      <c r="M132" s="27">
        <f t="shared" si="301"/>
        <v>2.8712319433492117E-2</v>
      </c>
      <c r="N132" s="27">
        <f t="shared" si="301"/>
        <v>-0.1074060901477919</v>
      </c>
      <c r="O132" s="27">
        <f t="shared" si="301"/>
        <v>2.2208870486272111E-2</v>
      </c>
      <c r="P132" s="27">
        <f t="shared" si="301"/>
        <v>4.4431801517602745E-2</v>
      </c>
      <c r="Q132" s="27">
        <f t="shared" si="302"/>
        <v>6.6640672003874857E-2</v>
      </c>
      <c r="W132" t="str">
        <f t="shared" si="318"/>
        <v>51 Skilled agricultural and related trades</v>
      </c>
      <c r="X132" s="27">
        <f t="shared" si="303"/>
        <v>0.17319575838636769</v>
      </c>
      <c r="Y132" s="27">
        <f t="shared" si="303"/>
        <v>-0.39217267952424151</v>
      </c>
      <c r="Z132" s="27">
        <f t="shared" si="303"/>
        <v>0.17235749080122487</v>
      </c>
      <c r="AA132" s="27">
        <f t="shared" si="303"/>
        <v>0.55877911865208629</v>
      </c>
      <c r="AB132" s="27">
        <f t="shared" si="304"/>
        <v>0.73113660945331116</v>
      </c>
      <c r="AH132" t="str">
        <f t="shared" si="319"/>
        <v>51 Skilled agricultural and related trades</v>
      </c>
      <c r="AI132" s="27">
        <f t="shared" si="305"/>
        <v>0.12914566058973043</v>
      </c>
      <c r="AJ132" s="27">
        <f t="shared" si="305"/>
        <v>-0.25356358379615784</v>
      </c>
      <c r="AK132" s="27">
        <f t="shared" si="305"/>
        <v>7.858878384401069E-2</v>
      </c>
      <c r="AL132" s="27">
        <f t="shared" si="305"/>
        <v>0.15414451965961418</v>
      </c>
      <c r="AM132" s="27">
        <f t="shared" si="306"/>
        <v>0.23273330350362487</v>
      </c>
      <c r="AS132" t="str">
        <f t="shared" si="320"/>
        <v>51 Skilled agricultural and related trades</v>
      </c>
      <c r="AT132" s="27">
        <f t="shared" si="307"/>
        <v>-3.0563798680100618E-2</v>
      </c>
      <c r="AU132" s="27">
        <f t="shared" si="307"/>
        <v>-0.40008970604408911</v>
      </c>
      <c r="AV132" s="27">
        <f t="shared" si="307"/>
        <v>0.11746316091629228</v>
      </c>
      <c r="AW132" s="27">
        <f t="shared" si="307"/>
        <v>0.30585633491045228</v>
      </c>
      <c r="AX132" s="27">
        <f t="shared" si="308"/>
        <v>0.42331949582674455</v>
      </c>
      <c r="BD132" t="str">
        <f t="shared" si="321"/>
        <v>51 Skilled agricultural and related trades</v>
      </c>
      <c r="BE132" s="27">
        <f t="shared" si="309"/>
        <v>-1.6078829427461194E-2</v>
      </c>
      <c r="BF132" s="27">
        <f t="shared" si="309"/>
        <v>-1.1449992542549334</v>
      </c>
      <c r="BG132" s="27">
        <f t="shared" si="309"/>
        <v>0.10238216107411646</v>
      </c>
      <c r="BH132" s="27">
        <f t="shared" si="309"/>
        <v>0.12821387393167383</v>
      </c>
      <c r="BI132" s="27">
        <f t="shared" si="310"/>
        <v>0.23059603500579029</v>
      </c>
      <c r="BO132" t="str">
        <f t="shared" si="322"/>
        <v>51 Skilled agricultural and related trades</v>
      </c>
      <c r="BP132" s="27">
        <f t="shared" si="311"/>
        <v>-0.10174291324404816</v>
      </c>
      <c r="BQ132" s="27">
        <f t="shared" si="311"/>
        <v>-1.2948252755899148</v>
      </c>
      <c r="BR132" s="27">
        <f t="shared" si="311"/>
        <v>-6.0477927595723457E-3</v>
      </c>
      <c r="BS132" s="27">
        <f t="shared" si="311"/>
        <v>0.13600088099205587</v>
      </c>
      <c r="BT132" s="27">
        <f t="shared" si="312"/>
        <v>0.12995308823248353</v>
      </c>
      <c r="BZ132" t="str">
        <f t="shared" si="323"/>
        <v>51 Skilled agricultural and related trades</v>
      </c>
      <c r="CA132" s="68">
        <f t="shared" si="313"/>
        <v>-0.26421143052552321</v>
      </c>
      <c r="CB132" s="68">
        <f t="shared" si="313"/>
        <v>-1.2804162577564868</v>
      </c>
      <c r="CC132" s="68">
        <f t="shared" si="313"/>
        <v>-9.6595771744677039E-2</v>
      </c>
      <c r="CD132" s="68">
        <f t="shared" si="313"/>
        <v>0.23090253914283609</v>
      </c>
      <c r="CE132" s="68">
        <f t="shared" si="314"/>
        <v>0.13430676739815905</v>
      </c>
      <c r="CK132" t="str">
        <f t="shared" si="324"/>
        <v>51 Skilled agricultural and related trades</v>
      </c>
      <c r="CL132" s="68">
        <f t="shared" si="315"/>
        <v>5.7124519956202491E-2</v>
      </c>
      <c r="CM132" s="68">
        <f t="shared" si="315"/>
        <v>-1.1681122107446895</v>
      </c>
      <c r="CN132" s="68">
        <f t="shared" si="315"/>
        <v>5.0215656459378977E-2</v>
      </c>
      <c r="CO132" s="68">
        <f t="shared" si="315"/>
        <v>-0.39953891824523907</v>
      </c>
      <c r="CP132" s="68">
        <f t="shared" si="316"/>
        <v>-0.3493232617858601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-4.0789133455699372E-4</v>
      </c>
      <c r="C133" s="27">
        <f t="shared" si="299"/>
        <v>-2.8056119865540498E-3</v>
      </c>
      <c r="D133" s="27">
        <f t="shared" si="299"/>
        <v>5.9402431770316198E-3</v>
      </c>
      <c r="E133" s="27">
        <f t="shared" si="299"/>
        <v>6.8709184238324658E-3</v>
      </c>
      <c r="F133" s="27">
        <f t="shared" si="300"/>
        <v>1.2811161600864086E-2</v>
      </c>
      <c r="L133" t="str">
        <f t="shared" si="317"/>
        <v>52 Skilled metal, electrical and electronic trades</v>
      </c>
      <c r="M133" s="27">
        <f t="shared" si="301"/>
        <v>5.9080623775304819E-2</v>
      </c>
      <c r="N133" s="27">
        <f t="shared" si="301"/>
        <v>-4.7537501945617011E-2</v>
      </c>
      <c r="O133" s="27">
        <f t="shared" si="301"/>
        <v>0.23868748062143336</v>
      </c>
      <c r="P133" s="27">
        <f t="shared" si="301"/>
        <v>0.32188016874098035</v>
      </c>
      <c r="Q133" s="27">
        <f t="shared" si="302"/>
        <v>0.56056764936241366</v>
      </c>
      <c r="W133" t="str">
        <f t="shared" si="318"/>
        <v>52 Skilled metal, electrical and electronic trades</v>
      </c>
      <c r="X133" s="27">
        <f t="shared" si="303"/>
        <v>2.804883603952657E-2</v>
      </c>
      <c r="Y133" s="27">
        <f t="shared" si="303"/>
        <v>-0.12230175202555604</v>
      </c>
      <c r="Z133" s="27">
        <f t="shared" si="303"/>
        <v>0.33276857408071092</v>
      </c>
      <c r="AA133" s="27">
        <f t="shared" si="303"/>
        <v>0.44593205087585597</v>
      </c>
      <c r="AB133" s="27">
        <f t="shared" si="304"/>
        <v>0.77870062495656689</v>
      </c>
      <c r="AH133" t="str">
        <f t="shared" si="319"/>
        <v>52 Skilled metal, electrical and electronic trades</v>
      </c>
      <c r="AI133" s="27">
        <f t="shared" si="305"/>
        <v>7.043988758713815E-3</v>
      </c>
      <c r="AJ133" s="27">
        <f t="shared" si="305"/>
        <v>-2.05194828094305E-2</v>
      </c>
      <c r="AK133" s="27">
        <f t="shared" si="305"/>
        <v>5.5907302997785235E-2</v>
      </c>
      <c r="AL133" s="27">
        <f t="shared" si="305"/>
        <v>0.20411651813958842</v>
      </c>
      <c r="AM133" s="27">
        <f t="shared" si="306"/>
        <v>0.26002382113737366</v>
      </c>
      <c r="AS133" t="str">
        <f t="shared" si="320"/>
        <v>52 Skilled metal, electrical and electronic trades</v>
      </c>
      <c r="AT133" s="27">
        <f t="shared" si="307"/>
        <v>-9.8166527904772316E-2</v>
      </c>
      <c r="AU133" s="27">
        <f t="shared" si="307"/>
        <v>-5.1368044649808819E-2</v>
      </c>
      <c r="AV133" s="27">
        <f t="shared" si="307"/>
        <v>0.16066830556607803</v>
      </c>
      <c r="AW133" s="27">
        <f t="shared" si="307"/>
        <v>0.4494569461085467</v>
      </c>
      <c r="AX133" s="27">
        <f t="shared" si="308"/>
        <v>0.61012525167462472</v>
      </c>
      <c r="BD133" t="str">
        <f t="shared" si="321"/>
        <v>52 Skilled metal, electrical and electronic trades</v>
      </c>
      <c r="BE133" s="27">
        <f t="shared" si="309"/>
        <v>-0.31457772362471736</v>
      </c>
      <c r="BF133" s="27">
        <f t="shared" si="309"/>
        <v>-2.1625273672447545</v>
      </c>
      <c r="BG133" s="27">
        <f t="shared" si="309"/>
        <v>0.64116978188618745</v>
      </c>
      <c r="BH133" s="27">
        <f t="shared" si="309"/>
        <v>-0.22970122053659026</v>
      </c>
      <c r="BI133" s="27">
        <f t="shared" si="310"/>
        <v>0.41146856134959719</v>
      </c>
      <c r="BO133" t="str">
        <f t="shared" si="322"/>
        <v>52 Skilled metal, electrical and electronic trades</v>
      </c>
      <c r="BP133" s="27">
        <f t="shared" si="311"/>
        <v>-1.088529289204498</v>
      </c>
      <c r="BQ133" s="27">
        <f t="shared" si="311"/>
        <v>-8.6627947642538672E-2</v>
      </c>
      <c r="BR133" s="27">
        <f t="shared" si="311"/>
        <v>-0.88205785955147853</v>
      </c>
      <c r="BS133" s="27">
        <f t="shared" si="311"/>
        <v>-0.80547663446963291</v>
      </c>
      <c r="BT133" s="27">
        <f t="shared" si="312"/>
        <v>-1.6875344940211114</v>
      </c>
      <c r="BZ133" t="str">
        <f t="shared" si="323"/>
        <v>52 Skilled metal, electrical and electronic trades</v>
      </c>
      <c r="CA133" s="68">
        <f t="shared" si="313"/>
        <v>-0.62632801595119503</v>
      </c>
      <c r="CB133" s="68">
        <f t="shared" si="313"/>
        <v>-0.65099816518680376</v>
      </c>
      <c r="CC133" s="68">
        <f t="shared" si="313"/>
        <v>-0.17700425568500533</v>
      </c>
      <c r="CD133" s="68">
        <f t="shared" si="313"/>
        <v>-1.2133400159239509</v>
      </c>
      <c r="CE133" s="68">
        <f t="shared" si="314"/>
        <v>-1.3903442716089562</v>
      </c>
      <c r="CK133" t="str">
        <f t="shared" si="324"/>
        <v>52 Skilled metal, electrical and electronic trades</v>
      </c>
      <c r="CL133" s="68">
        <f t="shared" si="315"/>
        <v>4.8341153233372181E-2</v>
      </c>
      <c r="CM133" s="68">
        <f t="shared" si="315"/>
        <v>-0.48695128944366051</v>
      </c>
      <c r="CN133" s="68">
        <f t="shared" si="315"/>
        <v>8.5569348468979012E-3</v>
      </c>
      <c r="CO133" s="68">
        <f t="shared" si="315"/>
        <v>-0.1722258105968818</v>
      </c>
      <c r="CP133" s="68">
        <f t="shared" si="316"/>
        <v>-0.1636688757499839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-4.0103556484016555E-3</v>
      </c>
      <c r="C134" s="27">
        <f t="shared" si="299"/>
        <v>-2.2358162853369406E-3</v>
      </c>
      <c r="D134" s="27">
        <f t="shared" si="299"/>
        <v>4.4654519479653898E-3</v>
      </c>
      <c r="E134" s="27">
        <f t="shared" si="299"/>
        <v>2.2822987554824668E-4</v>
      </c>
      <c r="F134" s="27">
        <f t="shared" si="300"/>
        <v>4.6936818235136365E-3</v>
      </c>
      <c r="L134" t="str">
        <f t="shared" si="317"/>
        <v>53 Skilled construction and building trades</v>
      </c>
      <c r="M134" s="27">
        <f t="shared" si="301"/>
        <v>-1.6867983136458098E-2</v>
      </c>
      <c r="N134" s="27">
        <f t="shared" si="301"/>
        <v>-8.9792623344465416E-3</v>
      </c>
      <c r="O134" s="27">
        <f t="shared" si="301"/>
        <v>7.192242517200681E-2</v>
      </c>
      <c r="P134" s="27">
        <f t="shared" si="301"/>
        <v>3.3196647915220923E-2</v>
      </c>
      <c r="Q134" s="27">
        <f t="shared" si="302"/>
        <v>0.10511907308722773</v>
      </c>
      <c r="W134" t="str">
        <f t="shared" si="318"/>
        <v>53 Skilled construction and building trades</v>
      </c>
      <c r="X134" s="27">
        <f t="shared" si="303"/>
        <v>-0.1754574063579859</v>
      </c>
      <c r="Y134" s="27">
        <f t="shared" si="303"/>
        <v>5.0522291693610999E-4</v>
      </c>
      <c r="Z134" s="27">
        <f t="shared" si="303"/>
        <v>0.21799466116311916</v>
      </c>
      <c r="AA134" s="27">
        <f t="shared" si="303"/>
        <v>0.12130675631529297</v>
      </c>
      <c r="AB134" s="27">
        <f t="shared" si="304"/>
        <v>0.33930141747841214</v>
      </c>
      <c r="AH134" t="str">
        <f t="shared" si="319"/>
        <v>53 Skilled construction and building trades</v>
      </c>
      <c r="AI134" s="27">
        <f t="shared" si="305"/>
        <v>-3.297761435031199E-2</v>
      </c>
      <c r="AJ134" s="27">
        <f t="shared" si="305"/>
        <v>3.3374418635088055E-2</v>
      </c>
      <c r="AK134" s="27">
        <f t="shared" si="305"/>
        <v>0.11568716728176531</v>
      </c>
      <c r="AL134" s="27">
        <f t="shared" si="305"/>
        <v>8.7205899143849352E-2</v>
      </c>
      <c r="AM134" s="27">
        <f t="shared" si="306"/>
        <v>0.20289306642561467</v>
      </c>
      <c r="AS134" t="str">
        <f t="shared" si="320"/>
        <v>53 Skilled construction and building trades</v>
      </c>
      <c r="AT134" s="27">
        <f t="shared" si="307"/>
        <v>-0.11712300534244291</v>
      </c>
      <c r="AU134" s="27">
        <f t="shared" si="307"/>
        <v>6.0708661586053148E-2</v>
      </c>
      <c r="AV134" s="27">
        <f t="shared" si="307"/>
        <v>0.2206756072861068</v>
      </c>
      <c r="AW134" s="27">
        <f t="shared" si="307"/>
        <v>9.9425765047902903E-2</v>
      </c>
      <c r="AX134" s="27">
        <f t="shared" si="308"/>
        <v>0.3201013723340097</v>
      </c>
      <c r="BD134" t="str">
        <f t="shared" si="321"/>
        <v>53 Skilled construction and building trades</v>
      </c>
      <c r="BE134" s="27">
        <f t="shared" si="309"/>
        <v>-1.340395120860804</v>
      </c>
      <c r="BF134" s="27">
        <f t="shared" si="309"/>
        <v>-0.77709385749950144</v>
      </c>
      <c r="BG134" s="27">
        <f t="shared" si="309"/>
        <v>0.52551026844260562</v>
      </c>
      <c r="BH134" s="27">
        <f t="shared" si="309"/>
        <v>-0.91953903628479949</v>
      </c>
      <c r="BI134" s="27">
        <f t="shared" si="310"/>
        <v>-0.39402876784219387</v>
      </c>
      <c r="BO134" t="str">
        <f t="shared" si="322"/>
        <v>53 Skilled construction and building trades</v>
      </c>
      <c r="BP134" s="27">
        <f t="shared" si="311"/>
        <v>-1.2055687125193826</v>
      </c>
      <c r="BQ134" s="27">
        <f t="shared" si="311"/>
        <v>0.4696190138780878</v>
      </c>
      <c r="BR134" s="27">
        <f t="shared" si="311"/>
        <v>1.5918012767721201E-2</v>
      </c>
      <c r="BS134" s="27">
        <f t="shared" si="311"/>
        <v>-0.30954545048274085</v>
      </c>
      <c r="BT134" s="27">
        <f t="shared" si="312"/>
        <v>-0.29362743771501965</v>
      </c>
      <c r="BZ134" t="str">
        <f t="shared" si="323"/>
        <v>53 Skilled construction and building trades</v>
      </c>
      <c r="CA134" s="68">
        <f t="shared" si="313"/>
        <v>-1.0103064187701309</v>
      </c>
      <c r="CB134" s="68">
        <f t="shared" si="313"/>
        <v>-0.2101876512351688</v>
      </c>
      <c r="CC134" s="68">
        <f t="shared" si="313"/>
        <v>7.523041063085989E-2</v>
      </c>
      <c r="CD134" s="68">
        <f t="shared" si="313"/>
        <v>-0.42460299058739848</v>
      </c>
      <c r="CE134" s="68">
        <f t="shared" si="314"/>
        <v>-0.34937257995653859</v>
      </c>
      <c r="CK134" t="str">
        <f t="shared" si="324"/>
        <v>53 Skilled construction and building trades</v>
      </c>
      <c r="CL134" s="68">
        <f t="shared" si="315"/>
        <v>-0.38604983576601959</v>
      </c>
      <c r="CM134" s="68">
        <f t="shared" si="315"/>
        <v>-0.47919491917526513</v>
      </c>
      <c r="CN134" s="68">
        <f t="shared" si="315"/>
        <v>-0.30087395455672661</v>
      </c>
      <c r="CO134" s="68">
        <f t="shared" si="315"/>
        <v>-0.71130219089289848</v>
      </c>
      <c r="CP134" s="68">
        <f t="shared" si="316"/>
        <v>-1.0121761454496252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-2.4987355685178736E-3</v>
      </c>
      <c r="C135" s="27">
        <f t="shared" si="299"/>
        <v>2.9294632337375365E-4</v>
      </c>
      <c r="D135" s="27">
        <f t="shared" si="299"/>
        <v>2.0592936636010556E-2</v>
      </c>
      <c r="E135" s="27">
        <f t="shared" si="299"/>
        <v>3.003868982889632E-2</v>
      </c>
      <c r="F135" s="27">
        <f t="shared" si="300"/>
        <v>5.0631626464906876E-2</v>
      </c>
      <c r="L135" t="str">
        <f t="shared" si="317"/>
        <v>54 Textiles, printing and other skilled trades</v>
      </c>
      <c r="M135" s="27">
        <f t="shared" si="301"/>
        <v>4.693457633562792E-2</v>
      </c>
      <c r="N135" s="27">
        <f t="shared" si="301"/>
        <v>-1.7602145409884362E-2</v>
      </c>
      <c r="O135" s="27">
        <f t="shared" si="301"/>
        <v>0.1706351768205554</v>
      </c>
      <c r="P135" s="27">
        <f t="shared" si="301"/>
        <v>0.30548622950714877</v>
      </c>
      <c r="Q135" s="27">
        <f t="shared" si="302"/>
        <v>0.47612140632770417</v>
      </c>
      <c r="W135" t="str">
        <f t="shared" si="318"/>
        <v>54 Textiles, printing and other skilled trades</v>
      </c>
      <c r="X135" s="27">
        <f t="shared" si="303"/>
        <v>-0.11086879900735402</v>
      </c>
      <c r="Y135" s="27">
        <f t="shared" si="303"/>
        <v>0.10846979766611797</v>
      </c>
      <c r="Z135" s="27">
        <f t="shared" si="303"/>
        <v>0.23582047066755396</v>
      </c>
      <c r="AA135" s="27">
        <f t="shared" si="303"/>
        <v>0.52945227076512746</v>
      </c>
      <c r="AB135" s="27">
        <f t="shared" si="304"/>
        <v>0.76527274143268142</v>
      </c>
      <c r="AH135" t="str">
        <f t="shared" si="319"/>
        <v>54 Textiles, printing and other skilled trades</v>
      </c>
      <c r="AI135" s="27">
        <f t="shared" si="305"/>
        <v>-1.5255629763407552E-2</v>
      </c>
      <c r="AJ135" s="27">
        <f t="shared" si="305"/>
        <v>0.10151234336688586</v>
      </c>
      <c r="AK135" s="27">
        <f t="shared" si="305"/>
        <v>3.147900165066897E-2</v>
      </c>
      <c r="AL135" s="27">
        <f t="shared" si="305"/>
        <v>0.19327786212385123</v>
      </c>
      <c r="AM135" s="27">
        <f t="shared" si="306"/>
        <v>0.2247568637745202</v>
      </c>
      <c r="AS135" t="str">
        <f t="shared" si="320"/>
        <v>54 Textiles, printing and other skilled trades</v>
      </c>
      <c r="AT135" s="27">
        <f t="shared" si="307"/>
        <v>-3.7375184335097789E-2</v>
      </c>
      <c r="AU135" s="27">
        <f t="shared" si="307"/>
        <v>5.2263296718197294E-2</v>
      </c>
      <c r="AV135" s="27">
        <f t="shared" si="307"/>
        <v>5.8714389167746739E-2</v>
      </c>
      <c r="AW135" s="27">
        <f t="shared" si="307"/>
        <v>0.16457431434377512</v>
      </c>
      <c r="AX135" s="27">
        <f t="shared" si="308"/>
        <v>0.22328870351152186</v>
      </c>
      <c r="BD135" t="str">
        <f t="shared" si="321"/>
        <v>54 Textiles, printing and other skilled trades</v>
      </c>
      <c r="BE135" s="27">
        <f t="shared" si="309"/>
        <v>-0.63074291574551022</v>
      </c>
      <c r="BF135" s="27">
        <f t="shared" si="309"/>
        <v>-0.28794606316283478</v>
      </c>
      <c r="BG135" s="27">
        <f t="shared" si="309"/>
        <v>0.53120760219624508</v>
      </c>
      <c r="BH135" s="27">
        <f t="shared" si="309"/>
        <v>0.39942874778900883</v>
      </c>
      <c r="BI135" s="27">
        <f t="shared" si="310"/>
        <v>0.93063634998525391</v>
      </c>
      <c r="BO135" t="str">
        <f t="shared" si="322"/>
        <v>54 Textiles, printing and other skilled trades</v>
      </c>
      <c r="BP135" s="27">
        <f t="shared" si="311"/>
        <v>-1.191840635992083</v>
      </c>
      <c r="BQ135" s="27">
        <f t="shared" si="311"/>
        <v>9.6257791953090255E-2</v>
      </c>
      <c r="BR135" s="27">
        <f t="shared" si="311"/>
        <v>-0.47122424729531875</v>
      </c>
      <c r="BS135" s="27">
        <f t="shared" si="311"/>
        <v>-0.55701803367386438</v>
      </c>
      <c r="BT135" s="27">
        <f t="shared" si="312"/>
        <v>-1.0282422809691831</v>
      </c>
      <c r="BZ135" t="str">
        <f t="shared" si="323"/>
        <v>54 Textiles, printing and other skilled trades</v>
      </c>
      <c r="CA135" s="68">
        <f t="shared" si="313"/>
        <v>-0.78706399710797204</v>
      </c>
      <c r="CB135" s="68">
        <f t="shared" si="313"/>
        <v>-0.31308708968323895</v>
      </c>
      <c r="CC135" s="68">
        <f t="shared" si="313"/>
        <v>-4.5681271450757066E-2</v>
      </c>
      <c r="CD135" s="68">
        <f t="shared" si="313"/>
        <v>-0.52036346145344048</v>
      </c>
      <c r="CE135" s="68">
        <f t="shared" si="314"/>
        <v>-0.56604473290419755</v>
      </c>
      <c r="CK135" t="str">
        <f t="shared" si="324"/>
        <v>54 Textiles, printing and other skilled trades</v>
      </c>
      <c r="CL135" s="68">
        <f t="shared" si="315"/>
        <v>-0.32013450875512617</v>
      </c>
      <c r="CM135" s="68">
        <f t="shared" si="315"/>
        <v>-0.37229451294938021</v>
      </c>
      <c r="CN135" s="68">
        <f t="shared" si="315"/>
        <v>-0.38434582418283936</v>
      </c>
      <c r="CO135" s="68">
        <f t="shared" si="315"/>
        <v>-0.30064632127303359</v>
      </c>
      <c r="CP135" s="68">
        <f t="shared" si="316"/>
        <v>-0.68499214545587295</v>
      </c>
    </row>
    <row r="136" spans="1:94" x14ac:dyDescent="0.2">
      <c r="A136" t="str">
        <f t="shared" si="298"/>
        <v>61 Caring personal service occupations</v>
      </c>
      <c r="B136" s="27">
        <f t="shared" si="299"/>
        <v>6.9154541001872974E-3</v>
      </c>
      <c r="C136" s="27">
        <f t="shared" si="299"/>
        <v>-2.9064568906921676E-3</v>
      </c>
      <c r="D136" s="27">
        <f t="shared" si="299"/>
        <v>2.0996134620275941E-2</v>
      </c>
      <c r="E136" s="27">
        <f t="shared" si="299"/>
        <v>2.8858356578970512E-2</v>
      </c>
      <c r="F136" s="27">
        <f t="shared" si="300"/>
        <v>4.9854491199246453E-2</v>
      </c>
      <c r="L136" t="str">
        <f t="shared" si="317"/>
        <v>61 Caring personal service occupations</v>
      </c>
      <c r="M136" s="27">
        <f t="shared" si="301"/>
        <v>0.69117710318911385</v>
      </c>
      <c r="N136" s="27">
        <f t="shared" si="301"/>
        <v>-0.21435352741936287</v>
      </c>
      <c r="O136" s="27">
        <f t="shared" si="301"/>
        <v>0.96092851914666033</v>
      </c>
      <c r="P136" s="27">
        <f t="shared" si="301"/>
        <v>1.4789001744866539</v>
      </c>
      <c r="Q136" s="27">
        <f t="shared" si="302"/>
        <v>2.4398286936333142</v>
      </c>
      <c r="W136" t="str">
        <f t="shared" si="318"/>
        <v>61 Caring personal service occupations</v>
      </c>
      <c r="X136" s="27">
        <f t="shared" si="303"/>
        <v>1.1467790086199638</v>
      </c>
      <c r="Y136" s="27">
        <f t="shared" si="303"/>
        <v>0.78051504240314262</v>
      </c>
      <c r="Z136" s="27">
        <f t="shared" si="303"/>
        <v>0.94567162606286459</v>
      </c>
      <c r="AA136" s="27">
        <f t="shared" si="303"/>
        <v>2.6241086479912852</v>
      </c>
      <c r="AB136" s="27">
        <f t="shared" si="304"/>
        <v>3.5697802740541498</v>
      </c>
      <c r="AH136" t="str">
        <f t="shared" si="319"/>
        <v>61 Caring personal service occupations</v>
      </c>
      <c r="AI136" s="27">
        <f t="shared" si="305"/>
        <v>0.44749460913304695</v>
      </c>
      <c r="AJ136" s="27">
        <f t="shared" si="305"/>
        <v>0.77840903420253937</v>
      </c>
      <c r="AK136" s="27">
        <f t="shared" si="305"/>
        <v>-5.6573944109358898E-2</v>
      </c>
      <c r="AL136" s="27">
        <f t="shared" si="305"/>
        <v>0.8226693717742446</v>
      </c>
      <c r="AM136" s="27">
        <f t="shared" si="306"/>
        <v>0.7660954276648857</v>
      </c>
      <c r="AS136" t="str">
        <f t="shared" si="320"/>
        <v>61 Caring personal service occupations</v>
      </c>
      <c r="AT136" s="27">
        <f t="shared" si="307"/>
        <v>0.52145183176344334</v>
      </c>
      <c r="AU136" s="27">
        <f t="shared" si="307"/>
        <v>0.44586081123352983</v>
      </c>
      <c r="AV136" s="27">
        <f t="shared" si="307"/>
        <v>7.7430062467843896E-2</v>
      </c>
      <c r="AW136" s="27">
        <f t="shared" si="307"/>
        <v>0.80569110147881862</v>
      </c>
      <c r="AX136" s="27">
        <f t="shared" si="308"/>
        <v>0.88312116394666251</v>
      </c>
      <c r="BD136" t="str">
        <f t="shared" si="321"/>
        <v>61 Caring personal service occupations</v>
      </c>
      <c r="BE136" s="27">
        <f t="shared" si="309"/>
        <v>1.5193006594832035</v>
      </c>
      <c r="BF136" s="27">
        <f t="shared" si="309"/>
        <v>-0.42272888580314572</v>
      </c>
      <c r="BG136" s="27">
        <f t="shared" si="309"/>
        <v>2.9500057335511265</v>
      </c>
      <c r="BH136" s="27">
        <f t="shared" si="309"/>
        <v>3.8845421927859469</v>
      </c>
      <c r="BI136" s="27">
        <f t="shared" si="310"/>
        <v>6.8345479263370734</v>
      </c>
      <c r="BO136" t="str">
        <f t="shared" si="322"/>
        <v>61 Caring personal service occupations</v>
      </c>
      <c r="BP136" s="27">
        <f t="shared" si="311"/>
        <v>1.0220395589648597</v>
      </c>
      <c r="BQ136" s="27">
        <f t="shared" si="311"/>
        <v>-2.5141657377703801</v>
      </c>
      <c r="BR136" s="27">
        <f t="shared" si="311"/>
        <v>0.92657214048119485</v>
      </c>
      <c r="BS136" s="27">
        <f t="shared" si="311"/>
        <v>-1.6595874389556418</v>
      </c>
      <c r="BT136" s="27">
        <f t="shared" si="312"/>
        <v>-0.73301529847444691</v>
      </c>
      <c r="BZ136" t="str">
        <f t="shared" si="323"/>
        <v>61 Caring personal service occupations</v>
      </c>
      <c r="CA136" s="68">
        <f t="shared" si="313"/>
        <v>-1.9107496625557685</v>
      </c>
      <c r="CB136" s="68">
        <f t="shared" si="313"/>
        <v>-0.7363432515609869</v>
      </c>
      <c r="CC136" s="68">
        <f t="shared" si="313"/>
        <v>-0.6493172368624438</v>
      </c>
      <c r="CD136" s="68">
        <f t="shared" si="313"/>
        <v>-0.32105186367884375</v>
      </c>
      <c r="CE136" s="68">
        <f t="shared" si="314"/>
        <v>-0.97036910054128755</v>
      </c>
      <c r="CK136" t="str">
        <f t="shared" si="324"/>
        <v>61 Caring personal service occupations</v>
      </c>
      <c r="CL136" s="68">
        <f t="shared" si="315"/>
        <v>-0.10757377505447296</v>
      </c>
      <c r="CM136" s="68">
        <f t="shared" si="315"/>
        <v>-0.24053843574175104</v>
      </c>
      <c r="CN136" s="68">
        <f t="shared" si="315"/>
        <v>1.2635034086265817E-2</v>
      </c>
      <c r="CO136" s="68">
        <f t="shared" si="315"/>
        <v>-6.864546330796184E-2</v>
      </c>
      <c r="CP136" s="68">
        <f t="shared" si="316"/>
        <v>-5.6010429221696023E-2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1.915435583576007E-3</v>
      </c>
      <c r="C137" s="27">
        <f t="shared" si="299"/>
        <v>-1.9330001410856994E-3</v>
      </c>
      <c r="D137" s="27">
        <f t="shared" si="299"/>
        <v>7.444209559138857E-3</v>
      </c>
      <c r="E137" s="27">
        <f t="shared" si="299"/>
        <v>1.2755894723979921E-2</v>
      </c>
      <c r="F137" s="27">
        <f t="shared" si="300"/>
        <v>2.0200104283118778E-2</v>
      </c>
      <c r="L137" t="str">
        <f t="shared" si="317"/>
        <v>62 Leisure, travel and related personal service occupations</v>
      </c>
      <c r="M137" s="27">
        <f t="shared" si="301"/>
        <v>9.05494308285133E-2</v>
      </c>
      <c r="N137" s="27">
        <f t="shared" si="301"/>
        <v>-4.8706629667704449E-2</v>
      </c>
      <c r="O137" s="27">
        <f t="shared" si="301"/>
        <v>0.1279436792796777</v>
      </c>
      <c r="P137" s="27">
        <f t="shared" si="301"/>
        <v>0.16107336179669596</v>
      </c>
      <c r="Q137" s="27">
        <f t="shared" si="302"/>
        <v>0.28901704107637366</v>
      </c>
      <c r="W137" t="str">
        <f t="shared" si="318"/>
        <v>62 Leisure, travel and related personal service occupations</v>
      </c>
      <c r="X137" s="27">
        <f t="shared" si="303"/>
        <v>0.30353282825172201</v>
      </c>
      <c r="Y137" s="27">
        <f t="shared" si="303"/>
        <v>0.25275808136290356</v>
      </c>
      <c r="Z137" s="27">
        <f t="shared" si="303"/>
        <v>0.40196947815307604</v>
      </c>
      <c r="AA137" s="27">
        <f t="shared" si="303"/>
        <v>0.99335432475391272</v>
      </c>
      <c r="AB137" s="27">
        <f t="shared" si="304"/>
        <v>1.3953238029069888</v>
      </c>
      <c r="AH137" t="str">
        <f t="shared" si="319"/>
        <v>62 Leisure, travel and related personal service occupations</v>
      </c>
      <c r="AI137" s="27">
        <f t="shared" si="305"/>
        <v>0.18945696592182382</v>
      </c>
      <c r="AJ137" s="27">
        <f t="shared" si="305"/>
        <v>0.14258329773784628</v>
      </c>
      <c r="AK137" s="27">
        <f t="shared" si="305"/>
        <v>8.3902150035757295E-2</v>
      </c>
      <c r="AL137" s="27">
        <f t="shared" si="305"/>
        <v>0.44899597853081197</v>
      </c>
      <c r="AM137" s="27">
        <f t="shared" si="306"/>
        <v>0.53289812856656926</v>
      </c>
      <c r="AS137" t="str">
        <f t="shared" si="320"/>
        <v>62 Leisure, travel and related personal service occupations</v>
      </c>
      <c r="AT137" s="27">
        <f t="shared" si="307"/>
        <v>0.17793494727387849</v>
      </c>
      <c r="AU137" s="27">
        <f t="shared" si="307"/>
        <v>0.33633366910950935</v>
      </c>
      <c r="AV137" s="27">
        <f t="shared" si="307"/>
        <v>0.1940057401941353</v>
      </c>
      <c r="AW137" s="27">
        <f t="shared" si="307"/>
        <v>0.69776400603895805</v>
      </c>
      <c r="AX137" s="27">
        <f t="shared" si="308"/>
        <v>0.89176974623309335</v>
      </c>
      <c r="BD137" t="str">
        <f t="shared" si="321"/>
        <v>62 Leisure, travel and related personal service occupations</v>
      </c>
      <c r="BE137" s="27">
        <f t="shared" si="309"/>
        <v>-0.18781487444180556</v>
      </c>
      <c r="BF137" s="27">
        <f t="shared" si="309"/>
        <v>2.2323140818746978E-2</v>
      </c>
      <c r="BG137" s="27">
        <f t="shared" si="309"/>
        <v>9.4232265471300813E-2</v>
      </c>
      <c r="BH137" s="27">
        <f t="shared" si="309"/>
        <v>-0.11403404900653236</v>
      </c>
      <c r="BI137" s="27">
        <f t="shared" si="310"/>
        <v>-1.9801783535231543E-2</v>
      </c>
      <c r="BO137" t="str">
        <f t="shared" si="322"/>
        <v>62 Leisure, travel and related personal service occupations</v>
      </c>
      <c r="BP137" s="27">
        <f t="shared" si="311"/>
        <v>9.5068342256419136E-2</v>
      </c>
      <c r="BQ137" s="27">
        <f t="shared" si="311"/>
        <v>-0.35103222296191472</v>
      </c>
      <c r="BR137" s="27">
        <f t="shared" si="311"/>
        <v>-0.28278048654434329</v>
      </c>
      <c r="BS137" s="27">
        <f t="shared" si="311"/>
        <v>-0.90051347541100979</v>
      </c>
      <c r="BT137" s="27">
        <f t="shared" si="312"/>
        <v>-1.1832939619553531</v>
      </c>
      <c r="BZ137" t="str">
        <f t="shared" si="323"/>
        <v>62 Leisure, travel and related personal service occupations</v>
      </c>
      <c r="CA137" s="68">
        <f t="shared" si="313"/>
        <v>0.2093024251466935</v>
      </c>
      <c r="CB137" s="68">
        <f t="shared" si="313"/>
        <v>-0.3288583205774871</v>
      </c>
      <c r="CC137" s="68">
        <f t="shared" si="313"/>
        <v>-0.10596725771969862</v>
      </c>
      <c r="CD137" s="68">
        <f t="shared" si="313"/>
        <v>-0.77371794143569717</v>
      </c>
      <c r="CE137" s="68">
        <f t="shared" si="314"/>
        <v>-0.87968519915539578</v>
      </c>
      <c r="CK137" t="str">
        <f t="shared" si="324"/>
        <v>62 Leisure, travel and related personal service occupations</v>
      </c>
      <c r="CL137" s="68">
        <f t="shared" si="315"/>
        <v>-6.8634743327971481E-2</v>
      </c>
      <c r="CM137" s="68">
        <f t="shared" si="315"/>
        <v>-0.35440779617076779</v>
      </c>
      <c r="CN137" s="68">
        <f t="shared" si="315"/>
        <v>-0.13471929486218381</v>
      </c>
      <c r="CO137" s="68">
        <f t="shared" si="315"/>
        <v>-0.19280643366231975</v>
      </c>
      <c r="CP137" s="68">
        <f t="shared" si="316"/>
        <v>-0.32752572852450357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6.7924175003007117E-5</v>
      </c>
      <c r="C138" s="27">
        <f t="shared" si="299"/>
        <v>2.4510898817035279E-5</v>
      </c>
      <c r="D138" s="27">
        <f t="shared" si="299"/>
        <v>7.9398244684943846E-4</v>
      </c>
      <c r="E138" s="27">
        <f t="shared" si="299"/>
        <v>9.8532014005953692E-4</v>
      </c>
      <c r="F138" s="27">
        <f t="shared" si="300"/>
        <v>1.7793025869089754E-3</v>
      </c>
      <c r="L138" t="str">
        <f t="shared" si="317"/>
        <v>63 Community and civil enforcement occupations</v>
      </c>
      <c r="M138" s="27">
        <f t="shared" si="301"/>
        <v>-1.4358849789107182E-3</v>
      </c>
      <c r="N138" s="27">
        <f t="shared" si="301"/>
        <v>7.2129538976489146E-3</v>
      </c>
      <c r="O138" s="27">
        <f t="shared" si="301"/>
        <v>2.7795374415855029E-3</v>
      </c>
      <c r="P138" s="27">
        <f t="shared" si="301"/>
        <v>1.4279939133735479E-2</v>
      </c>
      <c r="Q138" s="27">
        <f t="shared" si="302"/>
        <v>1.7059476575320982E-2</v>
      </c>
      <c r="W138" t="str">
        <f t="shared" si="318"/>
        <v>63 Community and civil enforcement occupations</v>
      </c>
      <c r="X138" s="27">
        <f t="shared" si="303"/>
        <v>5.7969823486783978E-3</v>
      </c>
      <c r="Y138" s="27">
        <f t="shared" si="303"/>
        <v>2.7299751289591001E-2</v>
      </c>
      <c r="Z138" s="27">
        <f t="shared" si="303"/>
        <v>3.0197037328640375E-2</v>
      </c>
      <c r="AA138" s="27">
        <f t="shared" si="303"/>
        <v>5.7518614069907853E-2</v>
      </c>
      <c r="AB138" s="27">
        <f t="shared" si="304"/>
        <v>8.7715651398548228E-2</v>
      </c>
      <c r="AH138" t="str">
        <f t="shared" si="319"/>
        <v>63 Community and civil enforcement occupations</v>
      </c>
      <c r="AI138" s="27">
        <f t="shared" si="305"/>
        <v>-2.1700150752179473E-3</v>
      </c>
      <c r="AJ138" s="27">
        <f t="shared" si="305"/>
        <v>1.3626841905169877E-2</v>
      </c>
      <c r="AK138" s="27">
        <f t="shared" si="305"/>
        <v>-2.28986476763203E-3</v>
      </c>
      <c r="AL138" s="27">
        <f t="shared" si="305"/>
        <v>1.2546925714080864E-2</v>
      </c>
      <c r="AM138" s="27">
        <f t="shared" si="306"/>
        <v>1.0257060946448834E-2</v>
      </c>
      <c r="AS138" t="str">
        <f t="shared" si="320"/>
        <v>63 Community and civil enforcement occupations</v>
      </c>
      <c r="AT138" s="27">
        <f t="shared" si="307"/>
        <v>-5.6081105165352862E-3</v>
      </c>
      <c r="AU138" s="27">
        <f t="shared" si="307"/>
        <v>1.1243341745528393E-2</v>
      </c>
      <c r="AV138" s="27">
        <f t="shared" si="307"/>
        <v>-4.5871986755197103E-3</v>
      </c>
      <c r="AW138" s="27">
        <f t="shared" si="307"/>
        <v>5.3677981502389394E-3</v>
      </c>
      <c r="AX138" s="27">
        <f t="shared" si="308"/>
        <v>7.8059947471922908E-4</v>
      </c>
      <c r="BD138" t="str">
        <f t="shared" si="321"/>
        <v>63 Community and civil enforcement occupations</v>
      </c>
      <c r="BE138" s="27">
        <f t="shared" si="309"/>
        <v>-4.9668961129046174E-2</v>
      </c>
      <c r="BF138" s="27">
        <f t="shared" si="309"/>
        <v>3.7975049226383006E-2</v>
      </c>
      <c r="BG138" s="27">
        <f t="shared" si="309"/>
        <v>-4.1145804964119098E-2</v>
      </c>
      <c r="BH138" s="27">
        <f t="shared" si="309"/>
        <v>9.8731268998695637E-3</v>
      </c>
      <c r="BI138" s="27">
        <f t="shared" si="310"/>
        <v>-3.1272678064249534E-2</v>
      </c>
      <c r="BO138" t="str">
        <f t="shared" si="322"/>
        <v>63 Community and civil enforcement occupations</v>
      </c>
      <c r="BP138" s="27">
        <f t="shared" si="311"/>
        <v>-4.6720021397794465E-2</v>
      </c>
      <c r="BQ138" s="27">
        <f t="shared" si="311"/>
        <v>6.3217527177711869E-2</v>
      </c>
      <c r="BR138" s="27">
        <f t="shared" si="311"/>
        <v>-6.7856379527754196E-2</v>
      </c>
      <c r="BS138" s="27">
        <f t="shared" si="311"/>
        <v>-9.136552722720237E-3</v>
      </c>
      <c r="BT138" s="27">
        <f t="shared" si="312"/>
        <v>-7.6992932250474433E-2</v>
      </c>
      <c r="BZ138" t="str">
        <f t="shared" si="323"/>
        <v>63 Community and civil enforcement occupations</v>
      </c>
      <c r="CA138" s="68">
        <f t="shared" si="313"/>
        <v>-2.294305692730142E-2</v>
      </c>
      <c r="CB138" s="68">
        <f t="shared" si="313"/>
        <v>2.7552778569452374E-2</v>
      </c>
      <c r="CC138" s="68">
        <f t="shared" si="313"/>
        <v>-3.4570202835910169E-2</v>
      </c>
      <c r="CD138" s="68">
        <f t="shared" si="313"/>
        <v>-3.0790921093014012E-2</v>
      </c>
      <c r="CE138" s="68">
        <f t="shared" si="314"/>
        <v>-6.5361123928924181E-2</v>
      </c>
      <c r="CK138" t="str">
        <f t="shared" si="324"/>
        <v>63 Community and civil enforcement occupations</v>
      </c>
      <c r="CL138" s="68">
        <f t="shared" si="315"/>
        <v>-1.8392646503371593E-2</v>
      </c>
      <c r="CM138" s="68">
        <f t="shared" si="315"/>
        <v>4.9534426819841521E-3</v>
      </c>
      <c r="CN138" s="68">
        <f t="shared" si="315"/>
        <v>-2.2923839128808392E-2</v>
      </c>
      <c r="CO138" s="68">
        <f t="shared" si="315"/>
        <v>-7.3198935937060748E-3</v>
      </c>
      <c r="CP138" s="68">
        <f t="shared" si="316"/>
        <v>-3.0243732722514467E-2</v>
      </c>
    </row>
    <row r="139" spans="1:94" x14ac:dyDescent="0.2">
      <c r="A139" t="str">
        <f t="shared" si="298"/>
        <v>71 Sales occupations</v>
      </c>
      <c r="B139" s="27">
        <f t="shared" si="299"/>
        <v>2.2798983525304656E-3</v>
      </c>
      <c r="C139" s="27">
        <f t="shared" si="299"/>
        <v>-1.1722534371578455E-2</v>
      </c>
      <c r="D139" s="27">
        <f t="shared" si="299"/>
        <v>2.762229243040687E-2</v>
      </c>
      <c r="E139" s="27">
        <f t="shared" si="299"/>
        <v>3.7230296155891268E-2</v>
      </c>
      <c r="F139" s="27">
        <f t="shared" si="300"/>
        <v>6.4852588586298138E-2</v>
      </c>
      <c r="L139" t="str">
        <f t="shared" si="317"/>
        <v>71 Sales occupations</v>
      </c>
      <c r="M139" s="27">
        <f t="shared" si="301"/>
        <v>0.13845286560171344</v>
      </c>
      <c r="N139" s="27">
        <f t="shared" si="301"/>
        <v>9.4120554243510846E-3</v>
      </c>
      <c r="O139" s="27">
        <f t="shared" si="301"/>
        <v>0.38715855295899138</v>
      </c>
      <c r="P139" s="27">
        <f t="shared" si="301"/>
        <v>0.73654160782445599</v>
      </c>
      <c r="Q139" s="27">
        <f t="shared" si="302"/>
        <v>1.1237001607834474</v>
      </c>
      <c r="W139" t="str">
        <f t="shared" si="318"/>
        <v>71 Sales occupations</v>
      </c>
      <c r="X139" s="27">
        <f t="shared" si="303"/>
        <v>-0.23420012413694469</v>
      </c>
      <c r="Y139" s="27">
        <f t="shared" si="303"/>
        <v>1.0261058019810747</v>
      </c>
      <c r="Z139" s="27">
        <f t="shared" si="303"/>
        <v>0.20883249089595424</v>
      </c>
      <c r="AA139" s="27">
        <f t="shared" si="303"/>
        <v>2.0702743039775209</v>
      </c>
      <c r="AB139" s="27">
        <f t="shared" si="304"/>
        <v>2.2791067948734751</v>
      </c>
      <c r="AH139" t="str">
        <f t="shared" si="319"/>
        <v>71 Sales occupations</v>
      </c>
      <c r="AI139" s="27">
        <f t="shared" si="305"/>
        <v>-0.17069327865652117</v>
      </c>
      <c r="AJ139" s="27">
        <f t="shared" si="305"/>
        <v>0.33859322895136068</v>
      </c>
      <c r="AK139" s="27">
        <f t="shared" si="305"/>
        <v>-0.11656119022790179</v>
      </c>
      <c r="AL139" s="27">
        <f t="shared" si="305"/>
        <v>0.46423836851875633</v>
      </c>
      <c r="AM139" s="27">
        <f t="shared" si="306"/>
        <v>0.34767717829085454</v>
      </c>
      <c r="AS139" t="str">
        <f t="shared" si="320"/>
        <v>71 Sales occupations</v>
      </c>
      <c r="AT139" s="27">
        <f t="shared" si="307"/>
        <v>-0.19124926360632433</v>
      </c>
      <c r="AU139" s="27">
        <f t="shared" si="307"/>
        <v>0.24319606391371607</v>
      </c>
      <c r="AV139" s="27">
        <f t="shared" si="307"/>
        <v>-0.11106864289208218</v>
      </c>
      <c r="AW139" s="27">
        <f t="shared" si="307"/>
        <v>0.31195674921456695</v>
      </c>
      <c r="AX139" s="27">
        <f t="shared" si="308"/>
        <v>0.20088810632248477</v>
      </c>
      <c r="BD139" t="str">
        <f t="shared" si="321"/>
        <v>71 Sales occupations</v>
      </c>
      <c r="BE139" s="27">
        <f t="shared" si="309"/>
        <v>-2.1348584649655926</v>
      </c>
      <c r="BF139" s="27">
        <f t="shared" si="309"/>
        <v>0.23681927447166373</v>
      </c>
      <c r="BG139" s="27">
        <f t="shared" si="309"/>
        <v>0.15269717156964191</v>
      </c>
      <c r="BH139" s="27">
        <f t="shared" si="309"/>
        <v>0.80312025416804111</v>
      </c>
      <c r="BI139" s="27">
        <f t="shared" si="310"/>
        <v>0.95581742573768302</v>
      </c>
      <c r="BO139" t="str">
        <f t="shared" si="322"/>
        <v>71 Sales occupations</v>
      </c>
      <c r="BP139" s="27">
        <f t="shared" si="311"/>
        <v>-2.8238239002907246</v>
      </c>
      <c r="BQ139" s="27">
        <f t="shared" si="311"/>
        <v>-0.42160683730951654</v>
      </c>
      <c r="BR139" s="27">
        <f t="shared" si="311"/>
        <v>-1.2998914909564547</v>
      </c>
      <c r="BS139" s="27">
        <f t="shared" si="311"/>
        <v>-2.280514883867415</v>
      </c>
      <c r="BT139" s="27">
        <f t="shared" si="312"/>
        <v>-3.5804063748238697</v>
      </c>
      <c r="BZ139" t="str">
        <f t="shared" si="323"/>
        <v>71 Sales occupations</v>
      </c>
      <c r="CA139" s="68">
        <f t="shared" si="313"/>
        <v>-1.5661741252929247</v>
      </c>
      <c r="CB139" s="68">
        <f t="shared" si="313"/>
        <v>-0.9855005127034957</v>
      </c>
      <c r="CC139" s="68">
        <f t="shared" si="313"/>
        <v>-1.8204442200265092</v>
      </c>
      <c r="CD139" s="68">
        <f t="shared" si="313"/>
        <v>-3.7237947885627456</v>
      </c>
      <c r="CE139" s="68">
        <f t="shared" si="314"/>
        <v>-5.5442390085892548</v>
      </c>
      <c r="CK139" t="str">
        <f t="shared" si="324"/>
        <v>71 Sales occupations</v>
      </c>
      <c r="CL139" s="68">
        <f t="shared" si="315"/>
        <v>-0.99106136047849258</v>
      </c>
      <c r="CM139" s="68">
        <f t="shared" si="315"/>
        <v>-1.0258139004432687</v>
      </c>
      <c r="CN139" s="68">
        <f t="shared" si="315"/>
        <v>-0.72350282426510271</v>
      </c>
      <c r="CO139" s="68">
        <f t="shared" si="315"/>
        <v>-0.77670741278332245</v>
      </c>
      <c r="CP139" s="68">
        <f t="shared" si="316"/>
        <v>-1.5002102370484252</v>
      </c>
    </row>
    <row r="140" spans="1:94" x14ac:dyDescent="0.2">
      <c r="A140" t="str">
        <f t="shared" si="298"/>
        <v>72 Customer service occupations</v>
      </c>
      <c r="B140" s="27">
        <f t="shared" si="299"/>
        <v>4.8603654229448512E-3</v>
      </c>
      <c r="C140" s="27">
        <f t="shared" si="299"/>
        <v>-9.9293040833996205E-5</v>
      </c>
      <c r="D140" s="27">
        <f t="shared" si="299"/>
        <v>2.7167884687542845E-2</v>
      </c>
      <c r="E140" s="27">
        <f t="shared" si="299"/>
        <v>3.1455573797170303E-2</v>
      </c>
      <c r="F140" s="27">
        <f t="shared" si="300"/>
        <v>5.8623458484713148E-2</v>
      </c>
      <c r="L140" t="str">
        <f t="shared" si="317"/>
        <v>72 Customer service occupations</v>
      </c>
      <c r="M140" s="27">
        <f t="shared" si="301"/>
        <v>0.11826160388939039</v>
      </c>
      <c r="N140" s="27">
        <f t="shared" si="301"/>
        <v>-7.7799891445439195E-3</v>
      </c>
      <c r="O140" s="27">
        <f t="shared" si="301"/>
        <v>0.32054235825454042</v>
      </c>
      <c r="P140" s="27">
        <f t="shared" si="301"/>
        <v>0.38008119409357288</v>
      </c>
      <c r="Q140" s="27">
        <f t="shared" si="302"/>
        <v>0.70062355234811324</v>
      </c>
      <c r="W140" t="str">
        <f t="shared" si="318"/>
        <v>72 Customer service occupations</v>
      </c>
      <c r="X140" s="27">
        <f t="shared" si="303"/>
        <v>0.18665917748771843</v>
      </c>
      <c r="Y140" s="27">
        <f t="shared" si="303"/>
        <v>0.30508615565611308</v>
      </c>
      <c r="Z140" s="27">
        <f t="shared" si="303"/>
        <v>0.66591578961230402</v>
      </c>
      <c r="AA140" s="27">
        <f t="shared" si="303"/>
        <v>1.0354672087483858</v>
      </c>
      <c r="AB140" s="27">
        <f t="shared" si="304"/>
        <v>1.7013829983606898</v>
      </c>
      <c r="AH140" t="str">
        <f t="shared" si="319"/>
        <v>72 Customer service occupations</v>
      </c>
      <c r="AI140" s="27">
        <f t="shared" si="305"/>
        <v>8.4145251496401507E-2</v>
      </c>
      <c r="AJ140" s="27">
        <f t="shared" si="305"/>
        <v>0.13937170102290497</v>
      </c>
      <c r="AK140" s="27">
        <f t="shared" si="305"/>
        <v>0.23987182604323853</v>
      </c>
      <c r="AL140" s="27">
        <f t="shared" si="305"/>
        <v>0.36552073311878785</v>
      </c>
      <c r="AM140" s="27">
        <f t="shared" si="306"/>
        <v>0.60539255916202639</v>
      </c>
      <c r="AS140" t="str">
        <f t="shared" si="320"/>
        <v>72 Customer service occupations</v>
      </c>
      <c r="AT140" s="27">
        <f t="shared" si="307"/>
        <v>4.8412298812733789E-2</v>
      </c>
      <c r="AU140" s="27">
        <f t="shared" si="307"/>
        <v>0.11126182735104861</v>
      </c>
      <c r="AV140" s="27">
        <f t="shared" si="307"/>
        <v>0.18364523593195115</v>
      </c>
      <c r="AW140" s="27">
        <f t="shared" si="307"/>
        <v>0.2364359185599989</v>
      </c>
      <c r="AX140" s="27">
        <f t="shared" si="308"/>
        <v>0.42008115449195005</v>
      </c>
      <c r="BD140" t="str">
        <f t="shared" si="321"/>
        <v>72 Customer service occupations</v>
      </c>
      <c r="BE140" s="27">
        <f t="shared" si="309"/>
        <v>-3.7341174629157425E-2</v>
      </c>
      <c r="BF140" s="27">
        <f t="shared" si="309"/>
        <v>6.8269857415028667E-2</v>
      </c>
      <c r="BG140" s="27">
        <f t="shared" si="309"/>
        <v>0.80602382601744216</v>
      </c>
      <c r="BH140" s="27">
        <f t="shared" si="309"/>
        <v>0.43501601225377007</v>
      </c>
      <c r="BI140" s="27">
        <f t="shared" si="310"/>
        <v>1.2410398382712122</v>
      </c>
      <c r="BO140" t="str">
        <f t="shared" si="322"/>
        <v>72 Customer service occupations</v>
      </c>
      <c r="BP140" s="27">
        <f t="shared" si="311"/>
        <v>0.23809215381001136</v>
      </c>
      <c r="BQ140" s="27">
        <f t="shared" si="311"/>
        <v>-0.28642792752338675</v>
      </c>
      <c r="BR140" s="27">
        <f t="shared" si="311"/>
        <v>0.88325726104822877</v>
      </c>
      <c r="BS140" s="27">
        <f t="shared" si="311"/>
        <v>-0.11463812309073429</v>
      </c>
      <c r="BT140" s="27">
        <f t="shared" si="312"/>
        <v>0.76861913795749448</v>
      </c>
      <c r="BZ140" t="str">
        <f t="shared" si="323"/>
        <v>72 Customer service occupations</v>
      </c>
      <c r="CA140" s="68">
        <f t="shared" si="313"/>
        <v>-9.5349765877226655E-2</v>
      </c>
      <c r="CB140" s="68">
        <f t="shared" si="313"/>
        <v>-0.13451114290160304</v>
      </c>
      <c r="CC140" s="68">
        <f t="shared" si="313"/>
        <v>0.11456628472270958</v>
      </c>
      <c r="CD140" s="68">
        <f t="shared" si="313"/>
        <v>-0.13605685165981174</v>
      </c>
      <c r="CE140" s="68">
        <f t="shared" si="314"/>
        <v>-2.1490566937102162E-2</v>
      </c>
      <c r="CK140" t="str">
        <f t="shared" si="324"/>
        <v>72 Customer service occupations</v>
      </c>
      <c r="CL140" s="68">
        <f t="shared" si="315"/>
        <v>7.9956166042993715E-2</v>
      </c>
      <c r="CM140" s="68">
        <f t="shared" si="315"/>
        <v>-0.10219989799984874</v>
      </c>
      <c r="CN140" s="68">
        <f t="shared" si="315"/>
        <v>0.17600861603674844</v>
      </c>
      <c r="CO140" s="68">
        <f t="shared" si="315"/>
        <v>3.765010057872753E-2</v>
      </c>
      <c r="CP140" s="68">
        <f t="shared" si="316"/>
        <v>0.21365871661547597</v>
      </c>
    </row>
    <row r="141" spans="1:94" x14ac:dyDescent="0.2">
      <c r="A141" t="str">
        <f t="shared" si="298"/>
        <v>81 Process, plant and machine operatives</v>
      </c>
      <c r="B141" s="27">
        <f t="shared" si="299"/>
        <v>7.456762700770829E-3</v>
      </c>
      <c r="C141" s="27">
        <f t="shared" si="299"/>
        <v>-5.7886696797489826E-3</v>
      </c>
      <c r="D141" s="27">
        <f t="shared" si="299"/>
        <v>2.5325033699248968E-2</v>
      </c>
      <c r="E141" s="27">
        <f t="shared" si="299"/>
        <v>4.6205205554766635E-2</v>
      </c>
      <c r="F141" s="27">
        <f t="shared" si="300"/>
        <v>7.153023925401561E-2</v>
      </c>
      <c r="L141" t="str">
        <f t="shared" si="317"/>
        <v>81 Process, plant and machine operatives</v>
      </c>
      <c r="M141" s="27">
        <f t="shared" si="301"/>
        <v>5.2513647725809465E-2</v>
      </c>
      <c r="N141" s="27">
        <f t="shared" si="301"/>
        <v>-3.7686344765906932E-2</v>
      </c>
      <c r="O141" s="27">
        <f t="shared" si="301"/>
        <v>0.21114308993553166</v>
      </c>
      <c r="P141" s="27">
        <f t="shared" si="301"/>
        <v>0.34427325707562451</v>
      </c>
      <c r="Q141" s="27">
        <f t="shared" si="302"/>
        <v>0.55541634701115616</v>
      </c>
      <c r="W141" t="str">
        <f t="shared" si="318"/>
        <v>81 Process, plant and machine operatives</v>
      </c>
      <c r="X141" s="27">
        <f t="shared" si="303"/>
        <v>5.1477582417081003E-5</v>
      </c>
      <c r="Y141" s="27">
        <f t="shared" si="303"/>
        <v>6.8496538785626782E-2</v>
      </c>
      <c r="Z141" s="27">
        <f t="shared" si="303"/>
        <v>0.44094938421325636</v>
      </c>
      <c r="AA141" s="27">
        <f t="shared" si="303"/>
        <v>0.90153838186575586</v>
      </c>
      <c r="AB141" s="27">
        <f t="shared" si="304"/>
        <v>1.3424877660790122</v>
      </c>
      <c r="AH141" t="str">
        <f t="shared" si="319"/>
        <v>81 Process, plant and machine operatives</v>
      </c>
      <c r="AI141" s="27">
        <f t="shared" si="305"/>
        <v>1.5504192561259234E-3</v>
      </c>
      <c r="AJ141" s="27">
        <f t="shared" si="305"/>
        <v>3.0567704115127325E-2</v>
      </c>
      <c r="AK141" s="27">
        <f t="shared" si="305"/>
        <v>0.16051497885742116</v>
      </c>
      <c r="AL141" s="27">
        <f t="shared" si="305"/>
        <v>0.20193084877863932</v>
      </c>
      <c r="AM141" s="27">
        <f t="shared" si="306"/>
        <v>0.36244582763606048</v>
      </c>
      <c r="AS141" t="str">
        <f t="shared" si="320"/>
        <v>81 Process, plant and machine operatives</v>
      </c>
      <c r="AT141" s="27">
        <f t="shared" si="307"/>
        <v>-7.6911272313396895E-3</v>
      </c>
      <c r="AU141" s="27">
        <f t="shared" si="307"/>
        <v>1.0601656009317617E-2</v>
      </c>
      <c r="AV141" s="27">
        <f t="shared" si="307"/>
        <v>0.32958551142296688</v>
      </c>
      <c r="AW141" s="27">
        <f t="shared" si="307"/>
        <v>0.37488544439727356</v>
      </c>
      <c r="AX141" s="27">
        <f t="shared" si="308"/>
        <v>0.70447095582024044</v>
      </c>
      <c r="BD141" t="str">
        <f t="shared" si="321"/>
        <v>81 Process, plant and machine operatives</v>
      </c>
      <c r="BE141" s="27">
        <f t="shared" si="309"/>
        <v>8.6928077844675045E-2</v>
      </c>
      <c r="BF141" s="27">
        <f t="shared" si="309"/>
        <v>-0.72075203557198009</v>
      </c>
      <c r="BG141" s="27">
        <f t="shared" si="309"/>
        <v>1.7787945498040223</v>
      </c>
      <c r="BH141" s="27">
        <f t="shared" si="309"/>
        <v>1.1062100078760073</v>
      </c>
      <c r="BI141" s="27">
        <f t="shared" si="310"/>
        <v>2.8850045576800296</v>
      </c>
      <c r="BO141" t="str">
        <f t="shared" si="322"/>
        <v>81 Process, plant and machine operatives</v>
      </c>
      <c r="BP141" s="27">
        <f t="shared" si="311"/>
        <v>-0.17918700892743189</v>
      </c>
      <c r="BQ141" s="27">
        <f t="shared" si="311"/>
        <v>-0.33647210551109463</v>
      </c>
      <c r="BR141" s="27">
        <f t="shared" si="311"/>
        <v>1.5701994222280762</v>
      </c>
      <c r="BS141" s="27">
        <f t="shared" si="311"/>
        <v>0.26288891716251328</v>
      </c>
      <c r="BT141" s="27">
        <f t="shared" si="312"/>
        <v>1.8330883393905895</v>
      </c>
      <c r="BZ141" t="str">
        <f t="shared" si="323"/>
        <v>81 Process, plant and machine operatives</v>
      </c>
      <c r="CA141" s="68">
        <f t="shared" si="313"/>
        <v>-0.59543531476008837</v>
      </c>
      <c r="CB141" s="68">
        <f t="shared" si="313"/>
        <v>-0.92798166004322447</v>
      </c>
      <c r="CC141" s="68">
        <f t="shared" si="313"/>
        <v>0.46321688013080831</v>
      </c>
      <c r="CD141" s="68">
        <f t="shared" si="313"/>
        <v>-3.1479089012785924</v>
      </c>
      <c r="CE141" s="68">
        <f t="shared" si="314"/>
        <v>-2.684692021147784</v>
      </c>
      <c r="CK141" t="str">
        <f t="shared" si="324"/>
        <v>81 Process, plant and machine operatives</v>
      </c>
      <c r="CL141" s="68">
        <f t="shared" si="315"/>
        <v>-0.46173452499095369</v>
      </c>
      <c r="CM141" s="68">
        <f t="shared" si="315"/>
        <v>-0.69978713289756733</v>
      </c>
      <c r="CN141" s="68">
        <f t="shared" si="315"/>
        <v>-0.66106530203930403</v>
      </c>
      <c r="CO141" s="68">
        <f t="shared" si="315"/>
        <v>-0.47334011354047806</v>
      </c>
      <c r="CP141" s="68">
        <f t="shared" si="316"/>
        <v>-1.134405415579782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1.733671644717065E-2</v>
      </c>
      <c r="C142" s="27">
        <f t="shared" si="299"/>
        <v>-5.4905816852918177E-4</v>
      </c>
      <c r="D142" s="27">
        <f t="shared" si="299"/>
        <v>4.1634470881265109E-2</v>
      </c>
      <c r="E142" s="27">
        <f t="shared" si="299"/>
        <v>4.1665604691844313E-2</v>
      </c>
      <c r="F142" s="27">
        <f t="shared" si="300"/>
        <v>8.3300075573109422E-2</v>
      </c>
      <c r="L142" t="str">
        <f t="shared" si="317"/>
        <v>82 Transport and mobile machine drivers and operatives</v>
      </c>
      <c r="M142" s="27">
        <f t="shared" si="301"/>
        <v>8.7667750604444095E-2</v>
      </c>
      <c r="N142" s="27">
        <f t="shared" si="301"/>
        <v>7.028224517409698E-4</v>
      </c>
      <c r="O142" s="27">
        <f t="shared" si="301"/>
        <v>0.20446983105543431</v>
      </c>
      <c r="P142" s="27">
        <f t="shared" si="301"/>
        <v>0.25277261331364431</v>
      </c>
      <c r="Q142" s="27">
        <f t="shared" si="302"/>
        <v>0.45724244436907863</v>
      </c>
      <c r="W142" t="str">
        <f t="shared" si="318"/>
        <v>82 Transport and mobile machine drivers and operatives</v>
      </c>
      <c r="X142" s="27">
        <f t="shared" si="303"/>
        <v>0.20529290629420927</v>
      </c>
      <c r="Y142" s="27">
        <f t="shared" si="303"/>
        <v>0.11599837569714055</v>
      </c>
      <c r="Z142" s="27">
        <f t="shared" si="303"/>
        <v>0.38602297242407291</v>
      </c>
      <c r="AA142" s="27">
        <f t="shared" si="303"/>
        <v>0.67432550771193234</v>
      </c>
      <c r="AB142" s="27">
        <f t="shared" si="304"/>
        <v>1.0603484801360052</v>
      </c>
      <c r="AH142" t="str">
        <f t="shared" si="319"/>
        <v>82 Transport and mobile machine drivers and operatives</v>
      </c>
      <c r="AI142" s="27">
        <f t="shared" si="305"/>
        <v>0.10372546335861688</v>
      </c>
      <c r="AJ142" s="27">
        <f t="shared" si="305"/>
        <v>4.2800144603740264E-2</v>
      </c>
      <c r="AK142" s="27">
        <f t="shared" si="305"/>
        <v>0.18924568278307696</v>
      </c>
      <c r="AL142" s="27">
        <f t="shared" si="305"/>
        <v>0.22067723757606728</v>
      </c>
      <c r="AM142" s="27">
        <f t="shared" si="306"/>
        <v>0.40992292035914424</v>
      </c>
      <c r="AS142" t="str">
        <f t="shared" si="320"/>
        <v>82 Transport and mobile machine drivers and operatives</v>
      </c>
      <c r="AT142" s="27">
        <f t="shared" si="307"/>
        <v>0.13003432826417238</v>
      </c>
      <c r="AU142" s="27">
        <f t="shared" si="307"/>
        <v>6.8061673545660395E-2</v>
      </c>
      <c r="AV142" s="27">
        <f t="shared" si="307"/>
        <v>0.28711965377947402</v>
      </c>
      <c r="AW142" s="27">
        <f t="shared" si="307"/>
        <v>0.31390730500649311</v>
      </c>
      <c r="AX142" s="27">
        <f t="shared" si="308"/>
        <v>0.60102695878596712</v>
      </c>
      <c r="BD142" t="str">
        <f t="shared" si="321"/>
        <v>82 Transport and mobile machine drivers and operatives</v>
      </c>
      <c r="BE142" s="27">
        <f t="shared" si="309"/>
        <v>0.66354791700308269</v>
      </c>
      <c r="BF142" s="27">
        <f t="shared" si="309"/>
        <v>-0.98142319422893198</v>
      </c>
      <c r="BG142" s="27">
        <f t="shared" si="309"/>
        <v>1.3136696344270522</v>
      </c>
      <c r="BH142" s="27">
        <f t="shared" si="309"/>
        <v>1.0032295461392788</v>
      </c>
      <c r="BI142" s="27">
        <f t="shared" si="310"/>
        <v>2.316899180566331</v>
      </c>
      <c r="BO142" t="str">
        <f t="shared" si="322"/>
        <v>82 Transport and mobile machine drivers and operatives</v>
      </c>
      <c r="BP142" s="27">
        <f t="shared" si="311"/>
        <v>0.34221576776307039</v>
      </c>
      <c r="BQ142" s="27">
        <f t="shared" si="311"/>
        <v>-0.30063311001106641</v>
      </c>
      <c r="BR142" s="27">
        <f t="shared" si="311"/>
        <v>0.66032649993999648</v>
      </c>
      <c r="BS142" s="27">
        <f t="shared" si="311"/>
        <v>0.21351858875845586</v>
      </c>
      <c r="BT142" s="27">
        <f t="shared" si="312"/>
        <v>0.87384508869845234</v>
      </c>
      <c r="BZ142" t="str">
        <f t="shared" si="323"/>
        <v>82 Transport and mobile machine drivers and operatives</v>
      </c>
      <c r="CA142" s="68">
        <f t="shared" si="313"/>
        <v>-0.43812485393707945</v>
      </c>
      <c r="CB142" s="68">
        <f t="shared" si="313"/>
        <v>-1.5036949981340877</v>
      </c>
      <c r="CC142" s="68">
        <f t="shared" si="313"/>
        <v>2.8514627473247955E-2</v>
      </c>
      <c r="CD142" s="68">
        <f t="shared" si="313"/>
        <v>-0.99172723128329299</v>
      </c>
      <c r="CE142" s="68">
        <f t="shared" si="314"/>
        <v>-0.96321260381004503</v>
      </c>
      <c r="CK142" t="str">
        <f t="shared" si="324"/>
        <v>82 Transport and mobile machine drivers and operatives</v>
      </c>
      <c r="CL142" s="68">
        <f t="shared" si="315"/>
        <v>0.34739382946216812</v>
      </c>
      <c r="CM142" s="68">
        <f t="shared" si="315"/>
        <v>-0.97759889815357992</v>
      </c>
      <c r="CN142" s="68">
        <f t="shared" si="315"/>
        <v>-0.30392969827151672</v>
      </c>
      <c r="CO142" s="68">
        <f t="shared" si="315"/>
        <v>-0.92841125854468154</v>
      </c>
      <c r="CP142" s="68">
        <f t="shared" si="316"/>
        <v>-1.2323409568161983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-1.5973765068214252E-4</v>
      </c>
      <c r="C143" s="27">
        <f t="shared" si="299"/>
        <v>5.3386959892088605E-5</v>
      </c>
      <c r="D143" s="27">
        <f t="shared" si="299"/>
        <v>1.1708779682110485E-4</v>
      </c>
      <c r="E143" s="27">
        <f t="shared" si="299"/>
        <v>2.9083566535440225E-4</v>
      </c>
      <c r="F143" s="27">
        <f t="shared" si="300"/>
        <v>4.079234621755071E-4</v>
      </c>
      <c r="L143" t="str">
        <f t="shared" si="317"/>
        <v>91 Elementary trades and related occupations</v>
      </c>
      <c r="M143" s="27">
        <f t="shared" si="301"/>
        <v>-7.2716603852054779E-3</v>
      </c>
      <c r="N143" s="27">
        <f t="shared" si="301"/>
        <v>2.9702360752217882E-3</v>
      </c>
      <c r="O143" s="27">
        <f t="shared" si="301"/>
        <v>2.4869275184113929E-2</v>
      </c>
      <c r="P143" s="27">
        <f t="shared" si="301"/>
        <v>4.5057825105966176E-2</v>
      </c>
      <c r="Q143" s="27">
        <f t="shared" si="302"/>
        <v>6.9927100290080105E-2</v>
      </c>
      <c r="W143" t="str">
        <f t="shared" si="318"/>
        <v>91 Elementary trades and related occupations</v>
      </c>
      <c r="X143" s="27">
        <f t="shared" si="303"/>
        <v>-5.4878648240640204E-2</v>
      </c>
      <c r="Y143" s="27">
        <f t="shared" si="303"/>
        <v>-6.6262302448791277E-3</v>
      </c>
      <c r="Z143" s="27">
        <f t="shared" si="303"/>
        <v>-2.9115875506440347E-2</v>
      </c>
      <c r="AA143" s="27">
        <f t="shared" si="303"/>
        <v>8.2123153515996083E-2</v>
      </c>
      <c r="AB143" s="27">
        <f t="shared" si="304"/>
        <v>5.3007278009555736E-2</v>
      </c>
      <c r="AH143" t="str">
        <f t="shared" si="319"/>
        <v>91 Elementary trades and related occupations</v>
      </c>
      <c r="AI143" s="27">
        <f t="shared" si="305"/>
        <v>-3.2299925730996548E-2</v>
      </c>
      <c r="AJ143" s="27">
        <f t="shared" si="305"/>
        <v>3.7919142847154252E-3</v>
      </c>
      <c r="AK143" s="27">
        <f t="shared" si="305"/>
        <v>4.8245211035147229E-4</v>
      </c>
      <c r="AL143" s="27">
        <f t="shared" si="305"/>
        <v>0.10941227531526204</v>
      </c>
      <c r="AM143" s="27">
        <f t="shared" si="306"/>
        <v>0.10989472742561351</v>
      </c>
      <c r="AS143" t="str">
        <f t="shared" si="320"/>
        <v>91 Elementary trades and related occupations</v>
      </c>
      <c r="AT143" s="27">
        <f t="shared" si="307"/>
        <v>-8.5025285484214175E-2</v>
      </c>
      <c r="AU143" s="27">
        <f t="shared" si="307"/>
        <v>6.0592702611689475E-2</v>
      </c>
      <c r="AV143" s="27">
        <f t="shared" si="307"/>
        <v>-1.4636257600493696E-2</v>
      </c>
      <c r="AW143" s="27">
        <f t="shared" si="307"/>
        <v>6.916006448074502E-2</v>
      </c>
      <c r="AX143" s="27">
        <f t="shared" si="308"/>
        <v>5.4523806880251324E-2</v>
      </c>
      <c r="BD143" t="str">
        <f t="shared" si="321"/>
        <v>91 Elementary trades and related occupations</v>
      </c>
      <c r="BE143" s="27">
        <f t="shared" si="309"/>
        <v>-0.37528105479821416</v>
      </c>
      <c r="BF143" s="27">
        <f t="shared" si="309"/>
        <v>-0.24874495106465</v>
      </c>
      <c r="BG143" s="27">
        <f t="shared" si="309"/>
        <v>0.1518544618776354</v>
      </c>
      <c r="BH143" s="27">
        <f t="shared" si="309"/>
        <v>0.48487710729663247</v>
      </c>
      <c r="BI143" s="27">
        <f t="shared" si="310"/>
        <v>0.63673156917426788</v>
      </c>
      <c r="BO143" t="str">
        <f t="shared" si="322"/>
        <v>91 Elementary trades and related occupations</v>
      </c>
      <c r="BP143" s="27">
        <f t="shared" si="311"/>
        <v>-0.87024778499765221</v>
      </c>
      <c r="BQ143" s="27">
        <f t="shared" si="311"/>
        <v>-5.1140958024422645E-3</v>
      </c>
      <c r="BR143" s="27">
        <f t="shared" si="311"/>
        <v>-0.60745696696979756</v>
      </c>
      <c r="BS143" s="27">
        <f t="shared" si="311"/>
        <v>-0.13958663188300369</v>
      </c>
      <c r="BT143" s="27">
        <f t="shared" si="312"/>
        <v>-0.74704359885280125</v>
      </c>
      <c r="BZ143" t="str">
        <f t="shared" si="323"/>
        <v>91 Elementary trades and related occupations</v>
      </c>
      <c r="CA143" s="68">
        <f t="shared" si="313"/>
        <v>-0.94065886729334647</v>
      </c>
      <c r="CB143" s="68">
        <f t="shared" si="313"/>
        <v>-0.65072599511343787</v>
      </c>
      <c r="CC143" s="68">
        <f t="shared" si="313"/>
        <v>-0.75811939572932285</v>
      </c>
      <c r="CD143" s="68">
        <f t="shared" si="313"/>
        <v>-0.53115652809155733</v>
      </c>
      <c r="CE143" s="68">
        <f t="shared" si="314"/>
        <v>-1.2892759238208802</v>
      </c>
      <c r="CK143" t="str">
        <f t="shared" si="324"/>
        <v>91 Elementary trades and related occupations</v>
      </c>
      <c r="CL143" s="68">
        <f t="shared" si="315"/>
        <v>-0.42843010967051587</v>
      </c>
      <c r="CM143" s="68">
        <f t="shared" si="315"/>
        <v>-0.47222243157269106</v>
      </c>
      <c r="CN143" s="68">
        <f t="shared" si="315"/>
        <v>-0.44886310667690743</v>
      </c>
      <c r="CO143" s="68">
        <f t="shared" si="315"/>
        <v>-0.3285971290177333</v>
      </c>
      <c r="CP143" s="68">
        <f t="shared" si="316"/>
        <v>-0.77746023569464073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2.0897472955692942E-3</v>
      </c>
      <c r="C144" s="27">
        <f t="shared" si="299"/>
        <v>1.4523270419073836E-3</v>
      </c>
      <c r="D144" s="27">
        <f t="shared" si="299"/>
        <v>2.0107408839356307E-2</v>
      </c>
      <c r="E144" s="27">
        <f t="shared" si="299"/>
        <v>2.1091676437498139E-2</v>
      </c>
      <c r="F144" s="27">
        <f t="shared" si="300"/>
        <v>4.1199085276854445E-2</v>
      </c>
      <c r="L144" t="str">
        <f t="shared" ref="L144" si="325">A144</f>
        <v>92 Elementary administration and service occupations</v>
      </c>
      <c r="M144" s="27">
        <f t="shared" si="301"/>
        <v>0.30382592844544853</v>
      </c>
      <c r="N144" s="27">
        <f t="shared" si="301"/>
        <v>2.8863539247033332E-2</v>
      </c>
      <c r="O144" s="27">
        <f t="shared" si="301"/>
        <v>0.70830514590604476</v>
      </c>
      <c r="P144" s="27">
        <f t="shared" si="301"/>
        <v>1.0264282080853553</v>
      </c>
      <c r="Q144" s="27">
        <f t="shared" si="302"/>
        <v>1.7347333539914001</v>
      </c>
      <c r="W144" t="str">
        <f t="shared" ref="W144" si="326">A144</f>
        <v>92 Elementary administration and service occupations</v>
      </c>
      <c r="X144" s="27">
        <f t="shared" si="303"/>
        <v>0.54823353196681257</v>
      </c>
      <c r="Y144" s="27">
        <f t="shared" si="303"/>
        <v>0.95254439944734326</v>
      </c>
      <c r="Z144" s="27">
        <f t="shared" si="303"/>
        <v>1.0485923074270129</v>
      </c>
      <c r="AA144" s="27">
        <f t="shared" si="303"/>
        <v>2.5498334434680201</v>
      </c>
      <c r="AB144" s="27">
        <f t="shared" si="304"/>
        <v>3.598425750895033</v>
      </c>
      <c r="AH144" t="str">
        <f t="shared" ref="AH144" si="327">L144</f>
        <v>92 Elementary administration and service occupations</v>
      </c>
      <c r="AI144" s="27">
        <f t="shared" si="305"/>
        <v>0.33419302785056626</v>
      </c>
      <c r="AJ144" s="27">
        <f t="shared" si="305"/>
        <v>0.47373695777378133</v>
      </c>
      <c r="AK144" s="27">
        <f t="shared" si="305"/>
        <v>0.51302042423945426</v>
      </c>
      <c r="AL144" s="27">
        <f t="shared" si="305"/>
        <v>1.4113935969061671</v>
      </c>
      <c r="AM144" s="27">
        <f t="shared" si="306"/>
        <v>1.9244140211456213</v>
      </c>
      <c r="AS144" t="str">
        <f t="shared" ref="AS144" si="328">W144</f>
        <v>92 Elementary administration and service occupations</v>
      </c>
      <c r="AT144" s="27">
        <f t="shared" si="307"/>
        <v>0.11019849367957502</v>
      </c>
      <c r="AU144" s="27">
        <f t="shared" si="307"/>
        <v>0.56343191650793667</v>
      </c>
      <c r="AV144" s="27">
        <f t="shared" si="307"/>
        <v>0.40334669791439959</v>
      </c>
      <c r="AW144" s="27">
        <f t="shared" si="307"/>
        <v>1.2840263295561023</v>
      </c>
      <c r="AX144" s="27">
        <f t="shared" si="308"/>
        <v>1.6873730274705019</v>
      </c>
      <c r="BD144" t="str">
        <f t="shared" ref="BD144" si="329">AH144</f>
        <v>92 Elementary administration and service occupations</v>
      </c>
      <c r="BE144" s="27">
        <f t="shared" si="309"/>
        <v>-1.7722860953689743</v>
      </c>
      <c r="BF144" s="27">
        <f t="shared" si="309"/>
        <v>-0.52390566881881284</v>
      </c>
      <c r="BG144" s="27">
        <f t="shared" si="309"/>
        <v>0.72252582624199313</v>
      </c>
      <c r="BH144" s="27">
        <f t="shared" si="309"/>
        <v>-0.16125741864878407</v>
      </c>
      <c r="BI144" s="27">
        <f t="shared" si="310"/>
        <v>0.56126840759320906</v>
      </c>
      <c r="BO144" t="str">
        <f t="shared" ref="BO144" si="330">AS144</f>
        <v>92 Elementary administration and service occupations</v>
      </c>
      <c r="BP144" s="27">
        <f t="shared" si="311"/>
        <v>-0.5839709321051032</v>
      </c>
      <c r="BQ144" s="27">
        <f t="shared" si="311"/>
        <v>-1.4494145042870201</v>
      </c>
      <c r="BR144" s="27">
        <f t="shared" si="311"/>
        <v>0.86451807303496153</v>
      </c>
      <c r="BS144" s="27">
        <f t="shared" si="311"/>
        <v>-2.3241133840903778</v>
      </c>
      <c r="BT144" s="27">
        <f t="shared" si="312"/>
        <v>-1.4595953110554163</v>
      </c>
      <c r="BZ144" t="str">
        <f t="shared" ref="BZ144" si="331">BD144</f>
        <v>92 Elementary administration and service occupations</v>
      </c>
      <c r="CA144" s="68">
        <f t="shared" si="313"/>
        <v>0.14743548848419152</v>
      </c>
      <c r="CB144" s="68">
        <f t="shared" si="313"/>
        <v>-3.4307469823402243</v>
      </c>
      <c r="CC144" s="68">
        <f t="shared" si="313"/>
        <v>-0.24282917771815704</v>
      </c>
      <c r="CD144" s="68">
        <f t="shared" si="313"/>
        <v>-5.5202361443547332</v>
      </c>
      <c r="CE144" s="68">
        <f t="shared" si="314"/>
        <v>-5.7630653220728902</v>
      </c>
      <c r="CK144" t="str">
        <f t="shared" ref="CK144" si="332">BO144</f>
        <v>92 Elementary administration and service occupations</v>
      </c>
      <c r="CL144" s="68">
        <f t="shared" si="315"/>
        <v>-2.0072292383991339</v>
      </c>
      <c r="CM144" s="68">
        <f t="shared" si="315"/>
        <v>-3.0685998702801172</v>
      </c>
      <c r="CN144" s="68">
        <f t="shared" si="315"/>
        <v>-1.7690663238527051</v>
      </c>
      <c r="CO144" s="68">
        <f t="shared" si="315"/>
        <v>-2.0740530939818935</v>
      </c>
      <c r="CP144" s="68">
        <f t="shared" si="316"/>
        <v>-3.8431194178345987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2.0152756403002154</v>
      </c>
      <c r="C146" s="29">
        <f>D35-C35</f>
        <v>-0.2179072391178849</v>
      </c>
      <c r="D146" s="29">
        <f>E35-D35</f>
        <v>2.9409161565448692</v>
      </c>
      <c r="E146" s="29">
        <f>F35-E35</f>
        <v>4.0777043874751833</v>
      </c>
      <c r="F146" s="29">
        <f t="shared" ref="F146" si="334">F35-D35</f>
        <v>7.0186205440200524</v>
      </c>
      <c r="L146" s="24" t="str">
        <f t="shared" ref="L146" si="335">L35</f>
        <v>All occupations</v>
      </c>
      <c r="M146" s="29">
        <f>N35-M35</f>
        <v>15.775823023755443</v>
      </c>
      <c r="N146" s="29">
        <f t="shared" ref="N146" si="336">O35-N35</f>
        <v>-0.29229510025271566</v>
      </c>
      <c r="O146" s="29">
        <f>P35-O35</f>
        <v>20.593811112035752</v>
      </c>
      <c r="P146" s="29">
        <f>Q35-P35</f>
        <v>29.147764675298589</v>
      </c>
      <c r="Q146" s="29">
        <f>Q35-O35</f>
        <v>49.741575787334341</v>
      </c>
      <c r="W146" s="24" t="str">
        <f t="shared" ref="W146" si="337">W35</f>
        <v>All occupations</v>
      </c>
      <c r="X146" s="29">
        <f>Y35-X35</f>
        <v>11.665472781905692</v>
      </c>
      <c r="Y146" s="29">
        <f t="shared" ref="Y146" si="338">Z35-Y35</f>
        <v>17.733633624128089</v>
      </c>
      <c r="Z146" s="29">
        <f>AA35-Z35</f>
        <v>7.5225306717721026</v>
      </c>
      <c r="AA146" s="29">
        <f>AB35-AA35</f>
        <v>34.282223159242307</v>
      </c>
      <c r="AB146" s="29">
        <f>AB35-Z35</f>
        <v>41.804753831014409</v>
      </c>
      <c r="AH146" s="24" t="str">
        <f t="shared" ref="AH146" si="339">AH35</f>
        <v>All occupations</v>
      </c>
      <c r="AI146" s="29">
        <f>AJ35-AI35</f>
        <v>0.1830808974926228</v>
      </c>
      <c r="AJ146" s="29">
        <f t="shared" ref="AJ146" si="340">AK35-AJ35</f>
        <v>5.0975768659753768</v>
      </c>
      <c r="AK146" s="29">
        <f>AL35-AK35</f>
        <v>-1.2264955747288724</v>
      </c>
      <c r="AL146" s="29">
        <f>AM35-AL35</f>
        <v>7.1265111707563946</v>
      </c>
      <c r="AM146" s="29">
        <f>AM35-AK35</f>
        <v>5.9000155960275222</v>
      </c>
      <c r="AS146" s="24" t="str">
        <f t="shared" ref="AS146" si="341">AS35</f>
        <v>All occupations</v>
      </c>
      <c r="AT146" s="29">
        <f>AU35-AT35</f>
        <v>1.4646969027436043</v>
      </c>
      <c r="AU146" s="29">
        <f t="shared" ref="AU146" si="342">AV35-AU35</f>
        <v>4.9489684640669012</v>
      </c>
      <c r="AV146" s="29">
        <f>AW35-AV35</f>
        <v>1.0288555308767542</v>
      </c>
      <c r="AW146" s="29">
        <f>AX35-AW35</f>
        <v>8.7772555931484888</v>
      </c>
      <c r="AX146" s="29">
        <f>AX35-AV35</f>
        <v>9.806111124025243</v>
      </c>
      <c r="BD146" s="24" t="str">
        <f t="shared" ref="BD146" si="343">BD35</f>
        <v>All occupations</v>
      </c>
      <c r="BE146" s="29">
        <f>BF35-BE35</f>
        <v>-3.8487266993191156</v>
      </c>
      <c r="BF146" s="29">
        <f t="shared" ref="BF146" si="344">BG35-BF35</f>
        <v>-7.3099270120891902</v>
      </c>
      <c r="BG146" s="29">
        <f>BH35-BG35</f>
        <v>12.214993164427341</v>
      </c>
      <c r="BH146" s="29">
        <f>BI35-BH35</f>
        <v>7.9695601060632839</v>
      </c>
      <c r="BI146" s="29">
        <f>BI35-BG35</f>
        <v>20.184553270490625</v>
      </c>
      <c r="BO146" s="24" t="str">
        <f t="shared" ref="BO146" si="345">BO35</f>
        <v>All occupations</v>
      </c>
      <c r="BP146" s="29">
        <f>BQ35-BP35</f>
        <v>-7.7910713463346042</v>
      </c>
      <c r="BQ146" s="29">
        <f t="shared" ref="BQ146" si="346">BR35-BQ35</f>
        <v>-6.5738067623734366</v>
      </c>
      <c r="BR146" s="29">
        <f>BS35-BR35</f>
        <v>-4.5547833863035407</v>
      </c>
      <c r="BS146" s="29">
        <f>BT35-BS35</f>
        <v>-20.661084570782123</v>
      </c>
      <c r="BT146" s="29">
        <f>BT35-BR35</f>
        <v>-25.215867957085663</v>
      </c>
      <c r="BZ146" s="24" t="str">
        <f t="shared" ref="BZ146" si="347">BZ35</f>
        <v>All occupations</v>
      </c>
      <c r="CA146" s="70">
        <f>CB35-CA35</f>
        <v>-8.4091013431255419</v>
      </c>
      <c r="CB146" s="70">
        <f t="shared" ref="CB146" si="348">CC35-CB35</f>
        <v>-15.342408475267661</v>
      </c>
      <c r="CC146" s="70">
        <f>CD35-CC35</f>
        <v>-8.653943876478678</v>
      </c>
      <c r="CD146" s="70">
        <f>CE35-CD35</f>
        <v>-28.590386147734009</v>
      </c>
      <c r="CE146" s="70">
        <f>CE35-CC35</f>
        <v>-37.244330024212687</v>
      </c>
      <c r="CK146" s="24" t="str">
        <f t="shared" ref="CK146" si="349">CK35</f>
        <v>All occupations</v>
      </c>
      <c r="CL146" s="70">
        <f>CM35-CL35</f>
        <v>-3.6404498574187869</v>
      </c>
      <c r="CM146" s="70">
        <f t="shared" ref="CM146" si="350">CN35-CM35</f>
        <v>-11.529834365069085</v>
      </c>
      <c r="CN146" s="70">
        <f>CO35-CN35</f>
        <v>-4.9438837981457056</v>
      </c>
      <c r="CO146" s="70">
        <f>CP35-CO35</f>
        <v>-6.9035483734686025</v>
      </c>
      <c r="CP146" s="70">
        <f>CP35-CN35</f>
        <v>-11.847432171614308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 xml:space="preserve">Basic Table 3  Occupation by Qualification in 2020, Norfolk and Suffolk 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0.79533456951796266</v>
      </c>
      <c r="C8" s="69">
        <f>'Basic T2'!O8</f>
        <v>6.6663771319224949</v>
      </c>
      <c r="D8" s="69">
        <f>'Basic T2'!Z8</f>
        <v>17.142789507535596</v>
      </c>
      <c r="E8" s="69">
        <f>'Basic T2'!AK8</f>
        <v>3.5555013809887113</v>
      </c>
      <c r="F8" s="69">
        <f>'Basic T2'!AV8</f>
        <v>4.9375690314177811</v>
      </c>
      <c r="G8" s="69">
        <f>'Basic T2'!BG8</f>
        <v>11.143886732981425</v>
      </c>
      <c r="H8" s="69">
        <f>'Basic T2'!BR8</f>
        <v>9.6511179135314702</v>
      </c>
      <c r="I8" s="69">
        <f>'Basic T2'!CC8</f>
        <v>6.5988085016393461</v>
      </c>
      <c r="J8" s="69">
        <f>'Basic T2'!CN8</f>
        <v>1.0853261452826639</v>
      </c>
      <c r="K8" s="309">
        <f>SUM(B8:J8)</f>
        <v>61.576710914817454</v>
      </c>
      <c r="L8" s="97"/>
      <c r="M8" s="97">
        <f t="shared" ref="M8:M33" si="0">B8/B$35*100</f>
        <v>7.4350170501897601</v>
      </c>
      <c r="N8" s="97">
        <f t="shared" ref="N8:N33" si="1">C8/C$35*100</f>
        <v>9.0302797908485815</v>
      </c>
      <c r="O8" s="97">
        <f t="shared" ref="O8:O33" si="2">D8/D$35*100</f>
        <v>10.660861226498877</v>
      </c>
      <c r="P8" s="97">
        <f t="shared" ref="P8:P33" si="3">E8/E$35*100</f>
        <v>7.687406115153089</v>
      </c>
      <c r="Q8" s="97">
        <f t="shared" ref="Q8:Q33" si="4">F8/F$35*100</f>
        <v>10.894395157084862</v>
      </c>
      <c r="R8" s="97">
        <f t="shared" ref="R8:R33" si="5">G8/G$35*100</f>
        <v>7.2499125415435239</v>
      </c>
      <c r="S8" s="97">
        <f t="shared" ref="S8:S33" si="6">H8/H$35*100</f>
        <v>5.8414984872623599</v>
      </c>
      <c r="T8" s="97">
        <f t="shared" ref="T8:T33" si="7">I8/I$35*100</f>
        <v>6.3097558766601214</v>
      </c>
      <c r="U8" s="97">
        <f t="shared" ref="U8:U33" si="8">J8/J$35*100</f>
        <v>3.8473167102043613</v>
      </c>
      <c r="V8" s="97">
        <f t="shared" ref="V8:V33" si="9">K8/K$35*100</f>
        <v>7.808239148632973</v>
      </c>
      <c r="W8" s="97"/>
      <c r="X8" s="97">
        <f t="shared" ref="X8:X32" si="10">IF($K8&gt;0,B8/$K8*100,0)</f>
        <v>1.2916158685678973</v>
      </c>
      <c r="Y8" s="97">
        <f t="shared" ref="Y8:AG23" si="11">IF($K8&gt;0,C8/$K8*100,0)</f>
        <v>10.826133830279554</v>
      </c>
      <c r="Z8" s="97">
        <f t="shared" si="11"/>
        <v>27.839729100260303</v>
      </c>
      <c r="AA8" s="97">
        <f t="shared" si="11"/>
        <v>5.7741008380704795</v>
      </c>
      <c r="AB8" s="97">
        <f t="shared" si="11"/>
        <v>8.0185657175619518</v>
      </c>
      <c r="AC8" s="97">
        <f t="shared" si="11"/>
        <v>18.097567355290206</v>
      </c>
      <c r="AD8" s="97">
        <f t="shared" si="11"/>
        <v>15.673324817368709</v>
      </c>
      <c r="AE8" s="97">
        <f t="shared" si="11"/>
        <v>10.716403009520679</v>
      </c>
      <c r="AF8" s="97">
        <f>IF($K8&gt;0,J8/$K8*100,0)</f>
        <v>1.7625594630802168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0.28787008172317158</v>
      </c>
      <c r="C9" s="69">
        <f>'Basic T2'!O9</f>
        <v>2.48160141309932</v>
      </c>
      <c r="D9" s="69">
        <f>'Basic T2'!Z9</f>
        <v>6.0072870284799382</v>
      </c>
      <c r="E9" s="69">
        <f>'Basic T2'!AK9</f>
        <v>2.0232994796074233</v>
      </c>
      <c r="F9" s="69">
        <f>'Basic T2'!AV9</f>
        <v>1.9134593797654729</v>
      </c>
      <c r="G9" s="69">
        <f>'Basic T2'!BG9</f>
        <v>4.6738142255170096</v>
      </c>
      <c r="H9" s="69">
        <f>'Basic T2'!BR9</f>
        <v>5.2815560299882129</v>
      </c>
      <c r="I9" s="69">
        <f>'Basic T2'!CC9</f>
        <v>3.1575562964483064</v>
      </c>
      <c r="J9" s="69">
        <f>'Basic T2'!CN9</f>
        <v>0.94476060844663878</v>
      </c>
      <c r="K9" s="309">
        <f>SUM(B9:J9)</f>
        <v>26.771204543075495</v>
      </c>
      <c r="L9" s="97"/>
      <c r="M9" s="97">
        <f t="shared" si="0"/>
        <v>2.6910925890578445</v>
      </c>
      <c r="N9" s="97">
        <f t="shared" si="1"/>
        <v>3.3615792575463628</v>
      </c>
      <c r="O9" s="97">
        <f t="shared" si="2"/>
        <v>3.7358478519624585</v>
      </c>
      <c r="P9" s="97">
        <f t="shared" si="3"/>
        <v>4.3746080019788778</v>
      </c>
      <c r="Q9" s="97">
        <f t="shared" si="4"/>
        <v>4.2219121327828448</v>
      </c>
      <c r="R9" s="97">
        <f t="shared" si="5"/>
        <v>3.0406576432740544</v>
      </c>
      <c r="S9" s="97">
        <f t="shared" si="6"/>
        <v>3.1967490021348537</v>
      </c>
      <c r="T9" s="97">
        <f t="shared" si="7"/>
        <v>3.0192434577318439</v>
      </c>
      <c r="U9" s="97">
        <f t="shared" si="8"/>
        <v>3.349033184004742</v>
      </c>
      <c r="V9" s="97">
        <f t="shared" si="9"/>
        <v>3.3947244707252104</v>
      </c>
      <c r="W9" s="97"/>
      <c r="X9" s="97">
        <f t="shared" si="10"/>
        <v>1.0752974572361205</v>
      </c>
      <c r="Y9" s="97">
        <f t="shared" si="11"/>
        <v>9.2696666267158996</v>
      </c>
      <c r="Z9" s="97">
        <f t="shared" si="11"/>
        <v>22.439360241763019</v>
      </c>
      <c r="AA9" s="97">
        <f t="shared" si="11"/>
        <v>7.5577453989860155</v>
      </c>
      <c r="AB9" s="97">
        <f t="shared" si="11"/>
        <v>7.1474534389615219</v>
      </c>
      <c r="AC9" s="97">
        <f t="shared" si="11"/>
        <v>17.458363586131259</v>
      </c>
      <c r="AD9" s="97">
        <f t="shared" si="11"/>
        <v>19.72849604690019</v>
      </c>
      <c r="AE9" s="97">
        <f t="shared" si="11"/>
        <v>11.794599273139632</v>
      </c>
      <c r="AF9" s="97">
        <f t="shared" si="11"/>
        <v>3.5290179301663351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2.1587708023212855</v>
      </c>
      <c r="C10" s="69">
        <f>'Basic T2'!O10</f>
        <v>8.6712305215686083</v>
      </c>
      <c r="D10" s="69">
        <f>'Basic T2'!Z10</f>
        <v>16.303972295856049</v>
      </c>
      <c r="E10" s="69">
        <f>'Basic T2'!AK10</f>
        <v>1.7974855928061182</v>
      </c>
      <c r="F10" s="69">
        <f>'Basic T2'!AV10</f>
        <v>4.2565681661032437</v>
      </c>
      <c r="G10" s="69">
        <f>'Basic T2'!BG10</f>
        <v>6.5037345649769138</v>
      </c>
      <c r="H10" s="69">
        <f>'Basic T2'!BR10</f>
        <v>5.4588996119164666</v>
      </c>
      <c r="I10" s="69">
        <f>'Basic T2'!CC10</f>
        <v>2.8737865052684444</v>
      </c>
      <c r="J10" s="69">
        <f>'Basic T2'!CN10</f>
        <v>0.57768207909491676</v>
      </c>
      <c r="K10" s="309">
        <f t="shared" ref="K10:K32" si="12">SUM(B10:J10)</f>
        <v>48.602130139912049</v>
      </c>
      <c r="L10" s="97"/>
      <c r="M10" s="97">
        <f t="shared" si="0"/>
        <v>20.180812374895879</v>
      </c>
      <c r="N10" s="97">
        <f t="shared" si="1"/>
        <v>11.746055794795497</v>
      </c>
      <c r="O10" s="97">
        <f t="shared" si="2"/>
        <v>10.139212524916008</v>
      </c>
      <c r="P10" s="97">
        <f t="shared" si="3"/>
        <v>3.8863722039097701</v>
      </c>
      <c r="Q10" s="97">
        <f t="shared" si="4"/>
        <v>9.3918151461836317</v>
      </c>
      <c r="R10" s="97">
        <f t="shared" si="5"/>
        <v>4.2311545261804158</v>
      </c>
      <c r="S10" s="97">
        <f t="shared" si="6"/>
        <v>3.3040891335933154</v>
      </c>
      <c r="T10" s="97">
        <f t="shared" si="7"/>
        <v>2.7479038504268387</v>
      </c>
      <c r="U10" s="97">
        <f t="shared" si="8"/>
        <v>2.0477954260547486</v>
      </c>
      <c r="V10" s="97">
        <f t="shared" si="9"/>
        <v>6.1629965229938239</v>
      </c>
      <c r="W10" s="97"/>
      <c r="X10" s="97">
        <f t="shared" si="10"/>
        <v>4.441720550327287</v>
      </c>
      <c r="Y10" s="97">
        <f t="shared" si="11"/>
        <v>17.841256127265495</v>
      </c>
      <c r="Z10" s="97">
        <f t="shared" si="11"/>
        <v>33.545797784832551</v>
      </c>
      <c r="AA10" s="97">
        <f t="shared" si="11"/>
        <v>3.6983679267383049</v>
      </c>
      <c r="AB10" s="97">
        <f t="shared" si="11"/>
        <v>8.7579868492384279</v>
      </c>
      <c r="AC10" s="97">
        <f t="shared" si="11"/>
        <v>13.381583371458136</v>
      </c>
      <c r="AD10" s="97">
        <f t="shared" si="11"/>
        <v>11.231811437485989</v>
      </c>
      <c r="AE10" s="97">
        <f t="shared" si="11"/>
        <v>5.9128817955007529</v>
      </c>
      <c r="AF10" s="97">
        <f t="shared" si="11"/>
        <v>1.1885941571530512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1.8214839528095861</v>
      </c>
      <c r="C11" s="69">
        <f>'Basic T2'!O11</f>
        <v>5.3293339994234445</v>
      </c>
      <c r="D11" s="69">
        <f>'Basic T2'!Z11</f>
        <v>12.635663854041995</v>
      </c>
      <c r="E11" s="69">
        <f>'Basic T2'!AK11</f>
        <v>4.0616123694952924</v>
      </c>
      <c r="F11" s="69">
        <f>'Basic T2'!AV11</f>
        <v>0.9960696754375542</v>
      </c>
      <c r="G11" s="69">
        <f>'Basic T2'!BG11</f>
        <v>3.1914338915064402</v>
      </c>
      <c r="H11" s="69">
        <f>'Basic T2'!BR11</f>
        <v>2.5398034520281838</v>
      </c>
      <c r="I11" s="69">
        <f>'Basic T2'!CC11</f>
        <v>1.4623918030326708</v>
      </c>
      <c r="J11" s="69">
        <f>'Basic T2'!CN11</f>
        <v>0.17296613872352548</v>
      </c>
      <c r="K11" s="309">
        <f t="shared" si="12"/>
        <v>32.210759136498694</v>
      </c>
      <c r="L11" s="97"/>
      <c r="M11" s="97">
        <f t="shared" si="0"/>
        <v>17.027757581308617</v>
      </c>
      <c r="N11" s="97">
        <f t="shared" si="1"/>
        <v>7.2191200949648424</v>
      </c>
      <c r="O11" s="97">
        <f t="shared" si="2"/>
        <v>7.8579427690817409</v>
      </c>
      <c r="P11" s="97">
        <f t="shared" si="3"/>
        <v>8.7816767372361415</v>
      </c>
      <c r="Q11" s="97">
        <f t="shared" si="4"/>
        <v>2.1977569486436206</v>
      </c>
      <c r="R11" s="97">
        <f t="shared" si="5"/>
        <v>2.0762609267251029</v>
      </c>
      <c r="S11" s="97">
        <f t="shared" si="6"/>
        <v>1.5372579794269214</v>
      </c>
      <c r="T11" s="97">
        <f t="shared" si="7"/>
        <v>1.3983335432256645</v>
      </c>
      <c r="U11" s="97">
        <f t="shared" si="8"/>
        <v>0.61313874976929905</v>
      </c>
      <c r="V11" s="97">
        <f t="shared" si="9"/>
        <v>4.0844875726591399</v>
      </c>
      <c r="W11" s="97"/>
      <c r="X11" s="97">
        <f t="shared" si="10"/>
        <v>5.6548929663244856</v>
      </c>
      <c r="Y11" s="97">
        <f t="shared" si="11"/>
        <v>16.545198381818523</v>
      </c>
      <c r="Z11" s="97">
        <f t="shared" si="11"/>
        <v>39.228084630033621</v>
      </c>
      <c r="AA11" s="97">
        <f t="shared" si="11"/>
        <v>12.609489743111931</v>
      </c>
      <c r="AB11" s="97">
        <f t="shared" si="11"/>
        <v>3.092350823575861</v>
      </c>
      <c r="AC11" s="97">
        <f t="shared" si="11"/>
        <v>9.9079747794275317</v>
      </c>
      <c r="AD11" s="97">
        <f t="shared" si="11"/>
        <v>7.8849537238949416</v>
      </c>
      <c r="AE11" s="97">
        <f t="shared" si="11"/>
        <v>4.5400724547829849</v>
      </c>
      <c r="AF11" s="97">
        <f t="shared" si="11"/>
        <v>0.53698249703011147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2.8932984348147799</v>
      </c>
      <c r="C12" s="69">
        <f>'Basic T2'!O12</f>
        <v>16.557449260081103</v>
      </c>
      <c r="D12" s="69">
        <f>'Basic T2'!Z12</f>
        <v>10.983809412628975</v>
      </c>
      <c r="E12" s="69">
        <f>'Basic T2'!AK12</f>
        <v>0.82927012711875414</v>
      </c>
      <c r="F12" s="69">
        <f>'Basic T2'!AV12</f>
        <v>0.39539595854138321</v>
      </c>
      <c r="G12" s="69">
        <f>'Basic T2'!BG12</f>
        <v>1.5071855882034266</v>
      </c>
      <c r="H12" s="69">
        <f>'Basic T2'!BR12</f>
        <v>1.2840729172950867</v>
      </c>
      <c r="I12" s="69">
        <f>'Basic T2'!CC12</f>
        <v>0.98908157260117147</v>
      </c>
      <c r="J12" s="69">
        <f>'Basic T2'!CN12</f>
        <v>0.18013520370672795</v>
      </c>
      <c r="K12" s="309">
        <f t="shared" si="12"/>
        <v>35.619698474991402</v>
      </c>
      <c r="L12" s="97"/>
      <c r="M12" s="97">
        <f t="shared" si="0"/>
        <v>27.047388631897501</v>
      </c>
      <c r="N12" s="97">
        <f t="shared" si="1"/>
        <v>22.428734000860835</v>
      </c>
      <c r="O12" s="97">
        <f t="shared" si="2"/>
        <v>6.8306775764163952</v>
      </c>
      <c r="P12" s="97">
        <f t="shared" si="3"/>
        <v>1.7929781381645118</v>
      </c>
      <c r="Q12" s="97">
        <f t="shared" si="4"/>
        <v>0.87241308191437705</v>
      </c>
      <c r="R12" s="97">
        <f t="shared" si="5"/>
        <v>0.98053434678317886</v>
      </c>
      <c r="S12" s="97">
        <f t="shared" si="6"/>
        <v>0.77720633724690791</v>
      </c>
      <c r="T12" s="97">
        <f t="shared" si="7"/>
        <v>0.94575608061153071</v>
      </c>
      <c r="U12" s="97">
        <f t="shared" si="8"/>
        <v>0.63855199870492874</v>
      </c>
      <c r="V12" s="97">
        <f t="shared" si="9"/>
        <v>4.516758364695364</v>
      </c>
      <c r="W12" s="97"/>
      <c r="X12" s="97">
        <f t="shared" si="10"/>
        <v>8.1227482507920872</v>
      </c>
      <c r="Y12" s="97">
        <f t="shared" si="11"/>
        <v>46.483968054098192</v>
      </c>
      <c r="Z12" s="97">
        <f t="shared" si="11"/>
        <v>30.836334620689478</v>
      </c>
      <c r="AA12" s="97">
        <f t="shared" si="11"/>
        <v>2.3281222543222393</v>
      </c>
      <c r="AB12" s="97">
        <f t="shared" si="11"/>
        <v>1.1100485839850407</v>
      </c>
      <c r="AC12" s="97">
        <f t="shared" si="11"/>
        <v>4.231326071616305</v>
      </c>
      <c r="AD12" s="97">
        <f t="shared" si="11"/>
        <v>3.6049516763782674</v>
      </c>
      <c r="AE12" s="97">
        <f t="shared" si="11"/>
        <v>2.7767825527653072</v>
      </c>
      <c r="AF12" s="97">
        <f t="shared" si="11"/>
        <v>0.50571793535310505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0.78330585575117684</v>
      </c>
      <c r="C13" s="69">
        <f>'Basic T2'!O13</f>
        <v>9.5723955636460243</v>
      </c>
      <c r="D13" s="69">
        <f>'Basic T2'!Z13</f>
        <v>18.989009323331757</v>
      </c>
      <c r="E13" s="69">
        <f>'Basic T2'!AK13</f>
        <v>1.8919023852115593</v>
      </c>
      <c r="F13" s="69">
        <f>'Basic T2'!AV13</f>
        <v>3.0388321687759454</v>
      </c>
      <c r="G13" s="69">
        <f>'Basic T2'!BG13</f>
        <v>6.8963485425155859</v>
      </c>
      <c r="H13" s="69">
        <f>'Basic T2'!BR13</f>
        <v>5.2010029659287804</v>
      </c>
      <c r="I13" s="69">
        <f>'Basic T2'!CC13</f>
        <v>3.2923594715396818</v>
      </c>
      <c r="J13" s="69">
        <f>'Basic T2'!CN13</f>
        <v>0.65008572453051094</v>
      </c>
      <c r="K13" s="309">
        <f t="shared" si="12"/>
        <v>50.315242001231027</v>
      </c>
      <c r="L13" s="97"/>
      <c r="M13" s="97">
        <f t="shared" si="0"/>
        <v>7.3225691630042347</v>
      </c>
      <c r="N13" s="97">
        <f t="shared" si="1"/>
        <v>12.966774681028697</v>
      </c>
      <c r="O13" s="97">
        <f t="shared" si="2"/>
        <v>11.808999529262456</v>
      </c>
      <c r="P13" s="97">
        <f t="shared" si="3"/>
        <v>4.0905122532405604</v>
      </c>
      <c r="Q13" s="97">
        <f t="shared" si="4"/>
        <v>6.7049672120128658</v>
      </c>
      <c r="R13" s="97">
        <f t="shared" si="5"/>
        <v>4.4865786046860467</v>
      </c>
      <c r="S13" s="97">
        <f t="shared" si="6"/>
        <v>3.1479929299302252</v>
      </c>
      <c r="T13" s="97">
        <f t="shared" si="7"/>
        <v>3.1481417468720636</v>
      </c>
      <c r="U13" s="97">
        <f t="shared" si="8"/>
        <v>2.3044553767753908</v>
      </c>
      <c r="V13" s="97">
        <f t="shared" si="9"/>
        <v>6.3802277927841615</v>
      </c>
      <c r="W13" s="97"/>
      <c r="X13" s="97">
        <f t="shared" si="10"/>
        <v>1.5567963595047645</v>
      </c>
      <c r="Y13" s="97">
        <f t="shared" si="11"/>
        <v>19.024842538592626</v>
      </c>
      <c r="Z13" s="97">
        <f t="shared" si="11"/>
        <v>37.74007352059872</v>
      </c>
      <c r="AA13" s="97">
        <f t="shared" si="11"/>
        <v>3.7600979543440762</v>
      </c>
      <c r="AB13" s="97">
        <f t="shared" si="11"/>
        <v>6.039585715798796</v>
      </c>
      <c r="AC13" s="97">
        <f t="shared" si="11"/>
        <v>13.706281174891016</v>
      </c>
      <c r="AD13" s="97">
        <f t="shared" si="11"/>
        <v>10.336833848084307</v>
      </c>
      <c r="AE13" s="97">
        <f t="shared" si="11"/>
        <v>6.5434634528024924</v>
      </c>
      <c r="AF13" s="97">
        <f t="shared" si="11"/>
        <v>1.2920254353831901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0.29058947321458301</v>
      </c>
      <c r="C14" s="69">
        <f>'Basic T2'!O14</f>
        <v>1.5965342983348987</v>
      </c>
      <c r="D14" s="69">
        <f>'Basic T2'!Z14</f>
        <v>3.7361892463811666</v>
      </c>
      <c r="E14" s="69">
        <f>'Basic T2'!AK14</f>
        <v>0.72955929866490787</v>
      </c>
      <c r="F14" s="69">
        <f>'Basic T2'!AV14</f>
        <v>1.6531793324492143</v>
      </c>
      <c r="G14" s="69">
        <f>'Basic T2'!BG14</f>
        <v>2.8078525173819804</v>
      </c>
      <c r="H14" s="69">
        <f>'Basic T2'!BR14</f>
        <v>2.4408186615105767</v>
      </c>
      <c r="I14" s="69">
        <f>'Basic T2'!CC14</f>
        <v>1.8982826016261944</v>
      </c>
      <c r="J14" s="69">
        <f>'Basic T2'!CN14</f>
        <v>0.35300772164126365</v>
      </c>
      <c r="K14" s="309">
        <f t="shared" si="12"/>
        <v>15.506013151204787</v>
      </c>
      <c r="L14" s="97"/>
      <c r="M14" s="97">
        <f t="shared" si="0"/>
        <v>2.7165142454018398</v>
      </c>
      <c r="N14" s="97">
        <f t="shared" si="1"/>
        <v>2.1626666365172387</v>
      </c>
      <c r="O14" s="97">
        <f t="shared" si="2"/>
        <v>2.3234838795692032</v>
      </c>
      <c r="P14" s="97">
        <f t="shared" si="3"/>
        <v>1.5773917692485404</v>
      </c>
      <c r="Q14" s="97">
        <f t="shared" si="4"/>
        <v>3.6476227063616316</v>
      </c>
      <c r="R14" s="97">
        <f t="shared" si="5"/>
        <v>1.8267132167024427</v>
      </c>
      <c r="S14" s="97">
        <f t="shared" si="6"/>
        <v>1.4773458004181164</v>
      </c>
      <c r="T14" s="97">
        <f t="shared" si="7"/>
        <v>1.8151306858195562</v>
      </c>
      <c r="U14" s="97">
        <f t="shared" si="8"/>
        <v>1.2513588769649415</v>
      </c>
      <c r="V14" s="97">
        <f t="shared" si="9"/>
        <v>1.9662410857563399</v>
      </c>
      <c r="W14" s="97"/>
      <c r="X14" s="97">
        <f t="shared" si="10"/>
        <v>1.8740437685750626</v>
      </c>
      <c r="Y14" s="97">
        <f t="shared" si="11"/>
        <v>10.296226907371423</v>
      </c>
      <c r="Z14" s="97">
        <f t="shared" si="11"/>
        <v>24.095099171838843</v>
      </c>
      <c r="AA14" s="97">
        <f t="shared" si="11"/>
        <v>4.7050088991329311</v>
      </c>
      <c r="AB14" s="97">
        <f t="shared" si="11"/>
        <v>10.661537020048028</v>
      </c>
      <c r="AC14" s="97">
        <f t="shared" si="11"/>
        <v>18.108152559923603</v>
      </c>
      <c r="AD14" s="97">
        <f t="shared" si="11"/>
        <v>15.741110482167558</v>
      </c>
      <c r="AE14" s="97">
        <f t="shared" si="11"/>
        <v>12.242235209756041</v>
      </c>
      <c r="AF14" s="97">
        <f t="shared" si="11"/>
        <v>2.2765859811865026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6.0317970031759628E-2</v>
      </c>
      <c r="C15" s="69">
        <f>'Basic T2'!O15</f>
        <v>1.2871658832859951</v>
      </c>
      <c r="D15" s="69">
        <f>'Basic T2'!Z15</f>
        <v>4.4371542121077363</v>
      </c>
      <c r="E15" s="69">
        <f>'Basic T2'!AK15</f>
        <v>2.1266165071033747</v>
      </c>
      <c r="F15" s="69">
        <f>'Basic T2'!AV15</f>
        <v>0.72440875452551756</v>
      </c>
      <c r="G15" s="69">
        <f>'Basic T2'!BG15</f>
        <v>2.5675387166025643</v>
      </c>
      <c r="H15" s="69">
        <f>'Basic T2'!BR15</f>
        <v>2.0753281419298042</v>
      </c>
      <c r="I15" s="69">
        <f>'Basic T2'!CC15</f>
        <v>0.68139523199687446</v>
      </c>
      <c r="J15" s="69">
        <f>'Basic T2'!CN15</f>
        <v>9.950157287520292E-2</v>
      </c>
      <c r="K15" s="309">
        <f t="shared" si="12"/>
        <v>14.05942699045883</v>
      </c>
      <c r="L15" s="97"/>
      <c r="M15" s="97">
        <f t="shared" si="0"/>
        <v>0.56386978864853587</v>
      </c>
      <c r="N15" s="97">
        <f t="shared" si="1"/>
        <v>1.7435959342365068</v>
      </c>
      <c r="O15" s="97">
        <f t="shared" si="2"/>
        <v>2.7594041958609936</v>
      </c>
      <c r="P15" s="97">
        <f t="shared" si="3"/>
        <v>4.597991391229864</v>
      </c>
      <c r="Q15" s="97">
        <f t="shared" si="4"/>
        <v>1.5983564334667248</v>
      </c>
      <c r="R15" s="97">
        <f t="shared" si="5"/>
        <v>1.6703715309044069</v>
      </c>
      <c r="S15" s="97">
        <f t="shared" si="6"/>
        <v>1.2561266280519394</v>
      </c>
      <c r="T15" s="97">
        <f t="shared" si="7"/>
        <v>0.65154755867704806</v>
      </c>
      <c r="U15" s="97">
        <f t="shared" si="8"/>
        <v>0.35271799696181144</v>
      </c>
      <c r="V15" s="97">
        <f t="shared" si="9"/>
        <v>1.7828066261303188</v>
      </c>
      <c r="W15" s="97"/>
      <c r="X15" s="97">
        <f t="shared" si="10"/>
        <v>0.42902153887703465</v>
      </c>
      <c r="Y15" s="97">
        <f t="shared" si="11"/>
        <v>9.1551802513680425</v>
      </c>
      <c r="Z15" s="97">
        <f t="shared" si="11"/>
        <v>31.559993270841897</v>
      </c>
      <c r="AA15" s="97">
        <f t="shared" si="11"/>
        <v>15.125911664440975</v>
      </c>
      <c r="AB15" s="97">
        <f t="shared" si="11"/>
        <v>5.1524770889818212</v>
      </c>
      <c r="AC15" s="97">
        <f t="shared" si="11"/>
        <v>18.26204381120921</v>
      </c>
      <c r="AD15" s="97">
        <f t="shared" si="11"/>
        <v>14.761114683679407</v>
      </c>
      <c r="AE15" s="97">
        <f t="shared" si="11"/>
        <v>4.8465362952508002</v>
      </c>
      <c r="AF15" s="97">
        <f t="shared" si="11"/>
        <v>0.70772139535080503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3.3111202642692371E-2</v>
      </c>
      <c r="C16" s="69">
        <f>'Basic T2'!O16</f>
        <v>0.49599976900744719</v>
      </c>
      <c r="D16" s="69">
        <f>'Basic T2'!Z16</f>
        <v>2.6204918285795724</v>
      </c>
      <c r="E16" s="69">
        <f>'Basic T2'!AK16</f>
        <v>0.64861447654372206</v>
      </c>
      <c r="F16" s="69">
        <f>'Basic T2'!AV16</f>
        <v>0.53308498392162018</v>
      </c>
      <c r="G16" s="69">
        <f>'Basic T2'!BG16</f>
        <v>1.8017362900049425</v>
      </c>
      <c r="H16" s="69">
        <f>'Basic T2'!BR16</f>
        <v>2.4331123026221109</v>
      </c>
      <c r="I16" s="69">
        <f>'Basic T2'!CC16</f>
        <v>1.3945549428839621</v>
      </c>
      <c r="J16" s="69">
        <f>'Basic T2'!CN16</f>
        <v>0.15855078441175635</v>
      </c>
      <c r="K16" s="309">
        <f t="shared" si="12"/>
        <v>10.119256580617826</v>
      </c>
      <c r="L16" s="97"/>
      <c r="M16" s="97">
        <f t="shared" si="0"/>
        <v>0.30953307656413392</v>
      </c>
      <c r="N16" s="97">
        <f t="shared" si="1"/>
        <v>0.67188168351372979</v>
      </c>
      <c r="O16" s="97">
        <f t="shared" si="2"/>
        <v>1.6296472471636396</v>
      </c>
      <c r="P16" s="97">
        <f t="shared" si="3"/>
        <v>1.4023796812511657</v>
      </c>
      <c r="Q16" s="97">
        <f t="shared" si="4"/>
        <v>1.1762141309207672</v>
      </c>
      <c r="R16" s="97">
        <f t="shared" si="5"/>
        <v>1.1721610994843825</v>
      </c>
      <c r="S16" s="97">
        <f t="shared" si="6"/>
        <v>1.47268139944482</v>
      </c>
      <c r="T16" s="97">
        <f t="shared" si="7"/>
        <v>1.3334681926292427</v>
      </c>
      <c r="U16" s="97">
        <f t="shared" si="8"/>
        <v>0.56203850329662086</v>
      </c>
      <c r="V16" s="97">
        <f t="shared" si="9"/>
        <v>1.2831730408132043</v>
      </c>
      <c r="W16" s="97"/>
      <c r="X16" s="97">
        <f t="shared" si="10"/>
        <v>0.32720983383416474</v>
      </c>
      <c r="Y16" s="97">
        <f t="shared" si="11"/>
        <v>4.9015435576312285</v>
      </c>
      <c r="Z16" s="97">
        <f t="shared" si="11"/>
        <v>25.896090366942548</v>
      </c>
      <c r="AA16" s="97">
        <f t="shared" si="11"/>
        <v>6.4097048175066753</v>
      </c>
      <c r="AB16" s="97">
        <f t="shared" si="11"/>
        <v>5.2680251723498941</v>
      </c>
      <c r="AC16" s="97">
        <f t="shared" si="11"/>
        <v>17.805026245267303</v>
      </c>
      <c r="AD16" s="97">
        <f t="shared" si="11"/>
        <v>24.04437799593336</v>
      </c>
      <c r="AE16" s="97">
        <f t="shared" si="11"/>
        <v>13.781199555262372</v>
      </c>
      <c r="AF16" s="97">
        <f t="shared" si="11"/>
        <v>1.5668224552724614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0.21524759442221936</v>
      </c>
      <c r="C17" s="69">
        <f>'Basic T2'!O17</f>
        <v>3.1464334675591124</v>
      </c>
      <c r="D17" s="69">
        <f>'Basic T2'!Z17</f>
        <v>6.8069106469524945</v>
      </c>
      <c r="E17" s="69">
        <f>'Basic T2'!AK17</f>
        <v>0.84757317349633798</v>
      </c>
      <c r="F17" s="69">
        <f>'Basic T2'!AV17</f>
        <v>0.94389928761401454</v>
      </c>
      <c r="G17" s="69">
        <f>'Basic T2'!BG17</f>
        <v>2.551819249846873</v>
      </c>
      <c r="H17" s="69">
        <f>'Basic T2'!BR17</f>
        <v>1.3654038322704329</v>
      </c>
      <c r="I17" s="69">
        <f>'Basic T2'!CC17</f>
        <v>1.0232025068077961</v>
      </c>
      <c r="J17" s="69">
        <f>'Basic T2'!CN17</f>
        <v>0.3368931062904828</v>
      </c>
      <c r="K17" s="309">
        <f t="shared" si="12"/>
        <v>17.237382865259764</v>
      </c>
      <c r="L17" s="97"/>
      <c r="M17" s="97">
        <f t="shared" si="0"/>
        <v>2.0121966224999945</v>
      </c>
      <c r="N17" s="97">
        <f t="shared" si="1"/>
        <v>4.2621612898691037</v>
      </c>
      <c r="O17" s="97">
        <f t="shared" si="2"/>
        <v>4.2331226056552307</v>
      </c>
      <c r="P17" s="97">
        <f t="shared" si="3"/>
        <v>1.8325514459970746</v>
      </c>
      <c r="Q17" s="97">
        <f t="shared" si="4"/>
        <v>2.0826466956362193</v>
      </c>
      <c r="R17" s="97">
        <f t="shared" si="5"/>
        <v>1.6601448692459413</v>
      </c>
      <c r="S17" s="97">
        <f t="shared" si="6"/>
        <v>0.82643321656314084</v>
      </c>
      <c r="T17" s="97">
        <f t="shared" si="7"/>
        <v>0.97838238959956969</v>
      </c>
      <c r="U17" s="97">
        <f t="shared" si="8"/>
        <v>1.1942350076220281</v>
      </c>
      <c r="V17" s="97">
        <f t="shared" si="9"/>
        <v>2.1857875438440915</v>
      </c>
      <c r="W17" s="97"/>
      <c r="X17" s="97">
        <f t="shared" si="10"/>
        <v>1.2487254944950461</v>
      </c>
      <c r="Y17" s="97">
        <f t="shared" si="11"/>
        <v>18.253545170714037</v>
      </c>
      <c r="Z17" s="97">
        <f t="shared" si="11"/>
        <v>39.489235112780072</v>
      </c>
      <c r="AA17" s="97">
        <f t="shared" si="11"/>
        <v>4.9170641513366729</v>
      </c>
      <c r="AB17" s="97">
        <f t="shared" si="11"/>
        <v>5.4758851444690597</v>
      </c>
      <c r="AC17" s="97">
        <f t="shared" si="11"/>
        <v>14.803983120835657</v>
      </c>
      <c r="AD17" s="97">
        <f t="shared" si="11"/>
        <v>7.921178307307132</v>
      </c>
      <c r="AE17" s="97">
        <f t="shared" si="11"/>
        <v>5.9359504560866911</v>
      </c>
      <c r="AF17" s="97">
        <f t="shared" si="11"/>
        <v>1.9544330419756322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0.5393840526132756</v>
      </c>
      <c r="C18" s="69">
        <f>'Basic T2'!O18</f>
        <v>5.7292303589062596</v>
      </c>
      <c r="D18" s="69">
        <f>'Basic T2'!Z18</f>
        <v>13.273975261216121</v>
      </c>
      <c r="E18" s="69">
        <f>'Basic T2'!AK18</f>
        <v>3.7770756722461827</v>
      </c>
      <c r="F18" s="69">
        <f>'Basic T2'!AV18</f>
        <v>3.2677956184396182</v>
      </c>
      <c r="G18" s="69">
        <f>'Basic T2'!BG18</f>
        <v>8.9631194569688919</v>
      </c>
      <c r="H18" s="69">
        <f>'Basic T2'!BR18</f>
        <v>8.290784219431826</v>
      </c>
      <c r="I18" s="69">
        <f>'Basic T2'!CC18</f>
        <v>4.7446373837522744</v>
      </c>
      <c r="J18" s="69">
        <f>'Basic T2'!CN18</f>
        <v>0.84242906930005546</v>
      </c>
      <c r="K18" s="309">
        <f t="shared" si="12"/>
        <v>49.428431092874504</v>
      </c>
      <c r="L18" s="97"/>
      <c r="M18" s="97">
        <f t="shared" si="0"/>
        <v>5.0423177634674428</v>
      </c>
      <c r="N18" s="97">
        <f t="shared" si="1"/>
        <v>7.7608200231280984</v>
      </c>
      <c r="O18" s="97">
        <f t="shared" si="2"/>
        <v>8.2548997128850381</v>
      </c>
      <c r="P18" s="97">
        <f t="shared" si="3"/>
        <v>8.1664754162314477</v>
      </c>
      <c r="Q18" s="97">
        <f t="shared" si="4"/>
        <v>7.2101587913697029</v>
      </c>
      <c r="R18" s="97">
        <f t="shared" si="5"/>
        <v>5.831164091978021</v>
      </c>
      <c r="S18" s="97">
        <f t="shared" si="6"/>
        <v>5.0181340555509042</v>
      </c>
      <c r="T18" s="97">
        <f t="shared" si="7"/>
        <v>4.5368044257254656</v>
      </c>
      <c r="U18" s="97">
        <f t="shared" si="8"/>
        <v>2.9862833854757054</v>
      </c>
      <c r="V18" s="97">
        <f t="shared" si="9"/>
        <v>6.2677756733190098</v>
      </c>
      <c r="W18" s="97"/>
      <c r="X18" s="97">
        <f t="shared" si="10"/>
        <v>1.0912425110151474</v>
      </c>
      <c r="Y18" s="97">
        <f t="shared" si="11"/>
        <v>11.59096138038695</v>
      </c>
      <c r="Z18" s="97">
        <f t="shared" si="11"/>
        <v>26.854939490745171</v>
      </c>
      <c r="AA18" s="97">
        <f t="shared" si="11"/>
        <v>7.6415042693731738</v>
      </c>
      <c r="AB18" s="97">
        <f t="shared" si="11"/>
        <v>6.6111659751035408</v>
      </c>
      <c r="AC18" s="97">
        <f t="shared" si="11"/>
        <v>18.133530154188922</v>
      </c>
      <c r="AD18" s="97">
        <f t="shared" si="11"/>
        <v>16.77331049382024</v>
      </c>
      <c r="AE18" s="97">
        <f t="shared" si="11"/>
        <v>9.5990046190971476</v>
      </c>
      <c r="AF18" s="97">
        <f t="shared" si="11"/>
        <v>1.7043411062697036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0.32653024430227146</v>
      </c>
      <c r="C19" s="69">
        <f>'Basic T2'!O19</f>
        <v>3.7841777021730238</v>
      </c>
      <c r="D19" s="69">
        <f>'Basic T2'!Z19</f>
        <v>13.300348134833792</v>
      </c>
      <c r="E19" s="69">
        <f>'Basic T2'!AK19</f>
        <v>5.4556693941984973</v>
      </c>
      <c r="F19" s="69">
        <f>'Basic T2'!AV19</f>
        <v>4.6525096660763579</v>
      </c>
      <c r="G19" s="69">
        <f>'Basic T2'!BG19</f>
        <v>13.443413038165442</v>
      </c>
      <c r="H19" s="69">
        <f>'Basic T2'!BR19</f>
        <v>16.22376792166801</v>
      </c>
      <c r="I19" s="69">
        <f>'Basic T2'!CC19</f>
        <v>8.0522327493342356</v>
      </c>
      <c r="J19" s="69">
        <f>'Basic T2'!CN19</f>
        <v>1.6080584767046648</v>
      </c>
      <c r="K19" s="309">
        <f t="shared" si="12"/>
        <v>66.846707327456301</v>
      </c>
      <c r="L19" s="97"/>
      <c r="M19" s="97">
        <f t="shared" si="0"/>
        <v>3.0524989442637138</v>
      </c>
      <c r="N19" s="97">
        <f t="shared" si="1"/>
        <v>5.1260501397793066</v>
      </c>
      <c r="O19" s="97">
        <f t="shared" si="2"/>
        <v>8.2713006344304141</v>
      </c>
      <c r="P19" s="97">
        <f t="shared" si="3"/>
        <v>11.795789614221004</v>
      </c>
      <c r="Q19" s="97">
        <f t="shared" si="4"/>
        <v>10.265431926495747</v>
      </c>
      <c r="R19" s="97">
        <f t="shared" si="5"/>
        <v>8.7459224166459233</v>
      </c>
      <c r="S19" s="97">
        <f t="shared" si="6"/>
        <v>9.8197034396651866</v>
      </c>
      <c r="T19" s="97">
        <f t="shared" si="7"/>
        <v>7.699514677191285</v>
      </c>
      <c r="U19" s="97">
        <f t="shared" si="8"/>
        <v>5.700323608071149</v>
      </c>
      <c r="V19" s="97">
        <f t="shared" si="9"/>
        <v>8.4765014135539793</v>
      </c>
      <c r="W19" s="97"/>
      <c r="X19" s="97">
        <f t="shared" si="10"/>
        <v>0.48847618283235017</v>
      </c>
      <c r="Y19" s="97">
        <f t="shared" si="11"/>
        <v>5.6609784587231697</v>
      </c>
      <c r="Z19" s="97">
        <f t="shared" si="11"/>
        <v>19.89678873737266</v>
      </c>
      <c r="AA19" s="97">
        <f t="shared" si="11"/>
        <v>8.1614631629846368</v>
      </c>
      <c r="AB19" s="97">
        <f t="shared" si="11"/>
        <v>6.9599683396304073</v>
      </c>
      <c r="AC19" s="97">
        <f t="shared" si="11"/>
        <v>20.110808109532357</v>
      </c>
      <c r="AD19" s="97">
        <f t="shared" si="11"/>
        <v>24.270107788845923</v>
      </c>
      <c r="AE19" s="97">
        <f t="shared" si="11"/>
        <v>12.045818068329746</v>
      </c>
      <c r="AF19" s="97">
        <f t="shared" si="11"/>
        <v>2.4055911517487392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3.590697108244334E-2</v>
      </c>
      <c r="C20" s="69">
        <f>'Basic T2'!O20</f>
        <v>0.71231668933111114</v>
      </c>
      <c r="D20" s="69">
        <f>'Basic T2'!Z20</f>
        <v>2.5907450579893672</v>
      </c>
      <c r="E20" s="69">
        <f>'Basic T2'!AK20</f>
        <v>1.361714444776392</v>
      </c>
      <c r="F20" s="69">
        <f>'Basic T2'!AV20</f>
        <v>1.0078180247659474</v>
      </c>
      <c r="G20" s="69">
        <f>'Basic T2'!BG20</f>
        <v>3.2854066233760957</v>
      </c>
      <c r="H20" s="69">
        <f>'Basic T2'!BR20</f>
        <v>3.971732323341727</v>
      </c>
      <c r="I20" s="69">
        <f>'Basic T2'!CC20</f>
        <v>3.4566695822398588</v>
      </c>
      <c r="J20" s="69">
        <f>'Basic T2'!CN20</f>
        <v>0.70138630364492283</v>
      </c>
      <c r="K20" s="309">
        <f t="shared" si="12"/>
        <v>17.123696020547865</v>
      </c>
      <c r="L20" s="97"/>
      <c r="M20" s="97">
        <f t="shared" si="0"/>
        <v>0.33566872665982794</v>
      </c>
      <c r="N20" s="97">
        <f t="shared" si="1"/>
        <v>0.96490475667041598</v>
      </c>
      <c r="O20" s="97">
        <f t="shared" si="2"/>
        <v>1.6111481462408126</v>
      </c>
      <c r="P20" s="97">
        <f t="shared" si="3"/>
        <v>2.9441844702519511</v>
      </c>
      <c r="Q20" s="97">
        <f t="shared" si="4"/>
        <v>2.2236788464869881</v>
      </c>
      <c r="R20" s="97">
        <f t="shared" si="5"/>
        <v>2.1373970548704624</v>
      </c>
      <c r="S20" s="97">
        <f t="shared" si="6"/>
        <v>2.4039565744070588</v>
      </c>
      <c r="T20" s="97">
        <f t="shared" si="7"/>
        <v>3.3052544568904794</v>
      </c>
      <c r="U20" s="97">
        <f t="shared" si="8"/>
        <v>2.4863081554335835</v>
      </c>
      <c r="V20" s="97">
        <f t="shared" si="9"/>
        <v>2.1713714755225468</v>
      </c>
      <c r="W20" s="97"/>
      <c r="X20" s="97">
        <f t="shared" si="10"/>
        <v>0.20969171047743532</v>
      </c>
      <c r="Y20" s="97">
        <f t="shared" si="11"/>
        <v>4.1598302637255111</v>
      </c>
      <c r="Z20" s="97">
        <f t="shared" si="11"/>
        <v>15.12959033423952</v>
      </c>
      <c r="AA20" s="97">
        <f t="shared" si="11"/>
        <v>7.9522227160677232</v>
      </c>
      <c r="AB20" s="97">
        <f t="shared" si="11"/>
        <v>5.8855169091801169</v>
      </c>
      <c r="AC20" s="97">
        <f t="shared" si="11"/>
        <v>19.186317132900029</v>
      </c>
      <c r="AD20" s="97">
        <f t="shared" si="11"/>
        <v>23.194363638409492</v>
      </c>
      <c r="AE20" s="97">
        <f t="shared" si="11"/>
        <v>20.186468961443666</v>
      </c>
      <c r="AF20" s="97">
        <f t="shared" si="11"/>
        <v>4.0959983335565093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3.2932369520271218E-2</v>
      </c>
      <c r="C21" s="69">
        <f>'Basic T2'!O21</f>
        <v>8.4503933987385399E-2</v>
      </c>
      <c r="D21" s="69">
        <f>'Basic T2'!Z21</f>
        <v>1.3373334692003502</v>
      </c>
      <c r="E21" s="69">
        <f>'Basic T2'!AK21</f>
        <v>0.46844184443286618</v>
      </c>
      <c r="F21" s="69">
        <f>'Basic T2'!AV21</f>
        <v>0.76793238615392867</v>
      </c>
      <c r="G21" s="69">
        <f>'Basic T2'!BG21</f>
        <v>1.1445312845630315</v>
      </c>
      <c r="H21" s="69">
        <f>'Basic T2'!BR21</f>
        <v>2.3309687029888422</v>
      </c>
      <c r="I21" s="69">
        <f>'Basic T2'!CC21</f>
        <v>1.523339129191138</v>
      </c>
      <c r="J21" s="69">
        <f>'Basic T2'!CN21</f>
        <v>0.70802385806757229</v>
      </c>
      <c r="K21" s="309">
        <f t="shared" si="12"/>
        <v>8.3980069781053857</v>
      </c>
      <c r="L21" s="97"/>
      <c r="M21" s="97">
        <f t="shared" si="0"/>
        <v>0.30786129293332082</v>
      </c>
      <c r="N21" s="97">
        <f t="shared" si="1"/>
        <v>0.11446909651710969</v>
      </c>
      <c r="O21" s="97">
        <f t="shared" si="2"/>
        <v>0.8316689954356683</v>
      </c>
      <c r="P21" s="97">
        <f t="shared" si="3"/>
        <v>1.0128255662455727</v>
      </c>
      <c r="Q21" s="97">
        <f t="shared" si="4"/>
        <v>1.6943882334505227</v>
      </c>
      <c r="R21" s="97">
        <f t="shared" si="5"/>
        <v>0.74460122513489235</v>
      </c>
      <c r="S21" s="97">
        <f t="shared" si="6"/>
        <v>1.4108572990569572</v>
      </c>
      <c r="T21" s="97">
        <f t="shared" si="7"/>
        <v>1.4566111473264005</v>
      </c>
      <c r="U21" s="97">
        <f t="shared" si="8"/>
        <v>2.5098372799793665</v>
      </c>
      <c r="V21" s="97">
        <f t="shared" si="9"/>
        <v>1.0649098641797723</v>
      </c>
      <c r="W21" s="97"/>
      <c r="X21" s="97">
        <f t="shared" si="10"/>
        <v>0.39214506020452078</v>
      </c>
      <c r="Y21" s="97">
        <f t="shared" si="11"/>
        <v>1.0062379586930248</v>
      </c>
      <c r="Z21" s="97">
        <f t="shared" si="11"/>
        <v>15.924414836602773</v>
      </c>
      <c r="AA21" s="97">
        <f t="shared" si="11"/>
        <v>5.5780120885127911</v>
      </c>
      <c r="AB21" s="97">
        <f t="shared" si="11"/>
        <v>9.1442218154381258</v>
      </c>
      <c r="AC21" s="97">
        <f t="shared" si="11"/>
        <v>13.628606019820683</v>
      </c>
      <c r="AD21" s="97">
        <f t="shared" si="11"/>
        <v>27.756212980841266</v>
      </c>
      <c r="AE21" s="97">
        <f t="shared" si="11"/>
        <v>18.139293443821451</v>
      </c>
      <c r="AF21" s="97">
        <f t="shared" si="11"/>
        <v>8.4308557960653712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2.0573275380658899E-2</v>
      </c>
      <c r="C22" s="69">
        <f>'Basic T2'!O22</f>
        <v>0.41782316493123944</v>
      </c>
      <c r="D22" s="69">
        <f>'Basic T2'!Z22</f>
        <v>1.303444823916305</v>
      </c>
      <c r="E22" s="69">
        <f>'Basic T2'!AK22</f>
        <v>0.5525216918574456</v>
      </c>
      <c r="F22" s="69">
        <f>'Basic T2'!AV22</f>
        <v>1.9870214687020087</v>
      </c>
      <c r="G22" s="69">
        <f>'Basic T2'!BG22</f>
        <v>9.6423130816886484</v>
      </c>
      <c r="H22" s="69">
        <f>'Basic T2'!BR22</f>
        <v>6.7069224258014462</v>
      </c>
      <c r="I22" s="69">
        <f>'Basic T2'!CC22</f>
        <v>3.1002719632253606</v>
      </c>
      <c r="J22" s="69">
        <f>'Basic T2'!CN22</f>
        <v>1.0019330953220869</v>
      </c>
      <c r="K22" s="309">
        <f t="shared" si="12"/>
        <v>24.7328249908252</v>
      </c>
      <c r="L22" s="97"/>
      <c r="M22" s="97">
        <f t="shared" si="0"/>
        <v>0.19232491469112922</v>
      </c>
      <c r="N22" s="97">
        <f t="shared" si="1"/>
        <v>0.565983593151272</v>
      </c>
      <c r="O22" s="97">
        <f t="shared" si="2"/>
        <v>0.8105941205228987</v>
      </c>
      <c r="P22" s="97">
        <f t="shared" si="3"/>
        <v>1.1946159423396223</v>
      </c>
      <c r="Q22" s="97">
        <f t="shared" si="4"/>
        <v>4.3842216539978063</v>
      </c>
      <c r="R22" s="97">
        <f t="shared" si="5"/>
        <v>6.2730291697536984</v>
      </c>
      <c r="S22" s="97">
        <f t="shared" si="6"/>
        <v>4.059475550451463</v>
      </c>
      <c r="T22" s="97">
        <f t="shared" si="7"/>
        <v>2.9644683937025964</v>
      </c>
      <c r="U22" s="97">
        <f t="shared" si="8"/>
        <v>3.5517009858225665</v>
      </c>
      <c r="V22" s="97">
        <f t="shared" si="9"/>
        <v>3.1362476085610167</v>
      </c>
      <c r="W22" s="97"/>
      <c r="X22" s="97">
        <f t="shared" si="10"/>
        <v>8.3182068317269403E-2</v>
      </c>
      <c r="Y22" s="97">
        <f t="shared" si="11"/>
        <v>1.6893467086199561</v>
      </c>
      <c r="Z22" s="97">
        <f t="shared" si="11"/>
        <v>5.2701008655494315</v>
      </c>
      <c r="AA22" s="97">
        <f t="shared" si="11"/>
        <v>2.2339611106390276</v>
      </c>
      <c r="AB22" s="97">
        <f t="shared" si="11"/>
        <v>8.0339446441686579</v>
      </c>
      <c r="AC22" s="97">
        <f t="shared" si="11"/>
        <v>38.985894596616141</v>
      </c>
      <c r="AD22" s="97">
        <f t="shared" si="11"/>
        <v>27.117494375549185</v>
      </c>
      <c r="AE22" s="97">
        <f t="shared" si="11"/>
        <v>12.535049936169548</v>
      </c>
      <c r="AF22" s="97">
        <f t="shared" si="11"/>
        <v>4.0510256943707823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5.8990228100511367E-3</v>
      </c>
      <c r="C23" s="69">
        <f>'Basic T2'!O23</f>
        <v>0.17706791220225326</v>
      </c>
      <c r="D23" s="69">
        <f>'Basic T2'!Z23</f>
        <v>0.7134749924538677</v>
      </c>
      <c r="E23" s="69">
        <f>'Basic T2'!AK23</f>
        <v>0.48150744261001477</v>
      </c>
      <c r="F23" s="69">
        <f>'Basic T2'!AV23</f>
        <v>0.70607087206252117</v>
      </c>
      <c r="G23" s="69">
        <f>'Basic T2'!BG23</f>
        <v>5.9075993668668518</v>
      </c>
      <c r="H23" s="69">
        <f>'Basic T2'!BR23</f>
        <v>6.9176653088209523</v>
      </c>
      <c r="I23" s="69">
        <f>'Basic T2'!CC23</f>
        <v>3.2546669561599373</v>
      </c>
      <c r="J23" s="69">
        <f>'Basic T2'!CN23</f>
        <v>1.2187953644200773</v>
      </c>
      <c r="K23" s="309">
        <f t="shared" si="12"/>
        <v>19.382747238406527</v>
      </c>
      <c r="L23" s="97"/>
      <c r="M23" s="97">
        <f t="shared" si="0"/>
        <v>5.5145767395438167E-2</v>
      </c>
      <c r="N23" s="97">
        <f t="shared" si="1"/>
        <v>0.23985633538656945</v>
      </c>
      <c r="O23" s="97">
        <f t="shared" si="2"/>
        <v>0.44370012708751239</v>
      </c>
      <c r="P23" s="97">
        <f t="shared" si="3"/>
        <v>1.0410749039795422</v>
      </c>
      <c r="Q23" s="97">
        <f t="shared" si="4"/>
        <v>1.5578951990769152</v>
      </c>
      <c r="R23" s="97">
        <f t="shared" si="5"/>
        <v>3.8433250235309941</v>
      </c>
      <c r="S23" s="97">
        <f t="shared" si="6"/>
        <v>4.1870311604221735</v>
      </c>
      <c r="T23" s="97">
        <f t="shared" si="7"/>
        <v>3.1121003053960217</v>
      </c>
      <c r="U23" s="97">
        <f t="shared" si="8"/>
        <v>4.3204448655677998</v>
      </c>
      <c r="V23" s="97">
        <f t="shared" si="9"/>
        <v>2.457830623729607</v>
      </c>
      <c r="W23" s="97"/>
      <c r="X23" s="97">
        <f t="shared" si="10"/>
        <v>3.0434399920163745E-2</v>
      </c>
      <c r="Y23" s="97">
        <f t="shared" si="11"/>
        <v>0.91353361845113845</v>
      </c>
      <c r="Z23" s="97">
        <f t="shared" si="11"/>
        <v>3.6809797067369852</v>
      </c>
      <c r="AA23" s="97">
        <f t="shared" si="11"/>
        <v>2.4842063753270094</v>
      </c>
      <c r="AB23" s="97">
        <f t="shared" si="11"/>
        <v>3.6427801661853989</v>
      </c>
      <c r="AC23" s="97">
        <f t="shared" si="11"/>
        <v>30.478648326801999</v>
      </c>
      <c r="AD23" s="97">
        <f t="shared" si="11"/>
        <v>35.689808177004636</v>
      </c>
      <c r="AE23" s="97">
        <f t="shared" si="11"/>
        <v>16.791566830685795</v>
      </c>
      <c r="AF23" s="97">
        <f t="shared" si="11"/>
        <v>6.2880423988868754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5.0698780680662539E-2</v>
      </c>
      <c r="C24" s="69">
        <f>'Basic T2'!O24</f>
        <v>0.46934379012240146</v>
      </c>
      <c r="D24" s="69">
        <f>'Basic T2'!Z24</f>
        <v>1.3490036250806785</v>
      </c>
      <c r="E24" s="69">
        <f>'Basic T2'!AK24</f>
        <v>0.61347226545338152</v>
      </c>
      <c r="F24" s="69">
        <f>'Basic T2'!AV24</f>
        <v>0.65152732736179386</v>
      </c>
      <c r="G24" s="69">
        <f>'Basic T2'!BG24</f>
        <v>3.8077418714125555</v>
      </c>
      <c r="H24" s="69">
        <f>'Basic T2'!BR24</f>
        <v>4.3546326860621729</v>
      </c>
      <c r="I24" s="69">
        <f>'Basic T2'!CC24</f>
        <v>4.0927901284300177</v>
      </c>
      <c r="J24" s="69">
        <f>'Basic T2'!CN24</f>
        <v>1.2357577355607561</v>
      </c>
      <c r="K24" s="309">
        <f t="shared" si="12"/>
        <v>16.624968210164418</v>
      </c>
      <c r="L24" s="97"/>
      <c r="M24" s="97">
        <f t="shared" si="0"/>
        <v>0.47394683097079165</v>
      </c>
      <c r="N24" s="97">
        <f t="shared" si="1"/>
        <v>0.6357734732118776</v>
      </c>
      <c r="O24" s="97">
        <f t="shared" si="2"/>
        <v>0.83892650228874488</v>
      </c>
      <c r="P24" s="97">
        <f t="shared" si="3"/>
        <v>1.3263981474285687</v>
      </c>
      <c r="Q24" s="97">
        <f t="shared" si="4"/>
        <v>1.4375487440791568</v>
      </c>
      <c r="R24" s="97">
        <f t="shared" si="5"/>
        <v>2.477214297845673</v>
      </c>
      <c r="S24" s="97">
        <f t="shared" si="6"/>
        <v>2.6357133418244048</v>
      </c>
      <c r="T24" s="97">
        <f t="shared" si="7"/>
        <v>3.9135105312394254</v>
      </c>
      <c r="U24" s="97">
        <f t="shared" si="8"/>
        <v>4.3805739007134754</v>
      </c>
      <c r="V24" s="97">
        <f t="shared" si="9"/>
        <v>2.1081302605291854</v>
      </c>
      <c r="W24" s="97"/>
      <c r="X24" s="97">
        <f t="shared" si="10"/>
        <v>0.3049556548906095</v>
      </c>
      <c r="Y24" s="97">
        <f t="shared" ref="Y24:AG32" si="13">IF($K24&gt;0,C24/$K24*100,0)</f>
        <v>2.8231259403879472</v>
      </c>
      <c r="Z24" s="97">
        <f t="shared" si="13"/>
        <v>8.1143230352519087</v>
      </c>
      <c r="AA24" s="97">
        <f t="shared" si="13"/>
        <v>3.6900657956043954</v>
      </c>
      <c r="AB24" s="97">
        <f t="shared" si="13"/>
        <v>3.9189688613266251</v>
      </c>
      <c r="AC24" s="97">
        <f t="shared" si="13"/>
        <v>22.903754300621891</v>
      </c>
      <c r="AD24" s="97">
        <f t="shared" si="13"/>
        <v>26.19332940077307</v>
      </c>
      <c r="AE24" s="97">
        <f t="shared" si="13"/>
        <v>24.618333561249802</v>
      </c>
      <c r="AF24" s="97">
        <f t="shared" si="13"/>
        <v>7.433143449893759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4.097429332246541E-2</v>
      </c>
      <c r="C25" s="69">
        <f>'Basic T2'!O25</f>
        <v>2.0528617181033417</v>
      </c>
      <c r="D25" s="69">
        <f>'Basic T2'!Z25</f>
        <v>7.5204131124958238</v>
      </c>
      <c r="E25" s="69">
        <f>'Basic T2'!AK25</f>
        <v>6.4095033225745706</v>
      </c>
      <c r="F25" s="69">
        <f>'Basic T2'!AV25</f>
        <v>3.765296112025287</v>
      </c>
      <c r="G25" s="69">
        <f>'Basic T2'!BG25</f>
        <v>20.315664223596585</v>
      </c>
      <c r="H25" s="69">
        <f>'Basic T2'!BR25</f>
        <v>15.564036516883473</v>
      </c>
      <c r="I25" s="69">
        <f>'Basic T2'!CC25</f>
        <v>2.6599171543105111</v>
      </c>
      <c r="J25" s="69">
        <f>'Basic T2'!CN25</f>
        <v>0.46717922610748241</v>
      </c>
      <c r="K25" s="309">
        <f t="shared" si="12"/>
        <v>58.795845679419543</v>
      </c>
      <c r="L25" s="97"/>
      <c r="M25" s="97">
        <f t="shared" si="0"/>
        <v>0.38303951713886414</v>
      </c>
      <c r="N25" s="97">
        <f t="shared" si="1"/>
        <v>2.7808081240446136</v>
      </c>
      <c r="O25" s="97">
        <f t="shared" si="2"/>
        <v>4.6768398178731472</v>
      </c>
      <c r="P25" s="97">
        <f t="shared" si="3"/>
        <v>13.858089129289594</v>
      </c>
      <c r="Q25" s="97">
        <f t="shared" si="4"/>
        <v>8.3078582733374002</v>
      </c>
      <c r="R25" s="97">
        <f t="shared" si="5"/>
        <v>13.216823929888866</v>
      </c>
      <c r="S25" s="97">
        <f t="shared" si="6"/>
        <v>9.4203901126934948</v>
      </c>
      <c r="T25" s="97">
        <f t="shared" si="7"/>
        <v>2.5434027812248674</v>
      </c>
      <c r="U25" s="97">
        <f t="shared" si="8"/>
        <v>1.6560795582746646</v>
      </c>
      <c r="V25" s="97">
        <f t="shared" si="9"/>
        <v>7.4556113373141093</v>
      </c>
      <c r="W25" s="97"/>
      <c r="X25" s="97">
        <f t="shared" si="10"/>
        <v>6.9689095970955225E-2</v>
      </c>
      <c r="Y25" s="97">
        <f t="shared" si="13"/>
        <v>3.4915081063659406</v>
      </c>
      <c r="Z25" s="97">
        <f t="shared" si="13"/>
        <v>12.79072190491209</v>
      </c>
      <c r="AA25" s="97">
        <f t="shared" si="13"/>
        <v>10.901286049225252</v>
      </c>
      <c r="AB25" s="97">
        <f t="shared" si="13"/>
        <v>6.4040172711441468</v>
      </c>
      <c r="AC25" s="97">
        <f t="shared" si="13"/>
        <v>34.552890580682174</v>
      </c>
      <c r="AD25" s="97">
        <f t="shared" si="13"/>
        <v>26.471320102691188</v>
      </c>
      <c r="AE25" s="97">
        <f t="shared" si="13"/>
        <v>4.5239882572886758</v>
      </c>
      <c r="AF25" s="97">
        <f t="shared" si="13"/>
        <v>0.79457863171957122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1.7619037788030586E-2</v>
      </c>
      <c r="C26" s="69">
        <f>'Basic T2'!O26</f>
        <v>0.33551598529995769</v>
      </c>
      <c r="D26" s="69">
        <f>'Basic T2'!Z26</f>
        <v>2.0427667311289626</v>
      </c>
      <c r="E26" s="69">
        <f>'Basic T2'!AK26</f>
        <v>1.185366285658664</v>
      </c>
      <c r="F26" s="69">
        <f>'Basic T2'!AV26</f>
        <v>1.488438325741843</v>
      </c>
      <c r="G26" s="69">
        <f>'Basic T2'!BG26</f>
        <v>4.1764956168596639</v>
      </c>
      <c r="H26" s="69">
        <f>'Basic T2'!BR26</f>
        <v>4.4084030176248987</v>
      </c>
      <c r="I26" s="69">
        <f>'Basic T2'!CC26</f>
        <v>2.8316928577059288</v>
      </c>
      <c r="J26" s="69">
        <f>'Basic T2'!CN26</f>
        <v>0.76676592315927838</v>
      </c>
      <c r="K26" s="309">
        <f t="shared" si="12"/>
        <v>17.253063780967228</v>
      </c>
      <c r="L26" s="97"/>
      <c r="M26" s="97">
        <f t="shared" si="0"/>
        <v>0.16470784922795501</v>
      </c>
      <c r="N26" s="97">
        <f t="shared" si="1"/>
        <v>0.45449022184064508</v>
      </c>
      <c r="O26" s="97">
        <f t="shared" si="2"/>
        <v>1.270368082691655</v>
      </c>
      <c r="P26" s="97">
        <f t="shared" si="3"/>
        <v>2.5628993091643095</v>
      </c>
      <c r="Q26" s="97">
        <f t="shared" si="4"/>
        <v>3.2841333831286712</v>
      </c>
      <c r="R26" s="97">
        <f t="shared" si="5"/>
        <v>2.7171155520414692</v>
      </c>
      <c r="S26" s="97">
        <f t="shared" si="6"/>
        <v>2.668258722918845</v>
      </c>
      <c r="T26" s="97">
        <f t="shared" si="7"/>
        <v>2.707654062906613</v>
      </c>
      <c r="U26" s="97">
        <f t="shared" si="8"/>
        <v>2.718068998713437</v>
      </c>
      <c r="V26" s="97">
        <f t="shared" si="9"/>
        <v>2.1877759634607674</v>
      </c>
      <c r="W26" s="97"/>
      <c r="X26" s="97">
        <f t="shared" si="10"/>
        <v>0.10212121169729334</v>
      </c>
      <c r="Y26" s="97">
        <f t="shared" si="13"/>
        <v>1.9446748099898825</v>
      </c>
      <c r="Z26" s="97">
        <f t="shared" si="13"/>
        <v>11.840023065250865</v>
      </c>
      <c r="AA26" s="97">
        <f t="shared" si="13"/>
        <v>6.8704683452587973</v>
      </c>
      <c r="AB26" s="97">
        <f t="shared" si="13"/>
        <v>8.6270957126108723</v>
      </c>
      <c r="AC26" s="97">
        <f t="shared" si="13"/>
        <v>24.207269328401708</v>
      </c>
      <c r="AD26" s="97">
        <f t="shared" si="13"/>
        <v>25.551421321980172</v>
      </c>
      <c r="AE26" s="97">
        <f t="shared" si="13"/>
        <v>16.412695702369799</v>
      </c>
      <c r="AF26" s="97">
        <f t="shared" si="13"/>
        <v>4.4442305024406084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1.8898807941904907E-3</v>
      </c>
      <c r="C27" s="69">
        <f>'Basic T2'!O27</f>
        <v>3.2354792955187318E-2</v>
      </c>
      <c r="D27" s="69">
        <f>'Basic T2'!Z27</f>
        <v>0.16737286307328317</v>
      </c>
      <c r="E27" s="69">
        <f>'Basic T2'!AK27</f>
        <v>4.8368994813434235E-2</v>
      </c>
      <c r="F27" s="69">
        <f>'Basic T2'!AV27</f>
        <v>4.3975390203366507E-2</v>
      </c>
      <c r="G27" s="69">
        <f>'Basic T2'!BG27</f>
        <v>0.14822371141806354</v>
      </c>
      <c r="H27" s="69">
        <f>'Basic T2'!BR27</f>
        <v>0.25352467846161836</v>
      </c>
      <c r="I27" s="69">
        <f>'Basic T2'!CC27</f>
        <v>0.21263187840661446</v>
      </c>
      <c r="J27" s="69">
        <f>'Basic T2'!CN27</f>
        <v>4.6375449526019227E-2</v>
      </c>
      <c r="K27" s="309">
        <f t="shared" si="12"/>
        <v>0.95471763965177736</v>
      </c>
      <c r="L27" s="97"/>
      <c r="M27" s="97">
        <f t="shared" si="0"/>
        <v>1.7667150990492833E-2</v>
      </c>
      <c r="N27" s="97">
        <f t="shared" si="1"/>
        <v>4.3827828395910047E-2</v>
      </c>
      <c r="O27" s="97">
        <f t="shared" si="2"/>
        <v>0.10408684453144068</v>
      </c>
      <c r="P27" s="97">
        <f t="shared" si="3"/>
        <v>0.10457937339042843</v>
      </c>
      <c r="Q27" s="97">
        <f t="shared" si="4"/>
        <v>9.7028573173164906E-2</v>
      </c>
      <c r="R27" s="97">
        <f t="shared" si="5"/>
        <v>9.6430354158530379E-2</v>
      </c>
      <c r="S27" s="97">
        <f t="shared" si="6"/>
        <v>0.15344999812309987</v>
      </c>
      <c r="T27" s="97">
        <f t="shared" si="7"/>
        <v>0.20331780260150109</v>
      </c>
      <c r="U27" s="97">
        <f t="shared" si="8"/>
        <v>0.16439394064189289</v>
      </c>
      <c r="V27" s="97">
        <f t="shared" si="9"/>
        <v>0.12106303729232848</v>
      </c>
      <c r="W27" s="97"/>
      <c r="X27" s="97">
        <f t="shared" si="10"/>
        <v>0.19795180435545359</v>
      </c>
      <c r="Y27" s="97">
        <f t="shared" si="13"/>
        <v>3.388938426547599</v>
      </c>
      <c r="Z27" s="97">
        <f t="shared" si="13"/>
        <v>17.531137597324644</v>
      </c>
      <c r="AA27" s="97">
        <f t="shared" si="13"/>
        <v>5.0663141440516677</v>
      </c>
      <c r="AB27" s="97">
        <f t="shared" si="13"/>
        <v>4.6061147691170801</v>
      </c>
      <c r="AC27" s="97">
        <f t="shared" si="13"/>
        <v>15.525397799513424</v>
      </c>
      <c r="AD27" s="97">
        <f t="shared" si="13"/>
        <v>26.554938123285194</v>
      </c>
      <c r="AE27" s="97">
        <f t="shared" si="13"/>
        <v>22.271703127237657</v>
      </c>
      <c r="AF27" s="97">
        <f t="shared" si="13"/>
        <v>4.8575042085672742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0.10014382063388566</v>
      </c>
      <c r="C28" s="69">
        <f>'Basic T2'!O28</f>
        <v>1.4676908910977229</v>
      </c>
      <c r="D28" s="69">
        <f>'Basic T2'!Z28</f>
        <v>6.5334269360920656</v>
      </c>
      <c r="E28" s="69">
        <f>'Basic T2'!AK28</f>
        <v>2.1513053603543497</v>
      </c>
      <c r="F28" s="69">
        <f>'Basic T2'!AV28</f>
        <v>1.7286670199346696</v>
      </c>
      <c r="G28" s="69">
        <f>'Basic T2'!BG28</f>
        <v>12.222520515629714</v>
      </c>
      <c r="H28" s="69">
        <f>'Basic T2'!BR28</f>
        <v>12.858434842030181</v>
      </c>
      <c r="I28" s="69">
        <f>'Basic T2'!CC28</f>
        <v>8.650226359207327</v>
      </c>
      <c r="J28" s="69">
        <f>'Basic T2'!CN28</f>
        <v>2.6086572191498245</v>
      </c>
      <c r="K28" s="309">
        <f t="shared" si="12"/>
        <v>48.321072964129748</v>
      </c>
      <c r="L28" s="97"/>
      <c r="M28" s="97">
        <f t="shared" si="0"/>
        <v>0.93617333185373242</v>
      </c>
      <c r="N28" s="97">
        <f t="shared" si="1"/>
        <v>1.9881352540986732</v>
      </c>
      <c r="O28" s="97">
        <f t="shared" si="2"/>
        <v>4.0630469077701612</v>
      </c>
      <c r="P28" s="97">
        <f t="shared" si="3"/>
        <v>4.6513715537218507</v>
      </c>
      <c r="Q28" s="97">
        <f t="shared" si="4"/>
        <v>3.8141809239233888</v>
      </c>
      <c r="R28" s="97">
        <f t="shared" si="5"/>
        <v>7.9516426269194183</v>
      </c>
      <c r="S28" s="97">
        <f t="shared" si="6"/>
        <v>7.7827800210552258</v>
      </c>
      <c r="T28" s="97">
        <f t="shared" si="7"/>
        <v>8.2713139183974143</v>
      </c>
      <c r="U28" s="97">
        <f t="shared" si="8"/>
        <v>9.2472945151583748</v>
      </c>
      <c r="V28" s="97">
        <f t="shared" si="9"/>
        <v>6.1273570480958632</v>
      </c>
      <c r="W28" s="97"/>
      <c r="X28" s="97">
        <f t="shared" si="10"/>
        <v>0.20724668243237387</v>
      </c>
      <c r="Y28" s="97">
        <f t="shared" si="13"/>
        <v>3.0373723120495191</v>
      </c>
      <c r="Z28" s="97">
        <f t="shared" si="13"/>
        <v>13.520864780759387</v>
      </c>
      <c r="AA28" s="97">
        <f t="shared" si="13"/>
        <v>4.4521059413381225</v>
      </c>
      <c r="AB28" s="97">
        <f t="shared" si="13"/>
        <v>3.5774599235780915</v>
      </c>
      <c r="AC28" s="97">
        <f t="shared" si="13"/>
        <v>25.294389726616533</v>
      </c>
      <c r="AD28" s="97">
        <f t="shared" si="13"/>
        <v>26.610408364846123</v>
      </c>
      <c r="AE28" s="97">
        <f t="shared" si="13"/>
        <v>17.901561013822402</v>
      </c>
      <c r="AF28" s="97">
        <f t="shared" si="13"/>
        <v>5.3985912545574326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3.9784092197143503E-2</v>
      </c>
      <c r="C29" s="69">
        <f>'Basic T2'!O29</f>
        <v>0.46970192798186944</v>
      </c>
      <c r="D29" s="69">
        <f>'Basic T2'!Z29</f>
        <v>2.0873790084468684</v>
      </c>
      <c r="E29" s="69">
        <f>'Basic T2'!AK29</f>
        <v>0.74100887137246829</v>
      </c>
      <c r="F29" s="69">
        <f>'Basic T2'!AV29</f>
        <v>0.75912990815692782</v>
      </c>
      <c r="G29" s="69">
        <f>'Basic T2'!BG29</f>
        <v>2.8864986522804887</v>
      </c>
      <c r="H29" s="69">
        <f>'Basic T2'!BR29</f>
        <v>3.2981340063455429</v>
      </c>
      <c r="I29" s="69">
        <f>'Basic T2'!CC29</f>
        <v>1.5192800268010129</v>
      </c>
      <c r="J29" s="69">
        <f>'Basic T2'!CN29</f>
        <v>0.47274700095643063</v>
      </c>
      <c r="K29" s="309">
        <f t="shared" si="12"/>
        <v>12.273663494538754</v>
      </c>
      <c r="L29" s="97"/>
      <c r="M29" s="97">
        <f t="shared" si="0"/>
        <v>0.37191317358600345</v>
      </c>
      <c r="N29" s="97">
        <f t="shared" si="1"/>
        <v>0.63625860704254633</v>
      </c>
      <c r="O29" s="97">
        <f t="shared" si="2"/>
        <v>1.2981118345049296</v>
      </c>
      <c r="P29" s="97">
        <f t="shared" si="3"/>
        <v>1.6021470725986162</v>
      </c>
      <c r="Q29" s="97">
        <f t="shared" si="4"/>
        <v>1.6749661913381644</v>
      </c>
      <c r="R29" s="97">
        <f t="shared" si="5"/>
        <v>1.8778782736889896</v>
      </c>
      <c r="S29" s="97">
        <f t="shared" si="6"/>
        <v>1.9962500698332404</v>
      </c>
      <c r="T29" s="97">
        <f t="shared" si="7"/>
        <v>1.4527298488838569</v>
      </c>
      <c r="U29" s="97">
        <f t="shared" si="8"/>
        <v>1.6758164763505075</v>
      </c>
      <c r="V29" s="97">
        <f t="shared" si="9"/>
        <v>1.5563627607161385</v>
      </c>
      <c r="W29" s="97"/>
      <c r="X29" s="97">
        <f>IF($K29&gt;0,B29/$K29*100,0)</f>
        <v>0.32414195007746216</v>
      </c>
      <c r="Y29" s="97">
        <f t="shared" si="13"/>
        <v>3.8269089599113286</v>
      </c>
      <c r="Z29" s="97">
        <f t="shared" si="13"/>
        <v>17.006976029411767</v>
      </c>
      <c r="AA29" s="97">
        <f t="shared" si="13"/>
        <v>6.0373895023452864</v>
      </c>
      <c r="AB29" s="97">
        <f t="shared" si="13"/>
        <v>6.1850311318597546</v>
      </c>
      <c r="AC29" s="97">
        <f t="shared" si="13"/>
        <v>23.517824597072057</v>
      </c>
      <c r="AD29" s="97">
        <f t="shared" si="13"/>
        <v>26.871634600484761</v>
      </c>
      <c r="AE29" s="97">
        <f t="shared" si="13"/>
        <v>12.378374455817747</v>
      </c>
      <c r="AF29" s="97">
        <f t="shared" si="13"/>
        <v>3.8517187730198277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3.2665480157397668E-2</v>
      </c>
      <c r="C30" s="69">
        <f>'Basic T2'!O30</f>
        <v>0.2404814504392262</v>
      </c>
      <c r="D30" s="69">
        <f>'Basic T2'!Z30</f>
        <v>0.8086697599505126</v>
      </c>
      <c r="E30" s="69">
        <f>'Basic T2'!AK30</f>
        <v>0.34453085550222717</v>
      </c>
      <c r="F30" s="69">
        <f>'Basic T2'!AV30</f>
        <v>0.69040820529707547</v>
      </c>
      <c r="G30" s="69">
        <f>'Basic T2'!BG30</f>
        <v>3.9189580111395772</v>
      </c>
      <c r="H30" s="69">
        <f>'Basic T2'!BR30</f>
        <v>6.5568906337863515</v>
      </c>
      <c r="I30" s="69">
        <f>'Basic T2'!CC30</f>
        <v>4.8115707614134751</v>
      </c>
      <c r="J30" s="69">
        <f>'Basic T2'!CN30</f>
        <v>1.4397317462303136</v>
      </c>
      <c r="K30" s="309">
        <f t="shared" si="12"/>
        <v>18.843906903916157</v>
      </c>
      <c r="L30" s="97"/>
      <c r="M30" s="97">
        <f t="shared" si="0"/>
        <v>0.30536633415807002</v>
      </c>
      <c r="N30" s="97">
        <f t="shared" si="1"/>
        <v>0.32575636496416371</v>
      </c>
      <c r="O30" s="97">
        <f t="shared" si="2"/>
        <v>0.50290042265927148</v>
      </c>
      <c r="P30" s="97">
        <f t="shared" si="3"/>
        <v>0.74491564526132736</v>
      </c>
      <c r="Q30" s="97">
        <f t="shared" si="4"/>
        <v>1.5233366379974138</v>
      </c>
      <c r="R30" s="97">
        <f t="shared" si="5"/>
        <v>2.5495685226820259</v>
      </c>
      <c r="S30" s="97">
        <f t="shared" si="6"/>
        <v>3.9686663308408878</v>
      </c>
      <c r="T30" s="97">
        <f t="shared" si="7"/>
        <v>4.6008058697645762</v>
      </c>
      <c r="U30" s="97">
        <f t="shared" si="8"/>
        <v>5.1036308574700175</v>
      </c>
      <c r="V30" s="97">
        <f t="shared" si="9"/>
        <v>2.3895029373020136</v>
      </c>
      <c r="W30" s="97"/>
      <c r="X30" s="97">
        <f t="shared" si="10"/>
        <v>0.17334770503779712</v>
      </c>
      <c r="Y30" s="97">
        <f t="shared" si="13"/>
        <v>1.2761761754896441</v>
      </c>
      <c r="Z30" s="97">
        <f t="shared" si="13"/>
        <v>4.2914124129028366</v>
      </c>
      <c r="AA30" s="97">
        <f t="shared" si="13"/>
        <v>1.8283408916153501</v>
      </c>
      <c r="AB30" s="97">
        <f t="shared" si="13"/>
        <v>3.6638272987519072</v>
      </c>
      <c r="AC30" s="97">
        <f t="shared" si="13"/>
        <v>20.796950606485623</v>
      </c>
      <c r="AD30" s="97">
        <f t="shared" si="13"/>
        <v>34.795813135882632</v>
      </c>
      <c r="AE30" s="97">
        <f t="shared" si="13"/>
        <v>25.533827915555719</v>
      </c>
      <c r="AF30" s="97">
        <f t="shared" si="13"/>
        <v>7.6403038582784939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6.7651365491938842E-2</v>
      </c>
      <c r="C31" s="69">
        <f>'Basic T2'!O31</f>
        <v>0.42502689484545281</v>
      </c>
      <c r="D31" s="69">
        <f>'Basic T2'!Z31</f>
        <v>1.4511965701674503</v>
      </c>
      <c r="E31" s="69">
        <f>'Basic T2'!AK31</f>
        <v>0.65554344667479614</v>
      </c>
      <c r="F31" s="69">
        <f>'Basic T2'!AV31</f>
        <v>1.0542617747099672</v>
      </c>
      <c r="G31" s="69">
        <f>'Basic T2'!BG31</f>
        <v>5.0865548128608502</v>
      </c>
      <c r="H31" s="69">
        <f>'Basic T2'!BR31</f>
        <v>9.1700642729140309</v>
      </c>
      <c r="I31" s="69">
        <f>'Basic T2'!CC31</f>
        <v>7.7026240864936844</v>
      </c>
      <c r="J31" s="69">
        <f>'Basic T2'!CN31</f>
        <v>2.7566558327002695</v>
      </c>
      <c r="K31" s="309">
        <f t="shared" si="12"/>
        <v>28.369579056858441</v>
      </c>
      <c r="L31" s="97"/>
      <c r="M31" s="97">
        <f t="shared" si="0"/>
        <v>0.63242448546658392</v>
      </c>
      <c r="N31" s="97">
        <f t="shared" si="1"/>
        <v>0.57574177145047856</v>
      </c>
      <c r="O31" s="97">
        <f t="shared" si="2"/>
        <v>0.90247886670518895</v>
      </c>
      <c r="P31" s="97">
        <f t="shared" si="3"/>
        <v>1.4173609178334787</v>
      </c>
      <c r="Q31" s="97">
        <f t="shared" si="4"/>
        <v>2.326153680002724</v>
      </c>
      <c r="R31" s="97">
        <f t="shared" si="5"/>
        <v>3.309175551997233</v>
      </c>
      <c r="S31" s="97">
        <f t="shared" si="6"/>
        <v>5.5503328275807053</v>
      </c>
      <c r="T31" s="97">
        <f t="shared" si="7"/>
        <v>7.3652201883693351</v>
      </c>
      <c r="U31" s="97">
        <f t="shared" si="8"/>
        <v>9.7719271718713578</v>
      </c>
      <c r="V31" s="97">
        <f t="shared" si="9"/>
        <v>3.5974064631096718</v>
      </c>
      <c r="W31" s="97"/>
      <c r="X31" s="97">
        <f t="shared" si="10"/>
        <v>0.23846446701359814</v>
      </c>
      <c r="Y31" s="97">
        <f t="shared" si="13"/>
        <v>1.4981783620885314</v>
      </c>
      <c r="Z31" s="97">
        <f t="shared" si="13"/>
        <v>5.1153264109381231</v>
      </c>
      <c r="AA31" s="97">
        <f t="shared" si="13"/>
        <v>2.3107267307736676</v>
      </c>
      <c r="AB31" s="97">
        <f t="shared" si="13"/>
        <v>3.7161699600724103</v>
      </c>
      <c r="AC31" s="97">
        <f t="shared" si="13"/>
        <v>17.929609750875589</v>
      </c>
      <c r="AD31" s="97">
        <f t="shared" si="13"/>
        <v>32.323582435027838</v>
      </c>
      <c r="AE31" s="97">
        <f t="shared" si="13"/>
        <v>27.150998860631841</v>
      </c>
      <c r="AF31" s="97">
        <f t="shared" si="13"/>
        <v>9.7169430225784001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5.2759792611202819E-4</v>
      </c>
      <c r="C32" s="69">
        <f>'Basic T2'!O32</f>
        <v>0.12167986823768014</v>
      </c>
      <c r="D32" s="69">
        <f>'Basic T2'!Z32</f>
        <v>0.48096426546044635</v>
      </c>
      <c r="E32" s="69">
        <f>'Basic T2'!AK32</f>
        <v>0.36964351537552886</v>
      </c>
      <c r="F32" s="69">
        <f>'Basic T2'!AV32</f>
        <v>0.46045653488262789</v>
      </c>
      <c r="G32" s="69">
        <f>'Basic T2'!BG32</f>
        <v>1.8924307772148006</v>
      </c>
      <c r="H32" s="69">
        <f>'Basic T2'!BR32</f>
        <v>3.1703986538548201</v>
      </c>
      <c r="I32" s="69">
        <f>'Basic T2'!CC32</f>
        <v>3.6806256140078308</v>
      </c>
      <c r="J32" s="69">
        <f>'Basic T2'!CN32</f>
        <v>1.3399178504597022</v>
      </c>
      <c r="K32" s="309">
        <f t="shared" si="12"/>
        <v>11.516644677419549</v>
      </c>
      <c r="L32" s="97"/>
      <c r="M32" s="97">
        <f t="shared" si="0"/>
        <v>4.9321376520388921E-3</v>
      </c>
      <c r="N32" s="97">
        <f t="shared" si="1"/>
        <v>0.16482764676455694</v>
      </c>
      <c r="O32" s="97">
        <f t="shared" si="2"/>
        <v>0.29910495527725239</v>
      </c>
      <c r="P32" s="97">
        <f t="shared" si="3"/>
        <v>0.79921212679555631</v>
      </c>
      <c r="Q32" s="97">
        <f t="shared" si="4"/>
        <v>1.0159646197863814</v>
      </c>
      <c r="R32" s="97">
        <f t="shared" si="5"/>
        <v>1.2311644899554643</v>
      </c>
      <c r="S32" s="97">
        <f t="shared" si="6"/>
        <v>1.9189361384286401</v>
      </c>
      <c r="T32" s="97">
        <f t="shared" si="7"/>
        <v>3.5194003723554275</v>
      </c>
      <c r="U32" s="97">
        <f t="shared" si="8"/>
        <v>4.7498057231746893</v>
      </c>
      <c r="V32" s="97">
        <f t="shared" si="9"/>
        <v>1.4603689364883554</v>
      </c>
      <c r="W32" s="97"/>
      <c r="X32" s="97">
        <f t="shared" si="10"/>
        <v>4.5811774252832397E-3</v>
      </c>
      <c r="Y32" s="97">
        <f t="shared" si="13"/>
        <v>1.056556589579041</v>
      </c>
      <c r="Z32" s="97">
        <f t="shared" si="13"/>
        <v>4.1762534048086355</v>
      </c>
      <c r="AA32" s="97">
        <f t="shared" si="13"/>
        <v>3.2096459144934926</v>
      </c>
      <c r="AB32" s="97">
        <f t="shared" si="13"/>
        <v>3.9981830453225293</v>
      </c>
      <c r="AC32" s="97">
        <f t="shared" si="13"/>
        <v>16.432136531269833</v>
      </c>
      <c r="AD32" s="97">
        <f t="shared" si="13"/>
        <v>27.5288397155376</v>
      </c>
      <c r="AE32" s="97">
        <f t="shared" si="13"/>
        <v>31.959183573878587</v>
      </c>
      <c r="AF32" s="97">
        <f t="shared" si="13"/>
        <v>11.634620047684999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4.4634978243759664E-2</v>
      </c>
      <c r="C33" s="69">
        <f>'Basic T2'!O33</f>
        <v>1.4981886918500087</v>
      </c>
      <c r="D33" s="69">
        <f>'Basic T2'!Z33</f>
        <v>6.177377312666855</v>
      </c>
      <c r="E33" s="69">
        <f>'Basic T2'!AK33</f>
        <v>3.1238811169553364</v>
      </c>
      <c r="F33" s="69">
        <f>'Basic T2'!AV33</f>
        <v>2.8983279674467348</v>
      </c>
      <c r="G33" s="69">
        <f>'Basic T2'!BG33</f>
        <v>13.223815407894518</v>
      </c>
      <c r="H33" s="69">
        <f>'Basic T2'!BR33</f>
        <v>23.408999400889059</v>
      </c>
      <c r="I33" s="69">
        <f>'Basic T2'!CC33</f>
        <v>20.916446857413067</v>
      </c>
      <c r="J33" s="69">
        <f>'Basic T2'!CN33</f>
        <v>6.4366274132920385</v>
      </c>
      <c r="K33" s="309">
        <f t="shared" ref="K33" si="14">SUM(B33:J33)</f>
        <v>77.728299146651381</v>
      </c>
      <c r="L33" s="97"/>
      <c r="M33" s="97">
        <f t="shared" si="0"/>
        <v>0.41726065607626905</v>
      </c>
      <c r="N33" s="97">
        <f t="shared" si="1"/>
        <v>2.0294475993723751</v>
      </c>
      <c r="O33" s="97">
        <f t="shared" si="2"/>
        <v>3.841624622708864</v>
      </c>
      <c r="P33" s="97">
        <f t="shared" si="3"/>
        <v>6.7541930738375262</v>
      </c>
      <c r="Q33" s="97">
        <f t="shared" si="4"/>
        <v>6.3949546773483119</v>
      </c>
      <c r="R33" s="97">
        <f t="shared" si="5"/>
        <v>8.6030581133788662</v>
      </c>
      <c r="S33" s="97">
        <f t="shared" si="6"/>
        <v>14.168683443075109</v>
      </c>
      <c r="T33" s="97">
        <f t="shared" si="7"/>
        <v>20.000227835771252</v>
      </c>
      <c r="U33" s="97">
        <f t="shared" si="8"/>
        <v>22.816868746922545</v>
      </c>
      <c r="V33" s="97">
        <f t="shared" si="9"/>
        <v>9.856342427791029</v>
      </c>
      <c r="W33" s="97"/>
      <c r="X33" s="97">
        <f t="shared" ref="X33" si="15">IF($K33&gt;0,B33/$K33*100,0)</f>
        <v>5.7424359896961145E-2</v>
      </c>
      <c r="Y33" s="97">
        <f t="shared" ref="Y33" si="16">IF($K33&gt;0,C33/$K33*100,0)</f>
        <v>1.9274687704453037</v>
      </c>
      <c r="Z33" s="97">
        <f t="shared" ref="Z33" si="17">IF($K33&gt;0,D33/$K33*100,0)</f>
        <v>7.9473980268266073</v>
      </c>
      <c r="AA33" s="97">
        <f t="shared" ref="AA33" si="18">IF($K33&gt;0,E33/$K33*100,0)</f>
        <v>4.0189752654454125</v>
      </c>
      <c r="AB33" s="97">
        <f t="shared" ref="AB33" si="19">IF($K33&gt;0,F33/$K33*100,0)</f>
        <v>3.7287937588578997</v>
      </c>
      <c r="AC33" s="97">
        <f t="shared" ref="AC33" si="20">IF($K33&gt;0,G33/$K33*100,0)</f>
        <v>17.012871184721163</v>
      </c>
      <c r="AD33" s="97">
        <f t="shared" ref="AD33" si="21">IF($K33&gt;0,H33/$K33*100,0)</f>
        <v>30.116443634927453</v>
      </c>
      <c r="AE33" s="97">
        <f t="shared" ref="AE33" si="22">IF($K33&gt;0,I33/$K33*100,0)</f>
        <v>26.909693235342292</v>
      </c>
      <c r="AF33" s="97">
        <f>IF($K33&gt;0,J33/$K33*100,0)</f>
        <v>8.2809317635369037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10.697145200193773</v>
      </c>
      <c r="C35" s="310">
        <f t="shared" ref="C35:K35" si="24">SUM(C8:C33)</f>
        <v>73.822487080392563</v>
      </c>
      <c r="D35" s="310">
        <f t="shared" si="24"/>
        <v>160.80116928006802</v>
      </c>
      <c r="E35" s="310">
        <f t="shared" si="24"/>
        <v>46.250989315892362</v>
      </c>
      <c r="F35" s="310">
        <f t="shared" si="24"/>
        <v>45.32210334051242</v>
      </c>
      <c r="G35" s="310">
        <f t="shared" si="24"/>
        <v>153.71063677147291</v>
      </c>
      <c r="H35" s="310">
        <f t="shared" si="24"/>
        <v>165.21647543992609</v>
      </c>
      <c r="I35" s="310">
        <f t="shared" si="24"/>
        <v>104.58104292193673</v>
      </c>
      <c r="J35" s="310">
        <f t="shared" si="24"/>
        <v>28.209950649605183</v>
      </c>
      <c r="K35" s="310">
        <f t="shared" si="24"/>
        <v>788.61199999999997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1.3564522477712453</v>
      </c>
      <c r="Y35" s="98">
        <f t="shared" ref="Y35:AG35" si="26">IF($K35&gt;0,C35/$K35*100,0)</f>
        <v>9.3610656546429123</v>
      </c>
      <c r="Z35" s="98">
        <f t="shared" si="26"/>
        <v>20.390403554608355</v>
      </c>
      <c r="AA35" s="98">
        <f t="shared" si="26"/>
        <v>5.8648599458152253</v>
      </c>
      <c r="AB35" s="98">
        <f t="shared" si="26"/>
        <v>5.7470724945235956</v>
      </c>
      <c r="AC35" s="98">
        <f t="shared" si="26"/>
        <v>19.491288082285447</v>
      </c>
      <c r="AD35" s="98">
        <f t="shared" si="26"/>
        <v>20.950286762048524</v>
      </c>
      <c r="AE35" s="98">
        <f t="shared" si="26"/>
        <v>13.261406486578537</v>
      </c>
      <c r="AF35" s="98">
        <f t="shared" si="26"/>
        <v>3.5771647717261699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automation\Data\Results\Workbooks\LSIPs\NS_LSIP\[NS_LSIP_MainTables.Main.xlsm]Manager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automation\Data\Results\Workbooks\LSIPs\NS_LSIP\[NS_LSIP_MainTables.Main.xlsm]Manager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automation\Data\Results\Workbooks\LSIPs\NS_LSIP\[NS_LSIP_MainTables.Main.xlsm]Manager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automation\Data\Results\Workbooks\LSIPs\NS_LSIP\[NS_LSIP_MainTables.Main.xlsm]Manager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automation\Data\Results\Workbooks\LSIPs\NS_LSIP\[NS_LSIP_MainTables.Main.xlsm]Manager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automation\Data\Results\Workbooks\LSIPs\NS_LSIP\[NS_LSIP_MainTables.Main.xlsm]Manager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automation\Data\Results\Workbooks\LSIPs\NS_LSIP\[NS_LSIP_MainTables.Main.xlsm]Manager</v>
      </c>
      <c r="Y79" s="91" t="str">
        <f ca="1">CELL("filename")</f>
        <v>M:\IE\Projects\Nuffield via NFER AI and automation\Data\Results\Workbooks\LSIPs\NS_LSIP\[NS_LSIP_MainTables.Main.xlsm]Manager</v>
      </c>
      <c r="AW79" s="91" t="str">
        <f ca="1">CELL("filename")</f>
        <v>M:\IE\Projects\Nuffield via NFER AI and automation\Data\Results\Workbooks\LSIPs\NS_LSIP\[NS_LSIP_MainTables.Main.xlsm]Manager</v>
      </c>
      <c r="BU79" s="91" t="str">
        <f ca="1">CELL("filename")</f>
        <v>M:\IE\Projects\Nuffield via NFER AI and automation\Data\Results\Workbooks\LSIPs\NS_LSIP\[NS_LSIP_MainTables.Main.xlsm]Manager</v>
      </c>
      <c r="CS79" s="91" t="str">
        <f ca="1">CELL("filename")</f>
        <v>M:\IE\Projects\Nuffield via NFER AI and automation\Data\Results\Workbooks\LSIPs\NS_LSIP\[NS_LSIP_MainTables.Main.xlsm]Manager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automation\Data\Results\Workbooks\LSIPs\NS_LSIP\[NS_LSIP_MainTables.Main.xlsm]Manager</v>
      </c>
      <c r="Y96" s="91" t="str">
        <f ca="1">CELL("filename")</f>
        <v>M:\IE\Projects\Nuffield via NFER AI and automation\Data\Results\Workbooks\LSIPs\NS_LSIP\[NS_LSIP_MainTables.Main.xlsm]Manager</v>
      </c>
      <c r="AW96" s="91" t="str">
        <f ca="1">CELL("filename")</f>
        <v>M:\IE\Projects\Nuffield via NFER AI and automation\Data\Results\Workbooks\LSIPs\NS_LSIP\[NS_LSIP_MainTables.Main.xlsm]Manager</v>
      </c>
      <c r="BU96" s="91" t="str">
        <f ca="1">CELL("filename")</f>
        <v>M:\IE\Projects\Nuffield via NFER AI and automation\Data\Results\Workbooks\LSIPs\NS_LSIP\[NS_LSIP_MainTables.Main.xlsm]Manager</v>
      </c>
      <c r="CS96" s="91" t="str">
        <f ca="1">CELL("filename")</f>
        <v>M:\IE\Projects\Nuffield via NFER AI and automation\Data\Results\Workbooks\LSIPs\NS_LSIP\[NS_LSIP_MainTables.Main.xlsm]Manager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A645A8F-B576-411F-88D1-73E610D6560E}"/>
</file>

<file path=customXml/itemProps2.xml><?xml version="1.0" encoding="utf-8"?>
<ds:datastoreItem xmlns:ds="http://schemas.openxmlformats.org/officeDocument/2006/customXml" ds:itemID="{AF0B9628-318E-4290-A82F-487A30132CE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2024-02-29T16:14:58Z</dcterms:modified>
</cp:coreProperties>
</file>