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L_LEP\"/>
    </mc:Choice>
  </mc:AlternateContent>
  <xr:revisionPtr revIDLastSave="0" documentId="13_ncr:1_{6D1837C5-168B-4BE9-86B4-F114062C2C3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K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U30" i="109"/>
  <c r="AK33" i="109"/>
  <c r="AU29" i="109"/>
  <c r="AK32" i="109"/>
  <c r="AU34" i="109"/>
  <c r="AK29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Q6" i="78"/>
  <c r="BI83" i="78"/>
  <c r="BI100" i="78"/>
  <c r="BF43" i="78"/>
  <c r="BI96" i="78"/>
  <c r="BI102" i="78"/>
  <c r="BI84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I98" i="78" l="1"/>
  <c r="BI97" i="78"/>
  <c r="BI101" i="78"/>
  <c r="BI106" i="78"/>
  <c r="BT6" i="78"/>
  <c r="BI87" i="78"/>
  <c r="BI93" i="78"/>
  <c r="BI82" i="78"/>
  <c r="BI99" i="78"/>
  <c r="BI109" i="78"/>
  <c r="BI86" i="78"/>
  <c r="BI91" i="78"/>
  <c r="BI88" i="78"/>
  <c r="BI95" i="78"/>
  <c r="BI92" i="78"/>
  <c r="BI104" i="78"/>
  <c r="BI90" i="78"/>
  <c r="BI43" i="78"/>
  <c r="BI105" i="78"/>
  <c r="BI80" i="78"/>
  <c r="BI94" i="78"/>
  <c r="BI85" i="78"/>
  <c r="BI89" i="78"/>
  <c r="BI103" i="78"/>
  <c r="BH89" i="78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<sst xmlns="http://schemas.openxmlformats.org/spreadsheetml/2006/main" count="2355" uniqueCount="531">
  <si>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</si>
  <si>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</si>
  <si>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</si>
  <si>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</si>
  <si>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</si>
  <si>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</si>
  <si>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</si>
  <si>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</si>
  <si>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</si>
  <si>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</si>
  <si>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</si>
  <si>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</si>
  <si>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</si>
  <si>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</si>
  <si>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</si>
  <si>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</si>
  <si>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</si>
  <si>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</si>
  <si>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</si>
  <si>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</si>
  <si>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</si>
  <si>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</si>
  <si>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</si>
  <si>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</si>
  <si>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</si>
  <si>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</si>
  <si>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</si>
  <si>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</si>
  <si>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</si>
  <si>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</si>
  <si>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</si>
  <si>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</si>
  <si>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</si>
  <si>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</si>
  <si>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</si>
  <si>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</si>
  <si>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</si>
  <si>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</si>
  <si>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</si>
  <si>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</si>
  <si>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</si>
  <si>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</si>
  <si>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</si>
  <si>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</si>
  <si>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</si>
  <si>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</si>
  <si>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</si>
  <si>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</si>
  <si>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</si>
  <si>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</si>
  <si>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</si>
  <si>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</si>
  <si>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</si>
  <si>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</si>
  <si>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</si>
  <si>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</si>
  <si>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</si>
  <si>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</si>
  <si>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</si>
  <si>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</si>
  <si>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</si>
  <si>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</si>
  <si>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</si>
  <si>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</si>
  <si>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</si>
  <si>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</si>
  <si>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</si>
  <si>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</si>
  <si>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</si>
  <si>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</si>
  <si>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</si>
  <si>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</si>
  <si>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</si>
  <si>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</si>
  <si>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</si>
  <si>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</si>
  <si>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</si>
  <si>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</si>
  <si>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</si>
  <si>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</si>
  <si>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</si>
  <si>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</si>
  <si>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</si>
  <si>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</si>
  <si>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</si>
  <si>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</si>
  <si>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</si>
  <si>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</si>
  <si>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</si>
  <si>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</si>
  <si>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</si>
  <si>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</si>
  <si>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</si>
  <si>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</si>
  <si>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</si>
  <si>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</si>
  <si>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</si>
  <si>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</si>
  <si>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</si>
  <si>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</si>
  <si>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</si>
  <si>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</si>
  <si>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</si>
  <si>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</si>
  <si>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</si>
  <si>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</si>
  <si>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</si>
  <si>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</si>
  <si>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</si>
  <si>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</si>
  <si>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</si>
  <si>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</si>
  <si>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</si>
  <si>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</si>
  <si>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</si>
  <si>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</si>
  <si>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</si>
  <si>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</si>
  <si>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</si>
  <si>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</si>
  <si>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</si>
  <si>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</si>
  <si>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</si>
  <si>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</si>
  <si>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</si>
  <si>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</si>
  <si>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</si>
  <si>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</si>
  <si>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</si>
  <si>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</si>
  <si>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</si>
  <si>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</si>
  <si>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</si>
  <si>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</si>
  <si>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</si>
  <si>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</si>
  <si>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</si>
  <si>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</si>
  <si>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</si>
  <si>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</si>
  <si>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</si>
  <si>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</si>
  <si>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</si>
  <si>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</si>
  <si>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</si>
  <si>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</si>
  <si>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</si>
  <si>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</si>
  <si>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</si>
  <si>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</si>
  <si>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</si>
  <si>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</si>
  <si>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</si>
  <si>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</si>
  <si>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</si>
  <si>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</si>
  <si>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</si>
  <si>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</si>
  <si>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</si>
  <si>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</si>
  <si>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</si>
  <si>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</si>
  <si>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</si>
  <si>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</si>
  <si>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</si>
  <si>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</si>
  <si>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</si>
  <si>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</si>
  <si>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</si>
  <si>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</si>
  <si>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</si>
  <si>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</si>
  <si>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</si>
  <si>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</si>
  <si>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</si>
  <si>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</si>
  <si>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</si>
  <si>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</si>
  <si>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</si>
  <si>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</si>
  <si>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</si>
  <si>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</si>
  <si>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</si>
  <si>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</si>
  <si>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</si>
  <si>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</si>
  <si>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</si>
  <si>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</si>
  <si>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</si>
  <si>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</si>
  <si>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</si>
  <si>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</si>
  <si>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</si>
  <si>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</si>
  <si>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</si>
  <si>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</si>
  <si>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</si>
  <si>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</si>
  <si>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</si>
  <si>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</si>
  <si>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</si>
  <si>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</si>
  <si>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</si>
  <si>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</si>
  <si>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</si>
  <si>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</si>
  <si>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</si>
  <si>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</si>
  <si>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</si>
  <si>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</si>
  <si>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</si>
  <si>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</si>
  <si>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</si>
  <si>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</si>
  <si>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</si>
  <si>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</si>
  <si>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</si>
  <si>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</si>
  <si>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</si>
  <si>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</si>
  <si>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</si>
  <si>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</si>
  <si>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</si>
  <si>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</si>
  <si>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</si>
  <si>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</si>
  <si>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</si>
  <si>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</si>
  <si>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</si>
  <si>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</si>
  <si>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</si>
  <si>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</si>
  <si>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</si>
  <si>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</si>
  <si>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</si>
  <si>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</si>
  <si>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</si>
  <si>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</si>
  <si>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</si>
  <si>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</si>
  <si>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</si>
  <si>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</si>
  <si>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</si>
  <si>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</si>
  <si>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</si>
  <si>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</si>
  <si>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</si>
  <si>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</si>
  <si>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</si>
  <si>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</si>
  <si>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</si>
  <si>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</si>
  <si>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</si>
  <si>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</si>
  <si>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</si>
  <si>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</si>
  <si>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</si>
  <si>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</si>
  <si>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</si>
  <si>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</si>
  <si>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</si>
  <si>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</si>
  <si>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</si>
  <si>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</si>
  <si>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</si>
  <si>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</si>
  <si>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</si>
  <si>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</si>
  <si>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</si>
  <si>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</si>
  <si>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</si>
  <si>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</si>
  <si>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</si>
  <si>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</si>
  <si>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</si>
  <si>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</si>
  <si>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</si>
  <si>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</si>
  <si>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</si>
  <si>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</si>
  <si>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</si>
  <si>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</si>
  <si>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</si>
  <si>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</si>
  <si>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</si>
  <si>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</si>
  <si>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</si>
  <si>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</si>
  <si>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</si>
  <si>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</si>
  <si>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</si>
  <si>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</si>
  <si>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</si>
  <si>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</si>
  <si>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</si>
  <si>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</si>
  <si>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</si>
  <si>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</si>
  <si>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</si>
  <si>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</si>
  <si>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</si>
  <si>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</si>
  <si>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</si>
  <si>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</si>
  <si>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</si>
  <si>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</si>
  <si>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</si>
  <si>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</si>
  <si>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</si>
  <si>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</si>
  <si>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</si>
  <si>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</si>
  <si>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</si>
  <si>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</si>
  <si>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</si>
  <si>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</si>
  <si>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</si>
  <si>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</si>
  <si>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</si>
  <si>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</si>
  <si>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</si>
  <si>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</si>
  <si>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</si>
  <si>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</si>
  <si>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</si>
  <si>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</si>
  <si>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</si>
  <si>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</si>
  <si>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</si>
  <si>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</si>
  <si>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</si>
  <si>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</si>
  <si>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</si>
  <si>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</si>
  <si>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</si>
  <si>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</si>
  <si>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</si>
  <si>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</si>
  <si>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</si>
  <si>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</si>
  <si>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</si>
  <si>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</si>
  <si>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</si>
  <si>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</si>
  <si>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</si>
  <si>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</si>
  <si>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</si>
  <si>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</si>
  <si>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</si>
  <si>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</si>
  <si>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</si>
  <si>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</si>
  <si>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</si>
  <si>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</si>
  <si>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</si>
  <si>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</si>
  <si>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</si>
  <si>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</si>
  <si>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</si>
  <si>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</si>
  <si>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</si>
  <si>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</si>
  <si>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</si>
  <si>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</si>
  <si>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</si>
  <si>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</si>
  <si>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</si>
  <si>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</si>
  <si>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</si>
  <si>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</si>
  <si>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</si>
  <si>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</si>
  <si>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</si>
  <si>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</si>
  <si>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</si>
  <si>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</si>
  <si>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</si>
  <si>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</si>
  <si>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</si>
  <si>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</si>
  <si>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</si>
  <si>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</si>
  <si>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</si>
  <si>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</si>
  <si>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</si>
  <si>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</si>
  <si>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</si>
  <si>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</si>
  <si>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</si>
  <si>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</si>
  <si>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</si>
  <si>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</si>
  <si>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</si>
  <si>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</si>
  <si>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</si>
  <si>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</si>
  <si>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</si>
  <si>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</si>
  <si>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</si>
  <si>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</si>
  <si>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</si>
  <si>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</si>
  <si>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</si>
  <si>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</si>
  <si>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</si>
  <si>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</si>
  <si>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</si>
  <si>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</si>
  <si>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</si>
  <si>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</si>
  <si>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</si>
  <si>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</si>
  <si>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</si>
  <si>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</si>
  <si>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</si>
  <si>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</si>
  <si>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</si>
  <si>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</si>
  <si>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</si>
  <si>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</si>
  <si>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</si>
  <si>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</si>
  <si>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</si>
  <si>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</si>
  <si>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</si>
  <si>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</si>
  <si>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</si>
  <si>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</si>
  <si>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</si>
  <si>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</si>
  <si>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</si>
  <si>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</si>
  <si>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</si>
  <si>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</si>
  <si>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</si>
  <si>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</si>
  <si>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</si>
  <si>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</si>
  <si>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</si>
  <si>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</si>
  <si>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</si>
  <si>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</si>
  <si>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</si>
  <si>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</si>
  <si>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</si>
  <si>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</si>
  <si>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</si>
  <si>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</si>
  <si>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</si>
  <si>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</si>
  <si>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</si>
  <si>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</si>
  <si>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</si>
  <si>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</si>
  <si>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</si>
  <si>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</si>
  <si>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</si>
  <si>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</si>
  <si>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</si>
  <si>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</si>
  <si>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</si>
  <si>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</si>
  <si>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</si>
  <si>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</si>
  <si>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</si>
  <si>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</si>
  <si>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</si>
  <si>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</si>
  <si>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</si>
  <si>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</si>
  <si>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</si>
  <si>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</si>
  <si>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</si>
  <si>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</si>
  <si>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</si>
  <si>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</si>
  <si>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</si>
  <si>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</si>
  <si>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</si>
  <si>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</si>
  <si>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</si>
  <si>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</si>
  <si>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</si>
  <si>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</si>
  <si>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</si>
  <si>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</si>
  <si>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</si>
  <si>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</si>
  <si>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</si>
  <si>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</si>
  <si>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</si>
  <si>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</si>
  <si>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</si>
  <si>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</si>
  <si>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</si>
  <si>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</si>
  <si>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</si>
  <si>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</si>
  <si>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</si>
  <si>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</si>
  <si>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</si>
  <si>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</si>
  <si>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</si>
  <si>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</si>
  <si>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</si>
  <si>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</si>
  <si>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</si>
  <si>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</si>
  <si>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</si>
  <si>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</si>
  <si>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</si>
  <si>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</si>
  <si>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</si>
  <si>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</si>
  <si>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</si>
  <si>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</si>
  <si>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</si>
  <si>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</si>
  <si>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</si>
  <si>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</si>
  <si>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</si>
  <si>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</si>
  <si>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</si>
  <si>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</si>
  <si>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</si>
  <si>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</si>
  <si>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automation/Data/Results/Workbooks/LEPs/SL_LEP/SL_LEP_Database.Main.xlsx</t>
  </si>
  <si>
    <t>28. Solent</t>
  </si>
  <si>
    <t>28-02-2024 10:01:13</t>
  </si>
  <si>
    <t>Solent</t>
  </si>
  <si>
    <t>29 02 2024 03:54:43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</si>
</sst>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-0.16268731174400308</c:v>
                </c:pt>
                <c:pt idx="2">
                  <c:v>0.72489577268814998</c:v>
                </c:pt>
                <c:pt idx="3">
                  <c:v>-1.6422028862971727</c:v>
                </c:pt>
                <c:pt idx="4">
                  <c:v>-3.6865641379357772E-2</c:v>
                </c:pt>
                <c:pt idx="5">
                  <c:v>-0.25030196032536089</c:v>
                </c:pt>
                <c:pt idx="7">
                  <c:v>-2.4016287353185062</c:v>
                </c:pt>
                <c:pt idx="8">
                  <c:v>-1.7289012851962493</c:v>
                </c:pt>
                <c:pt idx="9">
                  <c:v>-0.73937292874671767</c:v>
                </c:pt>
                <c:pt idx="10">
                  <c:v>0.7146660619553824</c:v>
                </c:pt>
                <c:pt idx="11">
                  <c:v>0.72843595611886691</c:v>
                </c:pt>
                <c:pt idx="12">
                  <c:v>-2.0180807652770527</c:v>
                </c:pt>
                <c:pt idx="13">
                  <c:v>-5.3360930563791094</c:v>
                </c:pt>
                <c:pt idx="14">
                  <c:v>-11.206080998995239</c:v>
                </c:pt>
                <c:pt idx="15">
                  <c:v>-1.5850305360972095</c:v>
                </c:pt>
                <c:pt idx="17">
                  <c:v>9.8066430693388718E-2</c:v>
                </c:pt>
                <c:pt idx="18">
                  <c:v>-1.0241869115031443</c:v>
                </c:pt>
                <c:pt idx="19">
                  <c:v>0.98557759346384888</c:v>
                </c:pt>
                <c:pt idx="20">
                  <c:v>0.36971698139356413</c:v>
                </c:pt>
                <c:pt idx="22">
                  <c:v>1.7318414337435639</c:v>
                </c:pt>
                <c:pt idx="24">
                  <c:v>0.61227957101939179</c:v>
                </c:pt>
                <c:pt idx="25">
                  <c:v>1.5907500589953161</c:v>
                </c:pt>
                <c:pt idx="26">
                  <c:v>2.7412409495294998</c:v>
                </c:pt>
                <c:pt idx="27">
                  <c:v>0.92017746706993808</c:v>
                </c:pt>
                <c:pt idx="29">
                  <c:v>0.40137134967721533</c:v>
                </c:pt>
                <c:pt idx="30">
                  <c:v>25.355649834162829</c:v>
                </c:pt>
                <c:pt idx="31">
                  <c:v>3.473951037909262</c:v>
                </c:pt>
                <c:pt idx="32">
                  <c:v>-1.9992059597742418</c:v>
                </c:pt>
                <c:pt idx="33">
                  <c:v>4.8380021152875097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0.34362518517636609</c:v>
                </c:pt>
                <c:pt idx="2">
                  <c:v>0.34215402966066844</c:v>
                </c:pt>
                <c:pt idx="3">
                  <c:v>0.13562453718953815</c:v>
                </c:pt>
                <c:pt idx="4">
                  <c:v>0.23531688440785459</c:v>
                </c:pt>
                <c:pt idx="5">
                  <c:v>0.25333412937491584</c:v>
                </c:pt>
                <c:pt idx="7">
                  <c:v>-0.49340989401993607</c:v>
                </c:pt>
                <c:pt idx="8">
                  <c:v>0.90384279879942575</c:v>
                </c:pt>
                <c:pt idx="9">
                  <c:v>0.79877102197309924</c:v>
                </c:pt>
                <c:pt idx="10">
                  <c:v>0.75847406609235168</c:v>
                </c:pt>
                <c:pt idx="11">
                  <c:v>0.65699759703758964</c:v>
                </c:pt>
                <c:pt idx="12">
                  <c:v>-0.702347965138439</c:v>
                </c:pt>
                <c:pt idx="13">
                  <c:v>1.2401773743372813</c:v>
                </c:pt>
                <c:pt idx="14">
                  <c:v>-0.51634574653124377</c:v>
                </c:pt>
                <c:pt idx="15">
                  <c:v>0.58227014701650592</c:v>
                </c:pt>
                <c:pt idx="17">
                  <c:v>1.2248954949232393</c:v>
                </c:pt>
                <c:pt idx="18">
                  <c:v>0.1163509839611887</c:v>
                </c:pt>
                <c:pt idx="19">
                  <c:v>0.14529413069765962</c:v>
                </c:pt>
                <c:pt idx="20">
                  <c:v>0.45121283002431678</c:v>
                </c:pt>
                <c:pt idx="22">
                  <c:v>0.95628424210916219</c:v>
                </c:pt>
                <c:pt idx="24">
                  <c:v>-1.4187785680391363</c:v>
                </c:pt>
                <c:pt idx="25">
                  <c:v>-1.7604525597683218</c:v>
                </c:pt>
                <c:pt idx="26">
                  <c:v>1.632401284227325</c:v>
                </c:pt>
                <c:pt idx="27">
                  <c:v>-1.3457141227179559</c:v>
                </c:pt>
                <c:pt idx="29">
                  <c:v>1.3914385377681748</c:v>
                </c:pt>
                <c:pt idx="30">
                  <c:v>-0.13777794148683853</c:v>
                </c:pt>
                <c:pt idx="31">
                  <c:v>-1.4853067170581991</c:v>
                </c:pt>
                <c:pt idx="32">
                  <c:v>0.39186532904225135</c:v>
                </c:pt>
                <c:pt idx="33">
                  <c:v>0.43486907076042414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3.7550000000000003</c:v>
                </c:pt>
                <c:pt idx="1">
                  <c:v>4.2330000000000076</c:v>
                </c:pt>
                <c:pt idx="2">
                  <c:v>4.6680000000000099</c:v>
                </c:pt>
                <c:pt idx="3">
                  <c:v>3.2020000000000013</c:v>
                </c:pt>
                <c:pt idx="4">
                  <c:v>6.0590000000000144</c:v>
                </c:pt>
                <c:pt idx="5">
                  <c:v>4.3209999999999953</c:v>
                </c:pt>
                <c:pt idx="6">
                  <c:v>4.0850000000000053</c:v>
                </c:pt>
                <c:pt idx="7">
                  <c:v>4.5319999999999885</c:v>
                </c:pt>
                <c:pt idx="8">
                  <c:v>3.9440000000000008</c:v>
                </c:pt>
                <c:pt idx="9">
                  <c:v>4.8770000000000069</c:v>
                </c:pt>
                <c:pt idx="10">
                  <c:v>3.906000000000013</c:v>
                </c:pt>
                <c:pt idx="11">
                  <c:v>3.9360000000000115</c:v>
                </c:pt>
                <c:pt idx="12">
                  <c:v>3.9630000000000023</c:v>
                </c:pt>
                <c:pt idx="13">
                  <c:v>4.0050000000000043</c:v>
                </c:pt>
                <c:pt idx="14">
                  <c:v>4.0319999999999974</c:v>
                </c:pt>
                <c:pt idx="15">
                  <c:v>4.0389999999999917</c:v>
                </c:pt>
                <c:pt idx="16">
                  <c:v>4.0490000000000101</c:v>
                </c:pt>
                <c:pt idx="17">
                  <c:v>4.0590000000000144</c:v>
                </c:pt>
                <c:pt idx="18">
                  <c:v>4.0670000000000091</c:v>
                </c:pt>
                <c:pt idx="19">
                  <c:v>4.0739999999999927</c:v>
                </c:pt>
                <c:pt idx="20">
                  <c:v>4.08699999999999</c:v>
                </c:pt>
                <c:pt idx="21">
                  <c:v>4.0989999999999984</c:v>
                </c:pt>
                <c:pt idx="22">
                  <c:v>4.1110000000000033</c:v>
                </c:pt>
                <c:pt idx="23">
                  <c:v>4.1220000000000034</c:v>
                </c:pt>
                <c:pt idx="24" formatCode="#,##0.00">
                  <c:v>4.1319999999999988</c:v>
                </c:pt>
                <c:pt idx="25">
                  <c:v>4.1419999999999924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0.4000000000000013</c:v>
                </c:pt>
                <c:pt idx="1">
                  <c:v>0.28600000000000042</c:v>
                </c:pt>
                <c:pt idx="2">
                  <c:v>0.55500000000000005</c:v>
                </c:pt>
                <c:pt idx="3">
                  <c:v>0.57699999999999974</c:v>
                </c:pt>
                <c:pt idx="4">
                  <c:v>0.2909999999999997</c:v>
                </c:pt>
                <c:pt idx="5">
                  <c:v>0.47799999999999943</c:v>
                </c:pt>
                <c:pt idx="6">
                  <c:v>0.42899999999999988</c:v>
                </c:pt>
                <c:pt idx="7">
                  <c:v>0.65800000000000125</c:v>
                </c:pt>
                <c:pt idx="8">
                  <c:v>0.4170000000000002</c:v>
                </c:pt>
                <c:pt idx="9">
                  <c:v>0.6689999999999976</c:v>
                </c:pt>
                <c:pt idx="10">
                  <c:v>0.56699999999999962</c:v>
                </c:pt>
                <c:pt idx="11">
                  <c:v>0.55300000000000227</c:v>
                </c:pt>
                <c:pt idx="12">
                  <c:v>0.54899999999999916</c:v>
                </c:pt>
                <c:pt idx="13">
                  <c:v>0.53499999999999914</c:v>
                </c:pt>
                <c:pt idx="14">
                  <c:v>0.51799999999999935</c:v>
                </c:pt>
                <c:pt idx="15">
                  <c:v>0.50699999999999867</c:v>
                </c:pt>
                <c:pt idx="16">
                  <c:v>0.50000000000000011</c:v>
                </c:pt>
                <c:pt idx="17">
                  <c:v>0.49299999999999894</c:v>
                </c:pt>
                <c:pt idx="18">
                  <c:v>0.48600000000000099</c:v>
                </c:pt>
                <c:pt idx="19">
                  <c:v>0.47999999999999965</c:v>
                </c:pt>
                <c:pt idx="20">
                  <c:v>0.47599999999999987</c:v>
                </c:pt>
                <c:pt idx="21">
                  <c:v>0.46999999999999942</c:v>
                </c:pt>
                <c:pt idx="22">
                  <c:v>0.46499999999999869</c:v>
                </c:pt>
                <c:pt idx="23">
                  <c:v>0.4610000000000003</c:v>
                </c:pt>
                <c:pt idx="24" formatCode="#,##0.00">
                  <c:v>0.45700000000000107</c:v>
                </c:pt>
                <c:pt idx="25">
                  <c:v>0.45300000000000001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3.6910000000000114</c:v>
                </c:pt>
                <c:pt idx="1">
                  <c:v>3.4239999999999866</c:v>
                </c:pt>
                <c:pt idx="2">
                  <c:v>2.0809999999999951</c:v>
                </c:pt>
                <c:pt idx="3">
                  <c:v>1.4960000000000002</c:v>
                </c:pt>
                <c:pt idx="4">
                  <c:v>1.3519999999999999</c:v>
                </c:pt>
                <c:pt idx="5">
                  <c:v>1.3100000000000021</c:v>
                </c:pt>
                <c:pt idx="6">
                  <c:v>2.2269999999999999</c:v>
                </c:pt>
                <c:pt idx="7">
                  <c:v>3.2310000000000021</c:v>
                </c:pt>
                <c:pt idx="8">
                  <c:v>3.5469999999999993</c:v>
                </c:pt>
                <c:pt idx="9">
                  <c:v>3.3129999999999939</c:v>
                </c:pt>
                <c:pt idx="10">
                  <c:v>4.0550000000000086</c:v>
                </c:pt>
                <c:pt idx="11">
                  <c:v>4.0300000000000011</c:v>
                </c:pt>
                <c:pt idx="12">
                  <c:v>3.963000000000005</c:v>
                </c:pt>
                <c:pt idx="13">
                  <c:v>3.9469999999999961</c:v>
                </c:pt>
                <c:pt idx="14">
                  <c:v>3.9459999999999944</c:v>
                </c:pt>
                <c:pt idx="15">
                  <c:v>3.9439999999999995</c:v>
                </c:pt>
                <c:pt idx="16">
                  <c:v>3.9399999999999946</c:v>
                </c:pt>
                <c:pt idx="17">
                  <c:v>3.9399999999999991</c:v>
                </c:pt>
                <c:pt idx="18">
                  <c:v>3.9389999999999974</c:v>
                </c:pt>
                <c:pt idx="19">
                  <c:v>3.94</c:v>
                </c:pt>
                <c:pt idx="20">
                  <c:v>3.9440000000000053</c:v>
                </c:pt>
                <c:pt idx="21">
                  <c:v>3.9480000000000035</c:v>
                </c:pt>
                <c:pt idx="22">
                  <c:v>3.952999999999987</c:v>
                </c:pt>
                <c:pt idx="23">
                  <c:v>3.9589999999999885</c:v>
                </c:pt>
                <c:pt idx="24" formatCode="#,##0.00">
                  <c:v>3.9650000000000039</c:v>
                </c:pt>
                <c:pt idx="25">
                  <c:v>3.9719999999999986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3.7739999999999987</c:v>
                </c:pt>
                <c:pt idx="1">
                  <c:v>3.5529999999999982</c:v>
                </c:pt>
                <c:pt idx="2">
                  <c:v>3.1319999999999948</c:v>
                </c:pt>
                <c:pt idx="3">
                  <c:v>2.9390000000000058</c:v>
                </c:pt>
                <c:pt idx="4">
                  <c:v>3.6509999999999989</c:v>
                </c:pt>
                <c:pt idx="5">
                  <c:v>3.2130000000000019</c:v>
                </c:pt>
                <c:pt idx="6">
                  <c:v>2.7529999999999908</c:v>
                </c:pt>
                <c:pt idx="7">
                  <c:v>3.210000000000012</c:v>
                </c:pt>
                <c:pt idx="8">
                  <c:v>3.3349999999999977</c:v>
                </c:pt>
                <c:pt idx="9">
                  <c:v>3.596000000000005</c:v>
                </c:pt>
                <c:pt idx="10">
                  <c:v>3.2779999999999965</c:v>
                </c:pt>
                <c:pt idx="11">
                  <c:v>3.2189999999999959</c:v>
                </c:pt>
                <c:pt idx="12">
                  <c:v>3.2039999999999988</c:v>
                </c:pt>
                <c:pt idx="13">
                  <c:v>3.2799999999999931</c:v>
                </c:pt>
                <c:pt idx="14">
                  <c:v>3.4550000000000023</c:v>
                </c:pt>
                <c:pt idx="15">
                  <c:v>3.5550000000000095</c:v>
                </c:pt>
                <c:pt idx="16">
                  <c:v>3.6319999999999966</c:v>
                </c:pt>
                <c:pt idx="17">
                  <c:v>3.6929999999999823</c:v>
                </c:pt>
                <c:pt idx="18">
                  <c:v>3.7439999999999962</c:v>
                </c:pt>
                <c:pt idx="19">
                  <c:v>3.7909999999999879</c:v>
                </c:pt>
                <c:pt idx="20">
                  <c:v>3.8350000000000031</c:v>
                </c:pt>
                <c:pt idx="21">
                  <c:v>3.8760000000000003</c:v>
                </c:pt>
                <c:pt idx="22">
                  <c:v>3.9160000000000021</c:v>
                </c:pt>
                <c:pt idx="23">
                  <c:v>3.9550000000000014</c:v>
                </c:pt>
                <c:pt idx="24" formatCode="#,##0.00">
                  <c:v>3.9940000000000047</c:v>
                </c:pt>
                <c:pt idx="25">
                  <c:v>4.0329999999999941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2.2770000000000024</c:v>
                </c:pt>
                <c:pt idx="1">
                  <c:v>2.2619999999999969</c:v>
                </c:pt>
                <c:pt idx="2">
                  <c:v>1.8169999999999986</c:v>
                </c:pt>
                <c:pt idx="3">
                  <c:v>1.1630000000000007</c:v>
                </c:pt>
                <c:pt idx="4">
                  <c:v>1.5860000000000034</c:v>
                </c:pt>
                <c:pt idx="5">
                  <c:v>1.6300000000000014</c:v>
                </c:pt>
                <c:pt idx="6">
                  <c:v>1.502000000000004</c:v>
                </c:pt>
                <c:pt idx="7">
                  <c:v>2.0039999999999991</c:v>
                </c:pt>
                <c:pt idx="8">
                  <c:v>1.7739999999999978</c:v>
                </c:pt>
                <c:pt idx="9">
                  <c:v>1.8749999999999976</c:v>
                </c:pt>
                <c:pt idx="10">
                  <c:v>1.8660000000000041</c:v>
                </c:pt>
                <c:pt idx="11">
                  <c:v>1.9219999999999993</c:v>
                </c:pt>
                <c:pt idx="12">
                  <c:v>1.9870000000000001</c:v>
                </c:pt>
                <c:pt idx="13">
                  <c:v>2.0259999999999994</c:v>
                </c:pt>
                <c:pt idx="14">
                  <c:v>2.0619999999999958</c:v>
                </c:pt>
                <c:pt idx="15">
                  <c:v>2.0949999999999922</c:v>
                </c:pt>
                <c:pt idx="16">
                  <c:v>2.1220000000000008</c:v>
                </c:pt>
                <c:pt idx="17">
                  <c:v>2.1489999999999956</c:v>
                </c:pt>
                <c:pt idx="18">
                  <c:v>2.177</c:v>
                </c:pt>
                <c:pt idx="19">
                  <c:v>2.2039999999999997</c:v>
                </c:pt>
                <c:pt idx="20">
                  <c:v>2.2339999999999938</c:v>
                </c:pt>
                <c:pt idx="21">
                  <c:v>2.2639999999999993</c:v>
                </c:pt>
                <c:pt idx="22">
                  <c:v>2.2939999999999965</c:v>
                </c:pt>
                <c:pt idx="23">
                  <c:v>2.3229999999999951</c:v>
                </c:pt>
                <c:pt idx="24" formatCode="#,##0.00">
                  <c:v>2.3509999999999942</c:v>
                </c:pt>
                <c:pt idx="25">
                  <c:v>2.3789999999999965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10.780999999999999</c:v>
                </c:pt>
                <c:pt idx="1">
                  <c:v>10.829999999999984</c:v>
                </c:pt>
                <c:pt idx="2">
                  <c:v>10.309000000000029</c:v>
                </c:pt>
                <c:pt idx="3">
                  <c:v>10.458999999999984</c:v>
                </c:pt>
                <c:pt idx="4">
                  <c:v>9.7699999999999942</c:v>
                </c:pt>
                <c:pt idx="5">
                  <c:v>10.206000000000021</c:v>
                </c:pt>
                <c:pt idx="6">
                  <c:v>10.725000000000012</c:v>
                </c:pt>
                <c:pt idx="7">
                  <c:v>10.473000000000001</c:v>
                </c:pt>
                <c:pt idx="8">
                  <c:v>9.5699999999999772</c:v>
                </c:pt>
                <c:pt idx="9">
                  <c:v>11.393000000000006</c:v>
                </c:pt>
                <c:pt idx="10">
                  <c:v>11.044000000000009</c:v>
                </c:pt>
                <c:pt idx="11">
                  <c:v>11.202000000000005</c:v>
                </c:pt>
                <c:pt idx="12">
                  <c:v>11.01199999999997</c:v>
                </c:pt>
                <c:pt idx="13">
                  <c:v>10.950000000000022</c:v>
                </c:pt>
                <c:pt idx="14">
                  <c:v>10.826999999999995</c:v>
                </c:pt>
                <c:pt idx="15">
                  <c:v>10.65200000000001</c:v>
                </c:pt>
                <c:pt idx="16">
                  <c:v>10.403000000000031</c:v>
                </c:pt>
                <c:pt idx="17">
                  <c:v>10.15900000000002</c:v>
                </c:pt>
                <c:pt idx="18">
                  <c:v>9.9220000000000255</c:v>
                </c:pt>
                <c:pt idx="19">
                  <c:v>9.6930000000000174</c:v>
                </c:pt>
                <c:pt idx="20">
                  <c:v>9.4789999999999743</c:v>
                </c:pt>
                <c:pt idx="21">
                  <c:v>9.2660000000000267</c:v>
                </c:pt>
                <c:pt idx="22">
                  <c:v>9.058000000000014</c:v>
                </c:pt>
                <c:pt idx="23">
                  <c:v>8.853999999999985</c:v>
                </c:pt>
                <c:pt idx="24" formatCode="#,##0.00">
                  <c:v>8.6550000000000065</c:v>
                </c:pt>
                <c:pt idx="25">
                  <c:v>8.4610000000000465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32.664000000000001</c:v>
                </c:pt>
                <c:pt idx="1">
                  <c:v>34.168000000000049</c:v>
                </c:pt>
                <c:pt idx="2">
                  <c:v>41.585000000000022</c:v>
                </c:pt>
                <c:pt idx="3">
                  <c:v>33.008000000000038</c:v>
                </c:pt>
                <c:pt idx="4">
                  <c:v>31.433000000000071</c:v>
                </c:pt>
                <c:pt idx="5">
                  <c:v>32.719000000000015</c:v>
                </c:pt>
                <c:pt idx="6">
                  <c:v>33.013000000000019</c:v>
                </c:pt>
                <c:pt idx="7">
                  <c:v>31.639999999999901</c:v>
                </c:pt>
                <c:pt idx="8">
                  <c:v>34.33900000000002</c:v>
                </c:pt>
                <c:pt idx="9">
                  <c:v>33.572000000000003</c:v>
                </c:pt>
                <c:pt idx="10">
                  <c:v>33.733000000000061</c:v>
                </c:pt>
                <c:pt idx="11">
                  <c:v>33.030000000000072</c:v>
                </c:pt>
                <c:pt idx="12">
                  <c:v>32.402000000000022</c:v>
                </c:pt>
                <c:pt idx="13">
                  <c:v>31.685000000000077</c:v>
                </c:pt>
                <c:pt idx="14">
                  <c:v>31.175000000000018</c:v>
                </c:pt>
                <c:pt idx="15">
                  <c:v>30.664999999999917</c:v>
                </c:pt>
                <c:pt idx="16">
                  <c:v>30.270999999999997</c:v>
                </c:pt>
                <c:pt idx="17">
                  <c:v>29.876000000000047</c:v>
                </c:pt>
                <c:pt idx="18">
                  <c:v>29.500999999999973</c:v>
                </c:pt>
                <c:pt idx="19">
                  <c:v>29.143000000000036</c:v>
                </c:pt>
                <c:pt idx="20">
                  <c:v>28.820999999999991</c:v>
                </c:pt>
                <c:pt idx="21">
                  <c:v>28.481999999999985</c:v>
                </c:pt>
                <c:pt idx="22">
                  <c:v>28.150999999999982</c:v>
                </c:pt>
                <c:pt idx="23">
                  <c:v>27.829000000000015</c:v>
                </c:pt>
                <c:pt idx="24" formatCode="#,##0.00">
                  <c:v>27.515999999999881</c:v>
                </c:pt>
                <c:pt idx="25">
                  <c:v>27.225000000000051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44.634000000000029</c:v>
                </c:pt>
                <c:pt idx="1">
                  <c:v>39.575000000000045</c:v>
                </c:pt>
                <c:pt idx="2">
                  <c:v>36.793000000000028</c:v>
                </c:pt>
                <c:pt idx="3">
                  <c:v>39.597000000000001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46.296999999999962</c:v>
                </c:pt>
                <c:pt idx="8">
                  <c:v>39.874999999999993</c:v>
                </c:pt>
                <c:pt idx="9">
                  <c:v>40.209999999999994</c:v>
                </c:pt>
                <c:pt idx="10">
                  <c:v>41.412999999999904</c:v>
                </c:pt>
                <c:pt idx="11">
                  <c:v>40.996999999999879</c:v>
                </c:pt>
                <c:pt idx="12">
                  <c:v>41.5489999999999</c:v>
                </c:pt>
                <c:pt idx="13">
                  <c:v>42.815999999999995</c:v>
                </c:pt>
                <c:pt idx="14">
                  <c:v>43.786000000000087</c:v>
                </c:pt>
                <c:pt idx="15">
                  <c:v>44.203000000000223</c:v>
                </c:pt>
                <c:pt idx="16">
                  <c:v>44.572999999999979</c:v>
                </c:pt>
                <c:pt idx="17">
                  <c:v>44.844999999999985</c:v>
                </c:pt>
                <c:pt idx="18">
                  <c:v>45.169000000000075</c:v>
                </c:pt>
                <c:pt idx="19">
                  <c:v>45.47099999999989</c:v>
                </c:pt>
                <c:pt idx="20">
                  <c:v>45.828999999999986</c:v>
                </c:pt>
                <c:pt idx="21">
                  <c:v>46.197000000000102</c:v>
                </c:pt>
                <c:pt idx="22">
                  <c:v>46.578000000000003</c:v>
                </c:pt>
                <c:pt idx="23">
                  <c:v>46.96800000000011</c:v>
                </c:pt>
                <c:pt idx="24" formatCode="#,##0.00">
                  <c:v>47.364999999999981</c:v>
                </c:pt>
                <c:pt idx="25">
                  <c:v>47.767999999999979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87.13799999999965</c:v>
                </c:pt>
                <c:pt idx="1">
                  <c:v>86.290000000000063</c:v>
                </c:pt>
                <c:pt idx="2">
                  <c:v>87.567999999999842</c:v>
                </c:pt>
                <c:pt idx="3">
                  <c:v>88.096000000000004</c:v>
                </c:pt>
                <c:pt idx="4">
                  <c:v>86.846000000000231</c:v>
                </c:pt>
                <c:pt idx="5">
                  <c:v>85.236999999999881</c:v>
                </c:pt>
                <c:pt idx="6">
                  <c:v>87.789000000000257</c:v>
                </c:pt>
                <c:pt idx="7">
                  <c:v>85.351000000000127</c:v>
                </c:pt>
                <c:pt idx="8">
                  <c:v>84.458000000000084</c:v>
                </c:pt>
                <c:pt idx="9">
                  <c:v>86.659000000000162</c:v>
                </c:pt>
                <c:pt idx="10">
                  <c:v>89.520999999999873</c:v>
                </c:pt>
                <c:pt idx="11">
                  <c:v>89.65899999999985</c:v>
                </c:pt>
                <c:pt idx="12">
                  <c:v>89.672999999999845</c:v>
                </c:pt>
                <c:pt idx="13">
                  <c:v>89.734999999999957</c:v>
                </c:pt>
                <c:pt idx="14">
                  <c:v>89.898000000000195</c:v>
                </c:pt>
                <c:pt idx="15">
                  <c:v>90.132000000000147</c:v>
                </c:pt>
                <c:pt idx="16">
                  <c:v>90.281000000000105</c:v>
                </c:pt>
                <c:pt idx="17">
                  <c:v>90.400999999999868</c:v>
                </c:pt>
                <c:pt idx="18">
                  <c:v>90.507000000000048</c:v>
                </c:pt>
                <c:pt idx="19">
                  <c:v>90.608000000000004</c:v>
                </c:pt>
                <c:pt idx="20">
                  <c:v>90.728000000000122</c:v>
                </c:pt>
                <c:pt idx="21">
                  <c:v>90.85499999999989</c:v>
                </c:pt>
                <c:pt idx="22">
                  <c:v>90.97799999999998</c:v>
                </c:pt>
                <c:pt idx="23">
                  <c:v>91.152999999999992</c:v>
                </c:pt>
                <c:pt idx="24" formatCode="#,##0.00">
                  <c:v>91.32199999999979</c:v>
                </c:pt>
                <c:pt idx="25">
                  <c:v>91.491999999999905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25.463999999999999</c:v>
                </c:pt>
                <c:pt idx="1">
                  <c:v>27.520000000000071</c:v>
                </c:pt>
                <c:pt idx="2">
                  <c:v>28.437000000000094</c:v>
                </c:pt>
                <c:pt idx="3">
                  <c:v>26.29499999999992</c:v>
                </c:pt>
                <c:pt idx="4">
                  <c:v>27.906999999999883</c:v>
                </c:pt>
                <c:pt idx="5">
                  <c:v>30.395999999999969</c:v>
                </c:pt>
                <c:pt idx="6">
                  <c:v>30.561999999999994</c:v>
                </c:pt>
                <c:pt idx="7">
                  <c:v>30.479999999999968</c:v>
                </c:pt>
                <c:pt idx="8">
                  <c:v>30.57599999999999</c:v>
                </c:pt>
                <c:pt idx="9">
                  <c:v>31.571999999999871</c:v>
                </c:pt>
                <c:pt idx="10">
                  <c:v>28.870999999999999</c:v>
                </c:pt>
                <c:pt idx="11">
                  <c:v>29.68399999999999</c:v>
                </c:pt>
                <c:pt idx="12">
                  <c:v>29.370999999999942</c:v>
                </c:pt>
                <c:pt idx="13">
                  <c:v>29.298000000000073</c:v>
                </c:pt>
                <c:pt idx="14">
                  <c:v>29.324999999999964</c:v>
                </c:pt>
                <c:pt idx="15">
                  <c:v>29.341999999999878</c:v>
                </c:pt>
                <c:pt idx="16">
                  <c:v>29.343999999999948</c:v>
                </c:pt>
                <c:pt idx="17">
                  <c:v>29.354999999999976</c:v>
                </c:pt>
                <c:pt idx="18">
                  <c:v>29.35599999999997</c:v>
                </c:pt>
                <c:pt idx="19">
                  <c:v>29.368000000000066</c:v>
                </c:pt>
                <c:pt idx="20">
                  <c:v>29.379000000000005</c:v>
                </c:pt>
                <c:pt idx="21">
                  <c:v>29.382999999999999</c:v>
                </c:pt>
                <c:pt idx="22">
                  <c:v>29.384999999999984</c:v>
                </c:pt>
                <c:pt idx="23">
                  <c:v>29.383999999999947</c:v>
                </c:pt>
                <c:pt idx="24" formatCode="#,##0.00">
                  <c:v>29.38200000000003</c:v>
                </c:pt>
                <c:pt idx="25">
                  <c:v>29.378999999999994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37.152000000000065</c:v>
                </c:pt>
                <c:pt idx="1">
                  <c:v>43.677000000000021</c:v>
                </c:pt>
                <c:pt idx="2">
                  <c:v>43.575999999999929</c:v>
                </c:pt>
                <c:pt idx="3">
                  <c:v>42.313999999999844</c:v>
                </c:pt>
                <c:pt idx="4">
                  <c:v>42.748000000000062</c:v>
                </c:pt>
                <c:pt idx="5">
                  <c:v>44.16899999999999</c:v>
                </c:pt>
                <c:pt idx="6">
                  <c:v>43.458000000000006</c:v>
                </c:pt>
                <c:pt idx="7">
                  <c:v>43.425999999999938</c:v>
                </c:pt>
                <c:pt idx="8">
                  <c:v>45.739999999999903</c:v>
                </c:pt>
                <c:pt idx="9">
                  <c:v>47.91700000000003</c:v>
                </c:pt>
                <c:pt idx="10">
                  <c:v>44.385999999999839</c:v>
                </c:pt>
                <c:pt idx="11">
                  <c:v>42.347000000000023</c:v>
                </c:pt>
                <c:pt idx="12">
                  <c:v>43.309999999999995</c:v>
                </c:pt>
                <c:pt idx="13">
                  <c:v>44.53799999999999</c:v>
                </c:pt>
                <c:pt idx="14">
                  <c:v>45.755000000000003</c:v>
                </c:pt>
                <c:pt idx="15">
                  <c:v>46.700000000000045</c:v>
                </c:pt>
                <c:pt idx="16">
                  <c:v>47.521000000000022</c:v>
                </c:pt>
                <c:pt idx="17">
                  <c:v>48.268000000000086</c:v>
                </c:pt>
                <c:pt idx="18">
                  <c:v>48.972999999999892</c:v>
                </c:pt>
                <c:pt idx="19">
                  <c:v>49.648000000000053</c:v>
                </c:pt>
                <c:pt idx="20">
                  <c:v>50.30999999999996</c:v>
                </c:pt>
                <c:pt idx="21">
                  <c:v>50.947999999999908</c:v>
                </c:pt>
                <c:pt idx="22">
                  <c:v>51.563999999999943</c:v>
                </c:pt>
                <c:pt idx="23">
                  <c:v>52.158000000000115</c:v>
                </c:pt>
                <c:pt idx="24" formatCode="#,##0.00">
                  <c:v>52.727999999999987</c:v>
                </c:pt>
                <c:pt idx="25">
                  <c:v>53.279000000000046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7.115999999999989</c:v>
                </c:pt>
                <c:pt idx="1">
                  <c:v>4.1940000000000053</c:v>
                </c:pt>
                <c:pt idx="2">
                  <c:v>5.7990000000000084</c:v>
                </c:pt>
                <c:pt idx="3">
                  <c:v>5.3579999999999925</c:v>
                </c:pt>
                <c:pt idx="4">
                  <c:v>7.1719999999999962</c:v>
                </c:pt>
                <c:pt idx="5">
                  <c:v>7.1289999999999907</c:v>
                </c:pt>
                <c:pt idx="6">
                  <c:v>5.6180000000000048</c:v>
                </c:pt>
                <c:pt idx="7">
                  <c:v>3.1029999999999935</c:v>
                </c:pt>
                <c:pt idx="8">
                  <c:v>4.2629999999999946</c:v>
                </c:pt>
                <c:pt idx="9">
                  <c:v>3.4400000000000066</c:v>
                </c:pt>
                <c:pt idx="10">
                  <c:v>3.9349999999999987</c:v>
                </c:pt>
                <c:pt idx="11">
                  <c:v>3.8479999999999976</c:v>
                </c:pt>
                <c:pt idx="12">
                  <c:v>3.8170000000000033</c:v>
                </c:pt>
                <c:pt idx="13">
                  <c:v>3.7829999999999959</c:v>
                </c:pt>
                <c:pt idx="14">
                  <c:v>3.7570000000000023</c:v>
                </c:pt>
                <c:pt idx="15">
                  <c:v>3.7529999999999957</c:v>
                </c:pt>
                <c:pt idx="16">
                  <c:v>3.742000000000012</c:v>
                </c:pt>
                <c:pt idx="17">
                  <c:v>3.7309999999999981</c:v>
                </c:pt>
                <c:pt idx="18">
                  <c:v>3.7210000000000005</c:v>
                </c:pt>
                <c:pt idx="19">
                  <c:v>3.7100000000000004</c:v>
                </c:pt>
                <c:pt idx="20">
                  <c:v>3.6979999999999955</c:v>
                </c:pt>
                <c:pt idx="21">
                  <c:v>3.6869999999999936</c:v>
                </c:pt>
                <c:pt idx="22">
                  <c:v>3.674999999999994</c:v>
                </c:pt>
                <c:pt idx="23">
                  <c:v>3.6640000000000037</c:v>
                </c:pt>
                <c:pt idx="24" formatCode="#,##0.00">
                  <c:v>3.6520000000000055</c:v>
                </c:pt>
                <c:pt idx="25">
                  <c:v>3.6410000000000036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16.217999999999972</c:v>
                </c:pt>
                <c:pt idx="1">
                  <c:v>17.150000000000041</c:v>
                </c:pt>
                <c:pt idx="2">
                  <c:v>17.23999999999997</c:v>
                </c:pt>
                <c:pt idx="3">
                  <c:v>20.360999999999994</c:v>
                </c:pt>
                <c:pt idx="4">
                  <c:v>18.605000000000011</c:v>
                </c:pt>
                <c:pt idx="5">
                  <c:v>22.743000000000023</c:v>
                </c:pt>
                <c:pt idx="6">
                  <c:v>23.44600000000003</c:v>
                </c:pt>
                <c:pt idx="7">
                  <c:v>21.899999999999988</c:v>
                </c:pt>
                <c:pt idx="8">
                  <c:v>18.919000000000057</c:v>
                </c:pt>
                <c:pt idx="9">
                  <c:v>16.981000000000009</c:v>
                </c:pt>
                <c:pt idx="10">
                  <c:v>17.289000000000005</c:v>
                </c:pt>
                <c:pt idx="11">
                  <c:v>17.77999999999993</c:v>
                </c:pt>
                <c:pt idx="12">
                  <c:v>17.965999999999987</c:v>
                </c:pt>
                <c:pt idx="13">
                  <c:v>18.342000000000034</c:v>
                </c:pt>
                <c:pt idx="14">
                  <c:v>18.63700000000004</c:v>
                </c:pt>
                <c:pt idx="15">
                  <c:v>18.880000000000059</c:v>
                </c:pt>
                <c:pt idx="16">
                  <c:v>19.108000000000061</c:v>
                </c:pt>
                <c:pt idx="17">
                  <c:v>19.307999999999968</c:v>
                </c:pt>
                <c:pt idx="18">
                  <c:v>19.498000000000012</c:v>
                </c:pt>
                <c:pt idx="19">
                  <c:v>19.688000000000056</c:v>
                </c:pt>
                <c:pt idx="20">
                  <c:v>19.886999999999986</c:v>
                </c:pt>
                <c:pt idx="21">
                  <c:v>20.082000000000008</c:v>
                </c:pt>
                <c:pt idx="22">
                  <c:v>20.274000000000079</c:v>
                </c:pt>
                <c:pt idx="23">
                  <c:v>20.457999999999959</c:v>
                </c:pt>
                <c:pt idx="24" formatCode="#,##0.00">
                  <c:v>20.632999999999978</c:v>
                </c:pt>
                <c:pt idx="25">
                  <c:v>20.80000000000009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17.230000000000011</c:v>
                </c:pt>
                <c:pt idx="1">
                  <c:v>16.382999999999978</c:v>
                </c:pt>
                <c:pt idx="2">
                  <c:v>16.229000000000013</c:v>
                </c:pt>
                <c:pt idx="3">
                  <c:v>16.081999999999994</c:v>
                </c:pt>
                <c:pt idx="4">
                  <c:v>14.368000000000018</c:v>
                </c:pt>
                <c:pt idx="5">
                  <c:v>14.900000000000007</c:v>
                </c:pt>
                <c:pt idx="6">
                  <c:v>13.325000000000005</c:v>
                </c:pt>
                <c:pt idx="7">
                  <c:v>13.585999999999997</c:v>
                </c:pt>
                <c:pt idx="8">
                  <c:v>13.481000000000005</c:v>
                </c:pt>
                <c:pt idx="9">
                  <c:v>13.306000000000029</c:v>
                </c:pt>
                <c:pt idx="10">
                  <c:v>13.456000000000014</c:v>
                </c:pt>
                <c:pt idx="11">
                  <c:v>13.66499999999998</c:v>
                </c:pt>
                <c:pt idx="12">
                  <c:v>13.548000000000011</c:v>
                </c:pt>
                <c:pt idx="13">
                  <c:v>13.407000000000005</c:v>
                </c:pt>
                <c:pt idx="14">
                  <c:v>13.24799999999999</c:v>
                </c:pt>
                <c:pt idx="15">
                  <c:v>13.132999999999988</c:v>
                </c:pt>
                <c:pt idx="16">
                  <c:v>13.033999999999985</c:v>
                </c:pt>
                <c:pt idx="17">
                  <c:v>12.933000000000009</c:v>
                </c:pt>
                <c:pt idx="18">
                  <c:v>12.833000000000027</c:v>
                </c:pt>
                <c:pt idx="19">
                  <c:v>12.731999999999983</c:v>
                </c:pt>
                <c:pt idx="20">
                  <c:v>12.632999999999978</c:v>
                </c:pt>
                <c:pt idx="21">
                  <c:v>12.52600000000001</c:v>
                </c:pt>
                <c:pt idx="22">
                  <c:v>12.420999999999983</c:v>
                </c:pt>
                <c:pt idx="23">
                  <c:v>12.315000000000007</c:v>
                </c:pt>
                <c:pt idx="24" formatCode="#,##0.00">
                  <c:v>12.211000000000022</c:v>
                </c:pt>
                <c:pt idx="25">
                  <c:v>12.106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6.6889999999999983</c:v>
                </c:pt>
                <c:pt idx="1">
                  <c:v>7.0780000000000083</c:v>
                </c:pt>
                <c:pt idx="2">
                  <c:v>7.5110000000000072</c:v>
                </c:pt>
                <c:pt idx="3">
                  <c:v>8.8050000000000193</c:v>
                </c:pt>
                <c:pt idx="4">
                  <c:v>8.438999999999993</c:v>
                </c:pt>
                <c:pt idx="5">
                  <c:v>9.6329999999999991</c:v>
                </c:pt>
                <c:pt idx="6">
                  <c:v>9.6529999999999898</c:v>
                </c:pt>
                <c:pt idx="7">
                  <c:v>8.2059999999999942</c:v>
                </c:pt>
                <c:pt idx="8">
                  <c:v>7.5050000000000088</c:v>
                </c:pt>
                <c:pt idx="9">
                  <c:v>8.4800000000000093</c:v>
                </c:pt>
                <c:pt idx="10">
                  <c:v>9.9889999999999937</c:v>
                </c:pt>
                <c:pt idx="11">
                  <c:v>9.9369999999999852</c:v>
                </c:pt>
                <c:pt idx="12">
                  <c:v>9.8710000000000058</c:v>
                </c:pt>
                <c:pt idx="13">
                  <c:v>9.861000000000006</c:v>
                </c:pt>
                <c:pt idx="14">
                  <c:v>9.9179999999999922</c:v>
                </c:pt>
                <c:pt idx="15">
                  <c:v>9.9800000000000129</c:v>
                </c:pt>
                <c:pt idx="16">
                  <c:v>10.064999999999996</c:v>
                </c:pt>
                <c:pt idx="17">
                  <c:v>10.162000000000029</c:v>
                </c:pt>
                <c:pt idx="18">
                  <c:v>10.266000000000012</c:v>
                </c:pt>
                <c:pt idx="19">
                  <c:v>10.371999999999993</c:v>
                </c:pt>
                <c:pt idx="20">
                  <c:v>10.480000000000009</c:v>
                </c:pt>
                <c:pt idx="21">
                  <c:v>10.588999999999993</c:v>
                </c:pt>
                <c:pt idx="22">
                  <c:v>10.697999999999997</c:v>
                </c:pt>
                <c:pt idx="23">
                  <c:v>10.807</c:v>
                </c:pt>
                <c:pt idx="24" formatCode="#,##0.00">
                  <c:v>10.914000000000001</c:v>
                </c:pt>
                <c:pt idx="25">
                  <c:v>11.019999999999976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37.189999999999898</c:v>
                </c:pt>
                <c:pt idx="1">
                  <c:v>36.379000000000005</c:v>
                </c:pt>
                <c:pt idx="2">
                  <c:v>40.311999999999998</c:v>
                </c:pt>
                <c:pt idx="3">
                  <c:v>39.289999999999992</c:v>
                </c:pt>
                <c:pt idx="4">
                  <c:v>39.979999999999926</c:v>
                </c:pt>
                <c:pt idx="5">
                  <c:v>39.368000000000002</c:v>
                </c:pt>
                <c:pt idx="6">
                  <c:v>41.132999999999811</c:v>
                </c:pt>
                <c:pt idx="7">
                  <c:v>38.800999999999995</c:v>
                </c:pt>
                <c:pt idx="8">
                  <c:v>38.908999999999963</c:v>
                </c:pt>
                <c:pt idx="9">
                  <c:v>43.764999999999908</c:v>
                </c:pt>
                <c:pt idx="10">
                  <c:v>40.795000000000066</c:v>
                </c:pt>
                <c:pt idx="11">
                  <c:v>41.514000000000024</c:v>
                </c:pt>
                <c:pt idx="12">
                  <c:v>41.76700000000001</c:v>
                </c:pt>
                <c:pt idx="13">
                  <c:v>42.095999999999954</c:v>
                </c:pt>
                <c:pt idx="14">
                  <c:v>42.442000000000014</c:v>
                </c:pt>
                <c:pt idx="15">
                  <c:v>42.722000000000037</c:v>
                </c:pt>
                <c:pt idx="16">
                  <c:v>42.979999999999876</c:v>
                </c:pt>
                <c:pt idx="17">
                  <c:v>43.251999999999946</c:v>
                </c:pt>
                <c:pt idx="18">
                  <c:v>43.533999999999878</c:v>
                </c:pt>
                <c:pt idx="19">
                  <c:v>43.829999999999991</c:v>
                </c:pt>
                <c:pt idx="20">
                  <c:v>44.143000000000036</c:v>
                </c:pt>
                <c:pt idx="21">
                  <c:v>44.451000000000143</c:v>
                </c:pt>
                <c:pt idx="22">
                  <c:v>44.75999999999997</c:v>
                </c:pt>
                <c:pt idx="23">
                  <c:v>45.069999999999951</c:v>
                </c:pt>
                <c:pt idx="24" formatCode="#,##0.00">
                  <c:v>45.380000000000045</c:v>
                </c:pt>
                <c:pt idx="25">
                  <c:v>45.691000000000052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41.473999999999997</c:v>
                </c:pt>
                <c:pt idx="1">
                  <c:v>42.049999999999905</c:v>
                </c:pt>
                <c:pt idx="2">
                  <c:v>45.294999999999959</c:v>
                </c:pt>
                <c:pt idx="3">
                  <c:v>45.521999999999991</c:v>
                </c:pt>
                <c:pt idx="4">
                  <c:v>46.611000000000054</c:v>
                </c:pt>
                <c:pt idx="5">
                  <c:v>47.520999999999887</c:v>
                </c:pt>
                <c:pt idx="6">
                  <c:v>53.715999999999909</c:v>
                </c:pt>
                <c:pt idx="7">
                  <c:v>49.913999999999952</c:v>
                </c:pt>
                <c:pt idx="8">
                  <c:v>48.963000000000115</c:v>
                </c:pt>
                <c:pt idx="9">
                  <c:v>51.13000000000001</c:v>
                </c:pt>
                <c:pt idx="10">
                  <c:v>45.790000000000013</c:v>
                </c:pt>
                <c:pt idx="11">
                  <c:v>46.207999999999956</c:v>
                </c:pt>
                <c:pt idx="12">
                  <c:v>46.821999999999896</c:v>
                </c:pt>
                <c:pt idx="13">
                  <c:v>47.003999999999927</c:v>
                </c:pt>
                <c:pt idx="14">
                  <c:v>47.406000000000105</c:v>
                </c:pt>
                <c:pt idx="15">
                  <c:v>47.759999999999984</c:v>
                </c:pt>
                <c:pt idx="16">
                  <c:v>48.143000000000058</c:v>
                </c:pt>
                <c:pt idx="17">
                  <c:v>48.521999999999963</c:v>
                </c:pt>
                <c:pt idx="18">
                  <c:v>48.90100000000001</c:v>
                </c:pt>
                <c:pt idx="19">
                  <c:v>49.281999999999968</c:v>
                </c:pt>
                <c:pt idx="20">
                  <c:v>49.669999999999881</c:v>
                </c:pt>
                <c:pt idx="21">
                  <c:v>50.05100000000003</c:v>
                </c:pt>
                <c:pt idx="22">
                  <c:v>50.43400000000009</c:v>
                </c:pt>
                <c:pt idx="23">
                  <c:v>50.818999999999953</c:v>
                </c:pt>
                <c:pt idx="24" formatCode="#,##0.00">
                  <c:v>51.205000000000027</c:v>
                </c:pt>
                <c:pt idx="25">
                  <c:v>51.593999999999959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14.628999999999992</c:v>
                </c:pt>
                <c:pt idx="1">
                  <c:v>17.661999999999985</c:v>
                </c:pt>
                <c:pt idx="2">
                  <c:v>16.971000000000029</c:v>
                </c:pt>
                <c:pt idx="3">
                  <c:v>17.245000000000015</c:v>
                </c:pt>
                <c:pt idx="4">
                  <c:v>17.544000000000004</c:v>
                </c:pt>
                <c:pt idx="5">
                  <c:v>19.172000000000036</c:v>
                </c:pt>
                <c:pt idx="6">
                  <c:v>16.263000000000009</c:v>
                </c:pt>
                <c:pt idx="7">
                  <c:v>19.756999999999998</c:v>
                </c:pt>
                <c:pt idx="8">
                  <c:v>16.984999999999992</c:v>
                </c:pt>
                <c:pt idx="9">
                  <c:v>17.728999999999978</c:v>
                </c:pt>
                <c:pt idx="10">
                  <c:v>17.571000000000023</c:v>
                </c:pt>
                <c:pt idx="11">
                  <c:v>17.989000000000036</c:v>
                </c:pt>
                <c:pt idx="12">
                  <c:v>18.102000000000015</c:v>
                </c:pt>
                <c:pt idx="13">
                  <c:v>18.335999999999963</c:v>
                </c:pt>
                <c:pt idx="14">
                  <c:v>18.565000000000005</c:v>
                </c:pt>
                <c:pt idx="15">
                  <c:v>18.671999999999969</c:v>
                </c:pt>
                <c:pt idx="16">
                  <c:v>18.833000000000013</c:v>
                </c:pt>
                <c:pt idx="17">
                  <c:v>18.976000000000059</c:v>
                </c:pt>
                <c:pt idx="18">
                  <c:v>19.109999999999978</c:v>
                </c:pt>
                <c:pt idx="19">
                  <c:v>19.236000000000011</c:v>
                </c:pt>
                <c:pt idx="20">
                  <c:v>19.373999999999995</c:v>
                </c:pt>
                <c:pt idx="21">
                  <c:v>19.517999999999986</c:v>
                </c:pt>
                <c:pt idx="22">
                  <c:v>19.665999999999968</c:v>
                </c:pt>
                <c:pt idx="23">
                  <c:v>19.813999999999986</c:v>
                </c:pt>
                <c:pt idx="24" formatCode="#,##0.00">
                  <c:v>19.96199999999995</c:v>
                </c:pt>
                <c:pt idx="25">
                  <c:v>20.109999999999989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13.416</c:v>
                </c:pt>
                <c:pt idx="1">
                  <c:v>12.964999999999993</c:v>
                </c:pt>
                <c:pt idx="2">
                  <c:v>14.535999999999987</c:v>
                </c:pt>
                <c:pt idx="3">
                  <c:v>15.149000000000013</c:v>
                </c:pt>
                <c:pt idx="4">
                  <c:v>15.228999999999989</c:v>
                </c:pt>
                <c:pt idx="5">
                  <c:v>18.033999999999985</c:v>
                </c:pt>
                <c:pt idx="6">
                  <c:v>14.480999999999973</c:v>
                </c:pt>
                <c:pt idx="7">
                  <c:v>15.706000000000019</c:v>
                </c:pt>
                <c:pt idx="8">
                  <c:v>13.809000000000013</c:v>
                </c:pt>
                <c:pt idx="9">
                  <c:v>16.739000000000054</c:v>
                </c:pt>
                <c:pt idx="10">
                  <c:v>15.970000000000017</c:v>
                </c:pt>
                <c:pt idx="11">
                  <c:v>15.430000000000007</c:v>
                </c:pt>
                <c:pt idx="12">
                  <c:v>15.094999999999999</c:v>
                </c:pt>
                <c:pt idx="13">
                  <c:v>15.074000000000021</c:v>
                </c:pt>
                <c:pt idx="14">
                  <c:v>15.075000000000012</c:v>
                </c:pt>
                <c:pt idx="15">
                  <c:v>15.03900000000003</c:v>
                </c:pt>
                <c:pt idx="16">
                  <c:v>14.995000000000013</c:v>
                </c:pt>
                <c:pt idx="17">
                  <c:v>14.954000000000001</c:v>
                </c:pt>
                <c:pt idx="18">
                  <c:v>14.918000000000021</c:v>
                </c:pt>
                <c:pt idx="19">
                  <c:v>14.888999999999989</c:v>
                </c:pt>
                <c:pt idx="20">
                  <c:v>14.867999999999993</c:v>
                </c:pt>
                <c:pt idx="21">
                  <c:v>14.852999999999987</c:v>
                </c:pt>
                <c:pt idx="22">
                  <c:v>14.842000000000006</c:v>
                </c:pt>
                <c:pt idx="23">
                  <c:v>14.83399999999998</c:v>
                </c:pt>
                <c:pt idx="24" formatCode="#,##0.00">
                  <c:v>14.830000000000004</c:v>
                </c:pt>
                <c:pt idx="25">
                  <c:v>14.827999999999994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35.886999999999922</c:v>
                </c:pt>
                <c:pt idx="1">
                  <c:v>35.704000000000015</c:v>
                </c:pt>
                <c:pt idx="2">
                  <c:v>34.46800000000006</c:v>
                </c:pt>
                <c:pt idx="3">
                  <c:v>32.779000000000011</c:v>
                </c:pt>
                <c:pt idx="4">
                  <c:v>32.708999999999996</c:v>
                </c:pt>
                <c:pt idx="5">
                  <c:v>30.402999999999992</c:v>
                </c:pt>
                <c:pt idx="6">
                  <c:v>31.722000000000087</c:v>
                </c:pt>
                <c:pt idx="7">
                  <c:v>30.152999999999974</c:v>
                </c:pt>
                <c:pt idx="8">
                  <c:v>29.303000000000022</c:v>
                </c:pt>
                <c:pt idx="9">
                  <c:v>29.644000000000062</c:v>
                </c:pt>
                <c:pt idx="10">
                  <c:v>30.346999999999952</c:v>
                </c:pt>
                <c:pt idx="11">
                  <c:v>30.858000000000011</c:v>
                </c:pt>
                <c:pt idx="12">
                  <c:v>31.47800000000003</c:v>
                </c:pt>
                <c:pt idx="13">
                  <c:v>31.678000000000093</c:v>
                </c:pt>
                <c:pt idx="14">
                  <c:v>31.997999999999905</c:v>
                </c:pt>
                <c:pt idx="15">
                  <c:v>31.98399999999998</c:v>
                </c:pt>
                <c:pt idx="16">
                  <c:v>31.938000000000098</c:v>
                </c:pt>
                <c:pt idx="17">
                  <c:v>31.893999999999981</c:v>
                </c:pt>
                <c:pt idx="18">
                  <c:v>31.848000000000074</c:v>
                </c:pt>
                <c:pt idx="19">
                  <c:v>31.801999999999971</c:v>
                </c:pt>
                <c:pt idx="20">
                  <c:v>31.756000000000032</c:v>
                </c:pt>
                <c:pt idx="21">
                  <c:v>31.690999999999963</c:v>
                </c:pt>
                <c:pt idx="22">
                  <c:v>31.624999999999915</c:v>
                </c:pt>
                <c:pt idx="23">
                  <c:v>31.561000000000003</c:v>
                </c:pt>
                <c:pt idx="24" formatCode="#,##0.00">
                  <c:v>31.496999999999943</c:v>
                </c:pt>
                <c:pt idx="25">
                  <c:v>31.436000000000078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54.816000000000066</c:v>
                </c:pt>
                <c:pt idx="1">
                  <c:v>54.150999999999883</c:v>
                </c:pt>
                <c:pt idx="2">
                  <c:v>54.683000000000042</c:v>
                </c:pt>
                <c:pt idx="3">
                  <c:v>59.382999999999882</c:v>
                </c:pt>
                <c:pt idx="4">
                  <c:v>60.334999999999994</c:v>
                </c:pt>
                <c:pt idx="5">
                  <c:v>61.832000000000072</c:v>
                </c:pt>
                <c:pt idx="6">
                  <c:v>60.968999999999951</c:v>
                </c:pt>
                <c:pt idx="7">
                  <c:v>60.891000000000048</c:v>
                </c:pt>
                <c:pt idx="8">
                  <c:v>59.290000000000106</c:v>
                </c:pt>
                <c:pt idx="9">
                  <c:v>57.97099999999989</c:v>
                </c:pt>
                <c:pt idx="10">
                  <c:v>56.918999999999997</c:v>
                </c:pt>
                <c:pt idx="11">
                  <c:v>56.724999999999994</c:v>
                </c:pt>
                <c:pt idx="12">
                  <c:v>56.578000000000131</c:v>
                </c:pt>
                <c:pt idx="13">
                  <c:v>56.620000000000132</c:v>
                </c:pt>
                <c:pt idx="14">
                  <c:v>56.725999999999921</c:v>
                </c:pt>
                <c:pt idx="15">
                  <c:v>56.883999999999979</c:v>
                </c:pt>
                <c:pt idx="16">
                  <c:v>56.97300000000002</c:v>
                </c:pt>
                <c:pt idx="17">
                  <c:v>57.064000000000078</c:v>
                </c:pt>
                <c:pt idx="18">
                  <c:v>57.157999999999994</c:v>
                </c:pt>
                <c:pt idx="19">
                  <c:v>57.263000000000027</c:v>
                </c:pt>
                <c:pt idx="20">
                  <c:v>57.402999999999928</c:v>
                </c:pt>
                <c:pt idx="21">
                  <c:v>57.541999999999867</c:v>
                </c:pt>
                <c:pt idx="22">
                  <c:v>57.677999999999983</c:v>
                </c:pt>
                <c:pt idx="23">
                  <c:v>57.814</c:v>
                </c:pt>
                <c:pt idx="24" formatCode="#,##0.00">
                  <c:v>57.950999999999908</c:v>
                </c:pt>
                <c:pt idx="25">
                  <c:v>58.087999999999973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79.917999999999935</c:v>
                </c:pt>
                <c:pt idx="1">
                  <c:v>77.253000000000071</c:v>
                </c:pt>
                <c:pt idx="2">
                  <c:v>76.400000000000048</c:v>
                </c:pt>
                <c:pt idx="3">
                  <c:v>78.347999999999985</c:v>
                </c:pt>
                <c:pt idx="4">
                  <c:v>74.742000000000033</c:v>
                </c:pt>
                <c:pt idx="5">
                  <c:v>77.609000000000123</c:v>
                </c:pt>
                <c:pt idx="6">
                  <c:v>77.506999999999991</c:v>
                </c:pt>
                <c:pt idx="7">
                  <c:v>75.761000000000166</c:v>
                </c:pt>
                <c:pt idx="8">
                  <c:v>75.290000000000006</c:v>
                </c:pt>
                <c:pt idx="9">
                  <c:v>81.014000000000038</c:v>
                </c:pt>
                <c:pt idx="10">
                  <c:v>80.463000000000136</c:v>
                </c:pt>
                <c:pt idx="11">
                  <c:v>81.417999999999779</c:v>
                </c:pt>
                <c:pt idx="12">
                  <c:v>82.054999999999907</c:v>
                </c:pt>
                <c:pt idx="13">
                  <c:v>82.509999999999962</c:v>
                </c:pt>
                <c:pt idx="14">
                  <c:v>83.1400000000002</c:v>
                </c:pt>
                <c:pt idx="15">
                  <c:v>83.507000000000119</c:v>
                </c:pt>
                <c:pt idx="16">
                  <c:v>83.713000000000022</c:v>
                </c:pt>
                <c:pt idx="17">
                  <c:v>83.866999999999976</c:v>
                </c:pt>
                <c:pt idx="18">
                  <c:v>83.997999999999905</c:v>
                </c:pt>
                <c:pt idx="19">
                  <c:v>84.118999999999986</c:v>
                </c:pt>
                <c:pt idx="20">
                  <c:v>84.2289999999998</c:v>
                </c:pt>
                <c:pt idx="21">
                  <c:v>84.329000000000136</c:v>
                </c:pt>
                <c:pt idx="22">
                  <c:v>84.417999999999978</c:v>
                </c:pt>
                <c:pt idx="23">
                  <c:v>84.506999999999863</c:v>
                </c:pt>
                <c:pt idx="24" formatCode="#,##0.00">
                  <c:v>84.599000000000018</c:v>
                </c:pt>
                <c:pt idx="25">
                  <c:v>84.693000000000055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11.620000000000012</c:v>
                </c:pt>
                <c:pt idx="1">
                  <c:v>11.495999999999992</c:v>
                </c:pt>
                <c:pt idx="2">
                  <c:v>10.436</c:v>
                </c:pt>
                <c:pt idx="3">
                  <c:v>8.2140000000000075</c:v>
                </c:pt>
                <c:pt idx="4">
                  <c:v>11.353000000000012</c:v>
                </c:pt>
                <c:pt idx="5">
                  <c:v>9.3219999999999992</c:v>
                </c:pt>
                <c:pt idx="6">
                  <c:v>9.4939999999999962</c:v>
                </c:pt>
                <c:pt idx="7">
                  <c:v>11.631000000000004</c:v>
                </c:pt>
                <c:pt idx="8">
                  <c:v>11.242999999999997</c:v>
                </c:pt>
                <c:pt idx="9">
                  <c:v>12.455000000000004</c:v>
                </c:pt>
                <c:pt idx="10">
                  <c:v>11.806000000000017</c:v>
                </c:pt>
                <c:pt idx="11">
                  <c:v>11.738000000000012</c:v>
                </c:pt>
                <c:pt idx="12">
                  <c:v>11.679000000000006</c:v>
                </c:pt>
                <c:pt idx="13">
                  <c:v>11.766999999999992</c:v>
                </c:pt>
                <c:pt idx="14">
                  <c:v>11.950999999999993</c:v>
                </c:pt>
                <c:pt idx="15">
                  <c:v>12.044999999999998</c:v>
                </c:pt>
                <c:pt idx="16">
                  <c:v>12.121</c:v>
                </c:pt>
                <c:pt idx="17">
                  <c:v>12.184999999999993</c:v>
                </c:pt>
                <c:pt idx="18">
                  <c:v>12.236000000000004</c:v>
                </c:pt>
                <c:pt idx="19">
                  <c:v>12.284999999999981</c:v>
                </c:pt>
                <c:pt idx="20">
                  <c:v>12.341999999999997</c:v>
                </c:pt>
                <c:pt idx="21">
                  <c:v>12.393000000000001</c:v>
                </c:pt>
                <c:pt idx="22">
                  <c:v>12.444999999999991</c:v>
                </c:pt>
                <c:pt idx="23">
                  <c:v>12.496999999999995</c:v>
                </c:pt>
                <c:pt idx="24">
                  <c:v>12.548000000000009</c:v>
                </c:pt>
                <c:pt idx="25">
                  <c:v>12.599999999999985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45.722000000000001</c:v>
                </c:pt>
                <c:pt idx="1">
                  <c:v>47.260000000000034</c:v>
                </c:pt>
                <c:pt idx="2">
                  <c:v>53.711000000000048</c:v>
                </c:pt>
                <c:pt idx="3">
                  <c:v>44.630000000000024</c:v>
                </c:pt>
                <c:pt idx="4">
                  <c:v>42.789000000000073</c:v>
                </c:pt>
                <c:pt idx="5">
                  <c:v>44.555000000000035</c:v>
                </c:pt>
                <c:pt idx="6">
                  <c:v>45.240000000000038</c:v>
                </c:pt>
                <c:pt idx="7">
                  <c:v>44.116999999999905</c:v>
                </c:pt>
                <c:pt idx="8">
                  <c:v>45.682999999999993</c:v>
                </c:pt>
                <c:pt idx="9">
                  <c:v>46.84</c:v>
                </c:pt>
                <c:pt idx="10">
                  <c:v>46.643000000000072</c:v>
                </c:pt>
                <c:pt idx="11">
                  <c:v>46.154000000000075</c:v>
                </c:pt>
                <c:pt idx="12">
                  <c:v>45.400999999999996</c:v>
                </c:pt>
                <c:pt idx="13">
                  <c:v>44.661000000000101</c:v>
                </c:pt>
                <c:pt idx="14">
                  <c:v>44.064000000000007</c:v>
                </c:pt>
                <c:pt idx="15">
                  <c:v>43.411999999999921</c:v>
                </c:pt>
                <c:pt idx="16">
                  <c:v>42.796000000000028</c:v>
                </c:pt>
                <c:pt idx="17">
                  <c:v>42.184000000000061</c:v>
                </c:pt>
                <c:pt idx="18">
                  <c:v>41.599999999999994</c:v>
                </c:pt>
                <c:pt idx="19">
                  <c:v>41.040000000000049</c:v>
                </c:pt>
                <c:pt idx="20">
                  <c:v>40.533999999999963</c:v>
                </c:pt>
                <c:pt idx="21">
                  <c:v>40.012000000000015</c:v>
                </c:pt>
                <c:pt idx="22">
                  <c:v>39.502999999999993</c:v>
                </c:pt>
                <c:pt idx="23">
                  <c:v>39.005999999999993</c:v>
                </c:pt>
                <c:pt idx="24">
                  <c:v>38.521999999999878</c:v>
                </c:pt>
                <c:pt idx="25">
                  <c:v>38.065000000000097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44.634000000000029</c:v>
                </c:pt>
                <c:pt idx="1">
                  <c:v>39.575000000000045</c:v>
                </c:pt>
                <c:pt idx="2">
                  <c:v>36.793000000000028</c:v>
                </c:pt>
                <c:pt idx="3">
                  <c:v>39.597000000000001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46.296999999999962</c:v>
                </c:pt>
                <c:pt idx="8">
                  <c:v>39.874999999999993</c:v>
                </c:pt>
                <c:pt idx="9">
                  <c:v>40.209999999999994</c:v>
                </c:pt>
                <c:pt idx="10">
                  <c:v>41.412999999999904</c:v>
                </c:pt>
                <c:pt idx="11">
                  <c:v>40.996999999999879</c:v>
                </c:pt>
                <c:pt idx="12">
                  <c:v>41.5489999999999</c:v>
                </c:pt>
                <c:pt idx="13">
                  <c:v>42.815999999999995</c:v>
                </c:pt>
                <c:pt idx="14">
                  <c:v>43.786000000000087</c:v>
                </c:pt>
                <c:pt idx="15">
                  <c:v>44.203000000000223</c:v>
                </c:pt>
                <c:pt idx="16">
                  <c:v>44.572999999999979</c:v>
                </c:pt>
                <c:pt idx="17">
                  <c:v>44.844999999999985</c:v>
                </c:pt>
                <c:pt idx="18">
                  <c:v>45.169000000000075</c:v>
                </c:pt>
                <c:pt idx="19">
                  <c:v>45.47099999999989</c:v>
                </c:pt>
                <c:pt idx="20">
                  <c:v>45.828999999999986</c:v>
                </c:pt>
                <c:pt idx="21">
                  <c:v>46.197000000000102</c:v>
                </c:pt>
                <c:pt idx="22">
                  <c:v>46.578000000000003</c:v>
                </c:pt>
                <c:pt idx="23">
                  <c:v>46.96800000000011</c:v>
                </c:pt>
                <c:pt idx="24" formatCode="#,##0.00">
                  <c:v>47.364999999999981</c:v>
                </c:pt>
                <c:pt idx="25">
                  <c:v>47.767999999999979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149.75399999999971</c:v>
                </c:pt>
                <c:pt idx="1">
                  <c:v>157.48700000000014</c:v>
                </c:pt>
                <c:pt idx="2">
                  <c:v>159.58099999999988</c:v>
                </c:pt>
                <c:pt idx="3">
                  <c:v>156.70499999999976</c:v>
                </c:pt>
                <c:pt idx="4">
                  <c:v>157.50100000000018</c:v>
                </c:pt>
                <c:pt idx="5">
                  <c:v>159.80199999999985</c:v>
                </c:pt>
                <c:pt idx="6">
                  <c:v>161.80900000000025</c:v>
                </c:pt>
                <c:pt idx="7">
                  <c:v>159.25700000000003</c:v>
                </c:pt>
                <c:pt idx="8">
                  <c:v>160.77399999999997</c:v>
                </c:pt>
                <c:pt idx="9">
                  <c:v>166.14800000000008</c:v>
                </c:pt>
                <c:pt idx="10">
                  <c:v>162.77799999999971</c:v>
                </c:pt>
                <c:pt idx="11">
                  <c:v>161.68999999999988</c:v>
                </c:pt>
                <c:pt idx="12">
                  <c:v>162.35399999999979</c:v>
                </c:pt>
                <c:pt idx="13">
                  <c:v>163.57100000000003</c:v>
                </c:pt>
                <c:pt idx="14">
                  <c:v>164.97800000000015</c:v>
                </c:pt>
                <c:pt idx="15">
                  <c:v>166.17400000000006</c:v>
                </c:pt>
                <c:pt idx="16">
                  <c:v>167.14600000000007</c:v>
                </c:pt>
                <c:pt idx="17">
                  <c:v>168.02399999999994</c:v>
                </c:pt>
                <c:pt idx="18">
                  <c:v>168.8359999999999</c:v>
                </c:pt>
                <c:pt idx="19">
                  <c:v>169.62400000000014</c:v>
                </c:pt>
                <c:pt idx="20">
                  <c:v>170.41700000000009</c:v>
                </c:pt>
                <c:pt idx="21">
                  <c:v>171.18599999999981</c:v>
                </c:pt>
                <c:pt idx="22">
                  <c:v>171.92699999999991</c:v>
                </c:pt>
                <c:pt idx="23">
                  <c:v>172.69500000000005</c:v>
                </c:pt>
                <c:pt idx="24">
                  <c:v>173.43199999999982</c:v>
                </c:pt>
                <c:pt idx="25">
                  <c:v>174.14999999999995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153.96199999999985</c:v>
                </c:pt>
                <c:pt idx="1">
                  <c:v>153.86099999999993</c:v>
                </c:pt>
                <c:pt idx="2">
                  <c:v>163.89299999999997</c:v>
                </c:pt>
                <c:pt idx="3">
                  <c:v>167.81199999999998</c:v>
                </c:pt>
                <c:pt idx="4">
                  <c:v>167.94799999999998</c:v>
                </c:pt>
                <c:pt idx="5">
                  <c:v>178.49999999999994</c:v>
                </c:pt>
                <c:pt idx="6">
                  <c:v>177.63499999999971</c:v>
                </c:pt>
                <c:pt idx="7">
                  <c:v>170.97299999999996</c:v>
                </c:pt>
                <c:pt idx="8">
                  <c:v>162.83400000000015</c:v>
                </c:pt>
                <c:pt idx="9">
                  <c:v>171.57000000000002</c:v>
                </c:pt>
                <c:pt idx="10">
                  <c:v>164.79500000000016</c:v>
                </c:pt>
                <c:pt idx="11">
                  <c:v>166.37099999999992</c:v>
                </c:pt>
                <c:pt idx="12">
                  <c:v>166.98799999999991</c:v>
                </c:pt>
                <c:pt idx="13">
                  <c:v>167.90299999999988</c:v>
                </c:pt>
                <c:pt idx="14">
                  <c:v>169.04800000000014</c:v>
                </c:pt>
                <c:pt idx="15">
                  <c:v>169.93900000000008</c:v>
                </c:pt>
                <c:pt idx="16">
                  <c:v>170.90000000000003</c:v>
                </c:pt>
                <c:pt idx="17">
                  <c:v>171.83799999999997</c:v>
                </c:pt>
                <c:pt idx="18">
                  <c:v>172.78099999999995</c:v>
                </c:pt>
                <c:pt idx="19">
                  <c:v>173.73899999999998</c:v>
                </c:pt>
                <c:pt idx="20">
                  <c:v>174.75299999999987</c:v>
                </c:pt>
                <c:pt idx="21">
                  <c:v>175.75700000000015</c:v>
                </c:pt>
                <c:pt idx="22">
                  <c:v>176.7700000000001</c:v>
                </c:pt>
                <c:pt idx="23">
                  <c:v>177.78099999999984</c:v>
                </c:pt>
                <c:pt idx="24">
                  <c:v>178.78700000000003</c:v>
                </c:pt>
                <c:pt idx="25">
                  <c:v>179.79000000000008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170.62099999999992</c:v>
                </c:pt>
                <c:pt idx="1">
                  <c:v>167.10799999999998</c:v>
                </c:pt>
                <c:pt idx="2">
                  <c:v>165.55100000000016</c:v>
                </c:pt>
                <c:pt idx="3">
                  <c:v>170.50999999999988</c:v>
                </c:pt>
                <c:pt idx="4">
                  <c:v>167.786</c:v>
                </c:pt>
                <c:pt idx="5">
                  <c:v>169.84400000000019</c:v>
                </c:pt>
                <c:pt idx="6">
                  <c:v>170.19800000000004</c:v>
                </c:pt>
                <c:pt idx="7">
                  <c:v>166.80500000000018</c:v>
                </c:pt>
                <c:pt idx="8">
                  <c:v>163.88300000000015</c:v>
                </c:pt>
                <c:pt idx="9">
                  <c:v>168.62899999999999</c:v>
                </c:pt>
                <c:pt idx="10">
                  <c:v>167.7290000000001</c:v>
                </c:pt>
                <c:pt idx="11">
                  <c:v>169.00099999999978</c:v>
                </c:pt>
                <c:pt idx="12">
                  <c:v>170.11100000000005</c:v>
                </c:pt>
                <c:pt idx="13">
                  <c:v>170.80800000000019</c:v>
                </c:pt>
                <c:pt idx="14">
                  <c:v>171.86400000000003</c:v>
                </c:pt>
                <c:pt idx="15">
                  <c:v>172.37500000000009</c:v>
                </c:pt>
                <c:pt idx="16">
                  <c:v>172.62400000000014</c:v>
                </c:pt>
                <c:pt idx="17">
                  <c:v>172.82500000000005</c:v>
                </c:pt>
                <c:pt idx="18">
                  <c:v>173.00399999999996</c:v>
                </c:pt>
                <c:pt idx="19">
                  <c:v>173.18399999999997</c:v>
                </c:pt>
                <c:pt idx="20">
                  <c:v>173.38799999999975</c:v>
                </c:pt>
                <c:pt idx="21">
                  <c:v>173.56199999999995</c:v>
                </c:pt>
                <c:pt idx="22">
                  <c:v>173.72099999999989</c:v>
                </c:pt>
                <c:pt idx="23">
                  <c:v>173.88199999999986</c:v>
                </c:pt>
                <c:pt idx="24">
                  <c:v>174.04699999999985</c:v>
                </c:pt>
                <c:pt idx="25">
                  <c:v>174.2170000000001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28.305965211681457</c:v>
                </c:pt>
                <c:pt idx="1">
                  <c:v>28.181980092881982</c:v>
                </c:pt>
                <c:pt idx="2">
                  <c:v>27.803986657942204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29.748562152829262</c:v>
                </c:pt>
                <c:pt idx="1">
                  <c:v>27.689006727557476</c:v>
                </c:pt>
                <c:pt idx="2">
                  <c:v>28.693403980274191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26.63237943499394</c:v>
                </c:pt>
                <c:pt idx="1">
                  <c:v>27.350108541511197</c:v>
                </c:pt>
                <c:pt idx="2">
                  <c:v>27.793293860419077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6.3340271886859076</c:v>
                </c:pt>
                <c:pt idx="1">
                  <c:v>6.9582501629802715</c:v>
                </c:pt>
                <c:pt idx="2">
                  <c:v>7.6234858519925259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7.4254744354022924</c:v>
                </c:pt>
                <c:pt idx="1">
                  <c:v>7.8369995497039584</c:v>
                </c:pt>
                <c:pt idx="2">
                  <c:v>6.0749453390574519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1.5535915764071395</c:v>
                </c:pt>
                <c:pt idx="1">
                  <c:v>1.9836549253651123</c:v>
                </c:pt>
                <c:pt idx="2">
                  <c:v>2.0108843103145571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-2.1150000000000944</c:v>
                </c:pt>
                <c:pt idx="1">
                  <c:v>-13.704999999999785</c:v>
                </c:pt>
                <c:pt idx="2">
                  <c:v>2.975999999999857</c:v>
                </c:pt>
                <c:pt idx="3">
                  <c:v>3.4069999999997265</c:v>
                </c:pt>
                <c:pt idx="4">
                  <c:v>2.0880000000000365</c:v>
                </c:pt>
                <c:pt idx="5">
                  <c:v>2.4840000000000177</c:v>
                </c:pt>
                <c:pt idx="7">
                  <c:v>-4.8650000000002365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6.4879999999999995</c:v>
                </c:pt>
                <c:pt idx="1">
                  <c:v>14.994999999999919</c:v>
                </c:pt>
                <c:pt idx="2">
                  <c:v>11.372000000000241</c:v>
                </c:pt>
                <c:pt idx="3">
                  <c:v>6.355000000000075</c:v>
                </c:pt>
                <c:pt idx="4">
                  <c:v>-8.5779999999999745</c:v>
                </c:pt>
                <c:pt idx="5">
                  <c:v>0.79399999999996851</c:v>
                </c:pt>
                <c:pt idx="7">
                  <c:v>31.426000000000229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0.34362518517636609</c:v>
                </c:pt>
                <c:pt idx="2">
                  <c:v>-8.7556535877997277E-3</c:v>
                </c:pt>
                <c:pt idx="3">
                  <c:v>-1.7055488891567383</c:v>
                </c:pt>
                <c:pt idx="4">
                  <c:v>-0.16368244149160827</c:v>
                </c:pt>
                <c:pt idx="6">
                  <c:v>0.28705708006935282</c:v>
                </c:pt>
                <c:pt idx="7">
                  <c:v>1.1275511504627689</c:v>
                </c:pt>
                <c:pt idx="8">
                  <c:v>0.56706292152552962</c:v>
                </c:pt>
                <c:pt idx="10">
                  <c:v>2.4069828004613214</c:v>
                </c:pt>
                <c:pt idx="11">
                  <c:v>-0.82914297622074251</c:v>
                </c:pt>
                <c:pt idx="12">
                  <c:v>-1.1539765616386255E-2</c:v>
                </c:pt>
                <c:pt idx="14">
                  <c:v>-0.92291747653580058</c:v>
                </c:pt>
                <c:pt idx="15">
                  <c:v>0.30245995397679692</c:v>
                </c:pt>
                <c:pt idx="16">
                  <c:v>0.89495809937971682</c:v>
                </c:pt>
                <c:pt idx="17">
                  <c:v>0.737991563112117</c:v>
                </c:pt>
                <c:pt idx="19">
                  <c:v>0.31749284847577552</c:v>
                </c:pt>
                <c:pt idx="20">
                  <c:v>-0.14963534566069248</c:v>
                </c:pt>
                <c:pt idx="21">
                  <c:v>-0.18827682163186088</c:v>
                </c:pt>
                <c:pt idx="22">
                  <c:v>1.3992119818747595</c:v>
                </c:pt>
                <c:pt idx="23">
                  <c:v>0.11591147679634872</c:v>
                </c:pt>
                <c:pt idx="25">
                  <c:v>-1.4418605036389587</c:v>
                </c:pt>
                <c:pt idx="26">
                  <c:v>-1.321204936930509</c:v>
                </c:pt>
                <c:pt idx="27">
                  <c:v>-1.3460160794489529</c:v>
                </c:pt>
                <c:pt idx="29">
                  <c:v>-3.115622582214872E-2</c:v>
                </c:pt>
                <c:pt idx="30">
                  <c:v>0.44996818909226466</c:v>
                </c:pt>
                <c:pt idx="31">
                  <c:v>2.0042138637180296</c:v>
                </c:pt>
                <c:pt idx="32">
                  <c:v>0.33101909331052504</c:v>
                </c:pt>
                <c:pt idx="33">
                  <c:v>-0.52332760015194602</c:v>
                </c:pt>
                <c:pt idx="34">
                  <c:v>0.28285104501744041</c:v>
                </c:pt>
                <c:pt idx="36">
                  <c:v>1.3950651899995892</c:v>
                </c:pt>
                <c:pt idx="37">
                  <c:v>0.68701867629950009</c:v>
                </c:pt>
                <c:pt idx="38">
                  <c:v>0.60987310390721028</c:v>
                </c:pt>
                <c:pt idx="39">
                  <c:v>0.91626616971278718</c:v>
                </c:pt>
                <c:pt idx="40">
                  <c:v>0.96114496230128577</c:v>
                </c:pt>
                <c:pt idx="42">
                  <c:v>2.4837671453954879</c:v>
                </c:pt>
                <c:pt idx="43">
                  <c:v>5.385151810719524E-2</c:v>
                </c:pt>
                <c:pt idx="44">
                  <c:v>0.84543480881080768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-0.16268731174400308</c:v>
                </c:pt>
                <c:pt idx="2">
                  <c:v>-2.2474954053140483</c:v>
                </c:pt>
                <c:pt idx="3">
                  <c:v>-5.3009088514961782</c:v>
                </c:pt>
                <c:pt idx="4">
                  <c:v>-2.5853197823052954</c:v>
                </c:pt>
                <c:pt idx="6">
                  <c:v>-2.7397139206014054</c:v>
                </c:pt>
                <c:pt idx="7">
                  <c:v>-3.0727325112642201</c:v>
                </c:pt>
                <c:pt idx="8">
                  <c:v>-2.8471098691909336</c:v>
                </c:pt>
                <c:pt idx="10">
                  <c:v>1.3840347197513703</c:v>
                </c:pt>
                <c:pt idx="11">
                  <c:v>-0.95414749279780775</c:v>
                </c:pt>
                <c:pt idx="12">
                  <c:v>-0.48553242419868692</c:v>
                </c:pt>
                <c:pt idx="14">
                  <c:v>0.26451160514846528</c:v>
                </c:pt>
                <c:pt idx="15">
                  <c:v>-1.7290089961014332</c:v>
                </c:pt>
                <c:pt idx="16">
                  <c:v>-0.6984378008448644</c:v>
                </c:pt>
                <c:pt idx="17">
                  <c:v>-0.93500419582162042</c:v>
                </c:pt>
                <c:pt idx="19">
                  <c:v>-4.2247401531536717</c:v>
                </c:pt>
                <c:pt idx="20">
                  <c:v>-3.9048820608615253</c:v>
                </c:pt>
                <c:pt idx="21">
                  <c:v>-2.6265236406630144</c:v>
                </c:pt>
                <c:pt idx="22">
                  <c:v>-3.1842559744957977</c:v>
                </c:pt>
                <c:pt idx="23">
                  <c:v>-3.4603227248940049</c:v>
                </c:pt>
                <c:pt idx="25">
                  <c:v>-2.994726583603069</c:v>
                </c:pt>
                <c:pt idx="26">
                  <c:v>-0.52865305494903536</c:v>
                </c:pt>
                <c:pt idx="27">
                  <c:v>-1.0705368468161391</c:v>
                </c:pt>
                <c:pt idx="29">
                  <c:v>1.0719571292213459</c:v>
                </c:pt>
                <c:pt idx="30">
                  <c:v>-1.5424589087337348</c:v>
                </c:pt>
                <c:pt idx="31">
                  <c:v>0.23103511511399777</c:v>
                </c:pt>
                <c:pt idx="32">
                  <c:v>2.6204457569577455</c:v>
                </c:pt>
                <c:pt idx="33">
                  <c:v>3.8111871294139732</c:v>
                </c:pt>
                <c:pt idx="34">
                  <c:v>1.072291863574959</c:v>
                </c:pt>
                <c:pt idx="36">
                  <c:v>3.5802328493182323</c:v>
                </c:pt>
                <c:pt idx="37">
                  <c:v>0.32106753168148483</c:v>
                </c:pt>
                <c:pt idx="38">
                  <c:v>3.0568086182642062</c:v>
                </c:pt>
                <c:pt idx="39">
                  <c:v>1.7029227348971165</c:v>
                </c:pt>
                <c:pt idx="40">
                  <c:v>2.1891461097021558</c:v>
                </c:pt>
                <c:pt idx="42">
                  <c:v>-5.3057841503156844E-2</c:v>
                </c:pt>
                <c:pt idx="43">
                  <c:v>2.6768380700396222</c:v>
                </c:pt>
                <c:pt idx="44">
                  <c:v>1.8398658561807002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6.3139146819414833</c:v>
                </c:pt>
                <c:pt idx="1">
                  <c:v>-5.5281198715743329E-2</c:v>
                </c:pt>
                <c:pt idx="2">
                  <c:v>3.1738669907795654</c:v>
                </c:pt>
                <c:pt idx="3">
                  <c:v>3.6275302216503711</c:v>
                </c:pt>
                <c:pt idx="4">
                  <c:v>0.46747153536019326</c:v>
                </c:pt>
                <c:pt idx="5">
                  <c:v>6.6934551780127549</c:v>
                </c:pt>
                <c:pt idx="6">
                  <c:v>1.9160901409752267</c:v>
                </c:pt>
                <c:pt idx="7">
                  <c:v>1.3941148312819855</c:v>
                </c:pt>
                <c:pt idx="8">
                  <c:v>0.10645369549427564</c:v>
                </c:pt>
                <c:pt idx="9">
                  <c:v>-1.0678644254143315</c:v>
                </c:pt>
                <c:pt idx="10">
                  <c:v>2.073199715421552</c:v>
                </c:pt>
                <c:pt idx="11">
                  <c:v>-1.3159485234469273</c:v>
                </c:pt>
                <c:pt idx="12">
                  <c:v>-2.1004784289836564</c:v>
                </c:pt>
                <c:pt idx="13">
                  <c:v>-0.81636776207236839</c:v>
                </c:pt>
                <c:pt idx="14">
                  <c:v>-2.5221198327575607</c:v>
                </c:pt>
                <c:pt idx="15">
                  <c:v>-3.1140520085472847</c:v>
                </c:pt>
                <c:pt idx="16">
                  <c:v>-2.8618092415676237</c:v>
                </c:pt>
                <c:pt idx="17">
                  <c:v>-1.581529496885608</c:v>
                </c:pt>
                <c:pt idx="18">
                  <c:v>-1.2678710868533347</c:v>
                </c:pt>
                <c:pt idx="19">
                  <c:v>1.024062767513767E-2</c:v>
                </c:pt>
                <c:pt idx="20">
                  <c:v>-1.7001283000274015</c:v>
                </c:pt>
                <c:pt idx="21">
                  <c:v>0.61800176982468358</c:v>
                </c:pt>
                <c:pt idx="22">
                  <c:v>-1.4144767746658999</c:v>
                </c:pt>
                <c:pt idx="23">
                  <c:v>-2.6490188382191704</c:v>
                </c:pt>
                <c:pt idx="24">
                  <c:v>-1.997128844880975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0.41375962588927706</c:v>
                </c:pt>
                <c:pt idx="1">
                  <c:v>9.2553126065368865</c:v>
                </c:pt>
                <c:pt idx="2">
                  <c:v>5.7474941159544031</c:v>
                </c:pt>
                <c:pt idx="3">
                  <c:v>2.4784147128901495</c:v>
                </c:pt>
                <c:pt idx="4">
                  <c:v>3.179983893140431</c:v>
                </c:pt>
                <c:pt idx="5">
                  <c:v>9.5861388298346597</c:v>
                </c:pt>
                <c:pt idx="6">
                  <c:v>-0.85022908819555987</c:v>
                </c:pt>
                <c:pt idx="7">
                  <c:v>0.58398225386312674</c:v>
                </c:pt>
                <c:pt idx="8">
                  <c:v>3.2171711874786801</c:v>
                </c:pt>
                <c:pt idx="9">
                  <c:v>0.9204027865794373</c:v>
                </c:pt>
                <c:pt idx="10">
                  <c:v>-0.18621966946413693</c:v>
                </c:pt>
                <c:pt idx="11">
                  <c:v>-8.8618631243948656</c:v>
                </c:pt>
                <c:pt idx="12">
                  <c:v>-2.504334377138326</c:v>
                </c:pt>
                <c:pt idx="13">
                  <c:v>1.0771850089775121</c:v>
                </c:pt>
                <c:pt idx="14">
                  <c:v>-0.493858111814518</c:v>
                </c:pt>
                <c:pt idx="15">
                  <c:v>-0.31386669636593822</c:v>
                </c:pt>
                <c:pt idx="16">
                  <c:v>0.57852805848381017</c:v>
                </c:pt>
                <c:pt idx="17">
                  <c:v>6.3405714991310091</c:v>
                </c:pt>
                <c:pt idx="18">
                  <c:v>0.64480581432315276</c:v>
                </c:pt>
                <c:pt idx="19">
                  <c:v>-0.10133641889908673</c:v>
                </c:pt>
                <c:pt idx="20">
                  <c:v>-4.0649503830222677</c:v>
                </c:pt>
                <c:pt idx="21">
                  <c:v>3.9889745184713501</c:v>
                </c:pt>
                <c:pt idx="22">
                  <c:v>1.5340498106362421</c:v>
                </c:pt>
                <c:pt idx="23">
                  <c:v>0.7810672041987452</c:v>
                </c:pt>
                <c:pt idx="24">
                  <c:v>-1.4510853673749544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6.2586334832257364</c:v>
                </c:pt>
                <c:pt idx="1">
                  <c:v>13.962323925802878</c:v>
                </c:pt>
                <c:pt idx="2">
                  <c:v>4.4219939577587155</c:v>
                </c:pt>
                <c:pt idx="3">
                  <c:v>-3.4164269524305837</c:v>
                </c:pt>
                <c:pt idx="4">
                  <c:v>-9.3143488449448384</c:v>
                </c:pt>
                <c:pt idx="5">
                  <c:v>-2.8391599560638028</c:v>
                </c:pt>
                <c:pt idx="6">
                  <c:v>-1.0821265302027214</c:v>
                </c:pt>
                <c:pt idx="7">
                  <c:v>-4.0634956128850703</c:v>
                </c:pt>
                <c:pt idx="8">
                  <c:v>-8.7923934702606275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9.66907223242616</c:v>
                </c:pt>
                <c:pt idx="1">
                  <c:v>20.992031551819622</c:v>
                </c:pt>
                <c:pt idx="2">
                  <c:v>3.6851074702615421</c:v>
                </c:pt>
                <c:pt idx="3">
                  <c:v>-11.366197501533186</c:v>
                </c:pt>
                <c:pt idx="4">
                  <c:v>0.84798825928086785</c:v>
                </c:pt>
                <c:pt idx="5">
                  <c:v>6.8840408945550777</c:v>
                </c:pt>
                <c:pt idx="6">
                  <c:v>-7.597586455091232E-2</c:v>
                </c:pt>
                <c:pt idx="7">
                  <c:v>2.3151170148349856</c:v>
                </c:pt>
                <c:pt idx="8">
                  <c:v>-1.5251840570936821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38.840301334333731</c:v>
                </c:pt>
                <c:pt idx="1">
                  <c:v>41.826121123322075</c:v>
                </c:pt>
                <c:pt idx="2">
                  <c:v>44.064277585754311</c:v>
                </c:pt>
                <c:pt idx="3">
                  <c:v>44.393067321414613</c:v>
                </c:pt>
                <c:pt idx="4">
                  <c:v>41.922424172022659</c:v>
                </c:pt>
                <c:pt idx="5">
                  <c:v>44.715554087157038</c:v>
                </c:pt>
                <c:pt idx="6">
                  <c:v>48.334353481088158</c:v>
                </c:pt>
                <c:pt idx="7">
                  <c:v>48.206054482476141</c:v>
                </c:pt>
                <c:pt idx="8">
                  <c:v>47.493461939777831</c:v>
                </c:pt>
                <c:pt idx="9">
                  <c:v>50.249615874941028</c:v>
                </c:pt>
                <c:pt idx="10">
                  <c:v>51.029468769098521</c:v>
                </c:pt>
                <c:pt idx="11">
                  <c:v>45.694222581949738</c:v>
                </c:pt>
                <c:pt idx="12">
                  <c:v>46.102658124406751</c:v>
                </c:pt>
                <c:pt idx="13">
                  <c:v>46.619894954755878</c:v>
                </c:pt>
                <c:pt idx="14">
                  <c:v>47.186282976974304</c:v>
                </c:pt>
                <c:pt idx="15">
                  <c:v>47.612206963654472</c:v>
                </c:pt>
                <c:pt idx="16">
                  <c:v>48.001247959342436</c:v>
                </c:pt>
                <c:pt idx="17">
                  <c:v>48.369713720650317</c:v>
                </c:pt>
                <c:pt idx="18">
                  <c:v>48.736053939145549</c:v>
                </c:pt>
                <c:pt idx="19">
                  <c:v>49.099647048360431</c:v>
                </c:pt>
                <c:pt idx="20">
                  <c:v>49.484026305223068</c:v>
                </c:pt>
                <c:pt idx="21">
                  <c:v>49.854904927055685</c:v>
                </c:pt>
                <c:pt idx="22">
                  <c:v>50.241142942184567</c:v>
                </c:pt>
                <c:pt idx="23">
                  <c:v>50.625342397589243</c:v>
                </c:pt>
                <c:pt idx="24">
                  <c:v>51.045494589531103</c:v>
                </c:pt>
                <c:pt idx="25">
                  <c:v>51.443228394987798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16.174003036775069</c:v>
                </c:pt>
                <c:pt idx="1">
                  <c:v>18.257253652333461</c:v>
                </c:pt>
                <c:pt idx="2">
                  <c:v>19.183308849516475</c:v>
                </c:pt>
                <c:pt idx="3">
                  <c:v>19.862385390612115</c:v>
                </c:pt>
                <c:pt idx="4">
                  <c:v>21.238431804801571</c:v>
                </c:pt>
                <c:pt idx="5">
                  <c:v>20.860212290054665</c:v>
                </c:pt>
                <c:pt idx="6">
                  <c:v>19.346816044789144</c:v>
                </c:pt>
                <c:pt idx="7">
                  <c:v>20.036959798689832</c:v>
                </c:pt>
                <c:pt idx="8">
                  <c:v>20.071642534919732</c:v>
                </c:pt>
                <c:pt idx="9">
                  <c:v>21.179171722444362</c:v>
                </c:pt>
                <c:pt idx="10">
                  <c:v>20.804931091338922</c:v>
                </c:pt>
                <c:pt idx="11">
                  <c:v>24.191216661434847</c:v>
                </c:pt>
                <c:pt idx="12">
                  <c:v>24.621332409581896</c:v>
                </c:pt>
                <c:pt idx="13">
                  <c:v>25.091331414249453</c:v>
                </c:pt>
                <c:pt idx="14">
                  <c:v>25.588135926126789</c:v>
                </c:pt>
                <c:pt idx="15">
                  <c:v>26.011561648164584</c:v>
                </c:pt>
                <c:pt idx="16">
                  <c:v>26.422308723464656</c:v>
                </c:pt>
                <c:pt idx="17">
                  <c:v>26.833161073249872</c:v>
                </c:pt>
                <c:pt idx="18">
                  <c:v>27.226079114269737</c:v>
                </c:pt>
                <c:pt idx="19">
                  <c:v>27.614207099249327</c:v>
                </c:pt>
                <c:pt idx="20">
                  <c:v>28.014883287815</c:v>
                </c:pt>
                <c:pt idx="21">
                  <c:v>28.40997981302845</c:v>
                </c:pt>
                <c:pt idx="22">
                  <c:v>28.814324717507589</c:v>
                </c:pt>
                <c:pt idx="23">
                  <c:v>29.208642047487871</c:v>
                </c:pt>
                <c:pt idx="24">
                  <c:v>29.635940904195898</c:v>
                </c:pt>
                <c:pt idx="25">
                  <c:v>30.060243697875809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34.42578816921398</c:v>
                </c:pt>
                <c:pt idx="1">
                  <c:v>32.398364206882526</c:v>
                </c:pt>
                <c:pt idx="2">
                  <c:v>34.443348483588295</c:v>
                </c:pt>
                <c:pt idx="3">
                  <c:v>34.003069603114795</c:v>
                </c:pt>
                <c:pt idx="4">
                  <c:v>34.067569865323229</c:v>
                </c:pt>
                <c:pt idx="5">
                  <c:v>36.027413431090764</c:v>
                </c:pt>
                <c:pt idx="6">
                  <c:v>38.144633781839502</c:v>
                </c:pt>
                <c:pt idx="7">
                  <c:v>35.447624472991677</c:v>
                </c:pt>
                <c:pt idx="8">
                  <c:v>36.374184376726909</c:v>
                </c:pt>
                <c:pt idx="9">
                  <c:v>37.575277567671094</c:v>
                </c:pt>
                <c:pt idx="10">
                  <c:v>39.201280421870329</c:v>
                </c:pt>
                <c:pt idx="11">
                  <c:v>39.591226521761691</c:v>
                </c:pt>
                <c:pt idx="12">
                  <c:v>39.929527310817122</c:v>
                </c:pt>
                <c:pt idx="13">
                  <c:v>40.37125737629718</c:v>
                </c:pt>
                <c:pt idx="14">
                  <c:v>40.860079461573989</c:v>
                </c:pt>
                <c:pt idx="15">
                  <c:v>41.241378404856498</c:v>
                </c:pt>
                <c:pt idx="16">
                  <c:v>41.608911595374572</c:v>
                </c:pt>
                <c:pt idx="17">
                  <c:v>41.965629149447601</c:v>
                </c:pt>
                <c:pt idx="18">
                  <c:v>42.324064381130071</c:v>
                </c:pt>
                <c:pt idx="19">
                  <c:v>42.676491893643856</c:v>
                </c:pt>
                <c:pt idx="20">
                  <c:v>43.048651367513358</c:v>
                </c:pt>
                <c:pt idx="21">
                  <c:v>43.417579234840368</c:v>
                </c:pt>
                <c:pt idx="22">
                  <c:v>43.796162984479892</c:v>
                </c:pt>
                <c:pt idx="23">
                  <c:v>44.176747582948607</c:v>
                </c:pt>
                <c:pt idx="24">
                  <c:v>44.565147872583452</c:v>
                </c:pt>
                <c:pt idx="25">
                  <c:v>44.948774537824733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21.629402999782009</c:v>
                </c:pt>
                <c:pt idx="1">
                  <c:v>22.254340691297489</c:v>
                </c:pt>
                <c:pt idx="2">
                  <c:v>23.012453031562735</c:v>
                </c:pt>
                <c:pt idx="3">
                  <c:v>23.356818982862375</c:v>
                </c:pt>
                <c:pt idx="4">
                  <c:v>22.202473101773755</c:v>
                </c:pt>
                <c:pt idx="5">
                  <c:v>22.326761989425378</c:v>
                </c:pt>
                <c:pt idx="6">
                  <c:v>23.489181976049643</c:v>
                </c:pt>
                <c:pt idx="7">
                  <c:v>23.660056590429644</c:v>
                </c:pt>
                <c:pt idx="8">
                  <c:v>23.209532067860479</c:v>
                </c:pt>
                <c:pt idx="9">
                  <c:v>26.09154071679464</c:v>
                </c:pt>
                <c:pt idx="10">
                  <c:v>25.954292211075749</c:v>
                </c:pt>
                <c:pt idx="11">
                  <c:v>26.665955293344897</c:v>
                </c:pt>
                <c:pt idx="12">
                  <c:v>26.778227991272935</c:v>
                </c:pt>
                <c:pt idx="13">
                  <c:v>26.959026564750555</c:v>
                </c:pt>
                <c:pt idx="14">
                  <c:v>27.163565630404438</c:v>
                </c:pt>
                <c:pt idx="15">
                  <c:v>27.304041743266694</c:v>
                </c:pt>
                <c:pt idx="16">
                  <c:v>27.425610442546422</c:v>
                </c:pt>
                <c:pt idx="17">
                  <c:v>27.53125889244312</c:v>
                </c:pt>
                <c:pt idx="18">
                  <c:v>27.627548923395949</c:v>
                </c:pt>
                <c:pt idx="19">
                  <c:v>27.736154683671764</c:v>
                </c:pt>
                <c:pt idx="20">
                  <c:v>27.860330485964631</c:v>
                </c:pt>
                <c:pt idx="21">
                  <c:v>27.98009649625714</c:v>
                </c:pt>
                <c:pt idx="22">
                  <c:v>28.099589423122975</c:v>
                </c:pt>
                <c:pt idx="23">
                  <c:v>28.222775913973969</c:v>
                </c:pt>
                <c:pt idx="24">
                  <c:v>28.339337428452431</c:v>
                </c:pt>
                <c:pt idx="25">
                  <c:v>28.432706923965899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27.39509868421019</c:v>
                </c:pt>
                <c:pt idx="1">
                  <c:v>27.01555814774505</c:v>
                </c:pt>
                <c:pt idx="2">
                  <c:v>27.0480533373428</c:v>
                </c:pt>
                <c:pt idx="3">
                  <c:v>28.99794592760135</c:v>
                </c:pt>
                <c:pt idx="4">
                  <c:v>28.773557461275253</c:v>
                </c:pt>
                <c:pt idx="5">
                  <c:v>28.93343693813642</c:v>
                </c:pt>
                <c:pt idx="6">
                  <c:v>29.465301939787288</c:v>
                </c:pt>
                <c:pt idx="7">
                  <c:v>28.767605678140203</c:v>
                </c:pt>
                <c:pt idx="8">
                  <c:v>28.183909409132955</c:v>
                </c:pt>
                <c:pt idx="9">
                  <c:v>29.001594328109345</c:v>
                </c:pt>
                <c:pt idx="10">
                  <c:v>29.400908473496614</c:v>
                </c:pt>
                <c:pt idx="11">
                  <c:v>29.44205727074899</c:v>
                </c:pt>
                <c:pt idx="12">
                  <c:v>29.585263487348325</c:v>
                </c:pt>
                <c:pt idx="13">
                  <c:v>29.838649859985917</c:v>
                </c:pt>
                <c:pt idx="14">
                  <c:v>30.135204833869309</c:v>
                </c:pt>
                <c:pt idx="15">
                  <c:v>30.373771162132929</c:v>
                </c:pt>
                <c:pt idx="16">
                  <c:v>30.612563755366406</c:v>
                </c:pt>
                <c:pt idx="17">
                  <c:v>30.84133033804785</c:v>
                </c:pt>
                <c:pt idx="18">
                  <c:v>31.062205913790407</c:v>
                </c:pt>
                <c:pt idx="19">
                  <c:v>31.281073071345119</c:v>
                </c:pt>
                <c:pt idx="20">
                  <c:v>31.512507498237607</c:v>
                </c:pt>
                <c:pt idx="21">
                  <c:v>31.719967755624022</c:v>
                </c:pt>
                <c:pt idx="22">
                  <c:v>31.932953014065895</c:v>
                </c:pt>
                <c:pt idx="23">
                  <c:v>32.149358935223049</c:v>
                </c:pt>
                <c:pt idx="24">
                  <c:v>32.370594471977235</c:v>
                </c:pt>
                <c:pt idx="25">
                  <c:v>32.580892366637045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37.126336422419527</c:v>
                </c:pt>
                <c:pt idx="1">
                  <c:v>34.304868570376435</c:v>
                </c:pt>
                <c:pt idx="2">
                  <c:v>35.290947091607848</c:v>
                </c:pt>
                <c:pt idx="3">
                  <c:v>36.238347814471204</c:v>
                </c:pt>
                <c:pt idx="4">
                  <c:v>35.300788981348767</c:v>
                </c:pt>
                <c:pt idx="5">
                  <c:v>34.807920284173129</c:v>
                </c:pt>
                <c:pt idx="6">
                  <c:v>37.240685985827248</c:v>
                </c:pt>
                <c:pt idx="7">
                  <c:v>35.695953275878914</c:v>
                </c:pt>
                <c:pt idx="8">
                  <c:v>36.240508956697013</c:v>
                </c:pt>
                <c:pt idx="9">
                  <c:v>38.855515801749398</c:v>
                </c:pt>
                <c:pt idx="10">
                  <c:v>41.501375462185884</c:v>
                </c:pt>
                <c:pt idx="11">
                  <c:v>43.795452142517689</c:v>
                </c:pt>
                <c:pt idx="12">
                  <c:v>44.285274726213181</c:v>
                </c:pt>
                <c:pt idx="13">
                  <c:v>44.887855126972624</c:v>
                </c:pt>
                <c:pt idx="14">
                  <c:v>45.554923198344099</c:v>
                </c:pt>
                <c:pt idx="15">
                  <c:v>46.106265534478894</c:v>
                </c:pt>
                <c:pt idx="16">
                  <c:v>46.621669865310274</c:v>
                </c:pt>
                <c:pt idx="17">
                  <c:v>47.115637301322927</c:v>
                </c:pt>
                <c:pt idx="18">
                  <c:v>47.607678063136042</c:v>
                </c:pt>
                <c:pt idx="19">
                  <c:v>48.095665720749302</c:v>
                </c:pt>
                <c:pt idx="20">
                  <c:v>48.592457154481551</c:v>
                </c:pt>
                <c:pt idx="21">
                  <c:v>49.068910111155631</c:v>
                </c:pt>
                <c:pt idx="22">
                  <c:v>49.538854876633778</c:v>
                </c:pt>
                <c:pt idx="23">
                  <c:v>50.039202117861251</c:v>
                </c:pt>
                <c:pt idx="24">
                  <c:v>50.567329863235528</c:v>
                </c:pt>
                <c:pt idx="25">
                  <c:v>51.087514292020543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10.181770098214013</c:v>
                </c:pt>
                <c:pt idx="1">
                  <c:v>9.759567512421004</c:v>
                </c:pt>
                <c:pt idx="2">
                  <c:v>10.3771174376422</c:v>
                </c:pt>
                <c:pt idx="3">
                  <c:v>10.265864828153967</c:v>
                </c:pt>
                <c:pt idx="4">
                  <c:v>9.2512918337345269</c:v>
                </c:pt>
                <c:pt idx="5">
                  <c:v>9.3172969866129076</c:v>
                </c:pt>
                <c:pt idx="6">
                  <c:v>9.9769913545704441</c:v>
                </c:pt>
                <c:pt idx="7">
                  <c:v>10.530355630147138</c:v>
                </c:pt>
                <c:pt idx="8">
                  <c:v>10.541223958072999</c:v>
                </c:pt>
                <c:pt idx="9">
                  <c:v>10.277196366867948</c:v>
                </c:pt>
                <c:pt idx="10">
                  <c:v>11.233387127588134</c:v>
                </c:pt>
                <c:pt idx="11">
                  <c:v>9.5904085636966734</c:v>
                </c:pt>
                <c:pt idx="12">
                  <c:v>9.6353978297216543</c:v>
                </c:pt>
                <c:pt idx="13">
                  <c:v>9.705995209500653</c:v>
                </c:pt>
                <c:pt idx="14">
                  <c:v>9.7887123343096221</c:v>
                </c:pt>
                <c:pt idx="15">
                  <c:v>9.8438891322756472</c:v>
                </c:pt>
                <c:pt idx="16">
                  <c:v>9.8991757707758641</c:v>
                </c:pt>
                <c:pt idx="17">
                  <c:v>9.948179273506458</c:v>
                </c:pt>
                <c:pt idx="18">
                  <c:v>9.9973576359669529</c:v>
                </c:pt>
                <c:pt idx="19">
                  <c:v>10.053837715187068</c:v>
                </c:pt>
                <c:pt idx="20">
                  <c:v>10.108413844802243</c:v>
                </c:pt>
                <c:pt idx="21">
                  <c:v>10.162910976690867</c:v>
                </c:pt>
                <c:pt idx="22">
                  <c:v>10.218922291613277</c:v>
                </c:pt>
                <c:pt idx="23">
                  <c:v>10.273778015017802</c:v>
                </c:pt>
                <c:pt idx="24">
                  <c:v>10.329568338885659</c:v>
                </c:pt>
                <c:pt idx="25">
                  <c:v>10.383158039392574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8.5877711613762511</c:v>
                </c:pt>
                <c:pt idx="1">
                  <c:v>10.349008888031065</c:v>
                </c:pt>
                <c:pt idx="2">
                  <c:v>10.232184092086943</c:v>
                </c:pt>
                <c:pt idx="3">
                  <c:v>10.038036759926735</c:v>
                </c:pt>
                <c:pt idx="4">
                  <c:v>9.5301217277333983</c:v>
                </c:pt>
                <c:pt idx="5">
                  <c:v>10.097062166130877</c:v>
                </c:pt>
                <c:pt idx="6">
                  <c:v>10.174374135411087</c:v>
                </c:pt>
                <c:pt idx="7">
                  <c:v>9.9192766189693611</c:v>
                </c:pt>
                <c:pt idx="8">
                  <c:v>10.509831289620568</c:v>
                </c:pt>
                <c:pt idx="9">
                  <c:v>11.224393150907733</c:v>
                </c:pt>
                <c:pt idx="10">
                  <c:v>11.491176997412863</c:v>
                </c:pt>
                <c:pt idx="11">
                  <c:v>11.113835296591445</c:v>
                </c:pt>
                <c:pt idx="12">
                  <c:v>11.171500893714263</c:v>
                </c:pt>
                <c:pt idx="13">
                  <c:v>11.25512944024222</c:v>
                </c:pt>
                <c:pt idx="14">
                  <c:v>11.353036280331299</c:v>
                </c:pt>
                <c:pt idx="15">
                  <c:v>11.424090116200635</c:v>
                </c:pt>
                <c:pt idx="16">
                  <c:v>11.490151060071616</c:v>
                </c:pt>
                <c:pt idx="17">
                  <c:v>11.551078834374621</c:v>
                </c:pt>
                <c:pt idx="18">
                  <c:v>11.611393068478618</c:v>
                </c:pt>
                <c:pt idx="19">
                  <c:v>11.673685375195126</c:v>
                </c:pt>
                <c:pt idx="20">
                  <c:v>11.744694024165154</c:v>
                </c:pt>
                <c:pt idx="21">
                  <c:v>11.801103268380846</c:v>
                </c:pt>
                <c:pt idx="22">
                  <c:v>11.870949257906124</c:v>
                </c:pt>
                <c:pt idx="23">
                  <c:v>11.939047227503096</c:v>
                </c:pt>
                <c:pt idx="24">
                  <c:v>12.00766503317894</c:v>
                </c:pt>
                <c:pt idx="25">
                  <c:v>12.07515925127599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8.8446649298013522</c:v>
                </c:pt>
                <c:pt idx="1">
                  <c:v>10.199274858745131</c:v>
                </c:pt>
                <c:pt idx="2">
                  <c:v>10.360863075581591</c:v>
                </c:pt>
                <c:pt idx="3">
                  <c:v>9.3981512269092136</c:v>
                </c:pt>
                <c:pt idx="4">
                  <c:v>9.0790645508407284</c:v>
                </c:pt>
                <c:pt idx="5">
                  <c:v>9.1728860985746383</c:v>
                </c:pt>
                <c:pt idx="6">
                  <c:v>9.9581365108622926</c:v>
                </c:pt>
                <c:pt idx="7">
                  <c:v>9.1110249123635096</c:v>
                </c:pt>
                <c:pt idx="8">
                  <c:v>8.7785644061194539</c:v>
                </c:pt>
                <c:pt idx="9">
                  <c:v>8.7592597464328392</c:v>
                </c:pt>
                <c:pt idx="10">
                  <c:v>9.279339794068914</c:v>
                </c:pt>
                <c:pt idx="11">
                  <c:v>10.361100371693011</c:v>
                </c:pt>
                <c:pt idx="12">
                  <c:v>10.61622186269242</c:v>
                </c:pt>
                <c:pt idx="13">
                  <c:v>10.802741863718063</c:v>
                </c:pt>
                <c:pt idx="14">
                  <c:v>11.014399571197149</c:v>
                </c:pt>
                <c:pt idx="15">
                  <c:v>11.149523445743153</c:v>
                </c:pt>
                <c:pt idx="16">
                  <c:v>11.279180773070788</c:v>
                </c:pt>
                <c:pt idx="17">
                  <c:v>11.398963477346671</c:v>
                </c:pt>
                <c:pt idx="18">
                  <c:v>11.529736598853011</c:v>
                </c:pt>
                <c:pt idx="19">
                  <c:v>11.665336299720003</c:v>
                </c:pt>
                <c:pt idx="20">
                  <c:v>11.817652738194194</c:v>
                </c:pt>
                <c:pt idx="21">
                  <c:v>11.964928681051951</c:v>
                </c:pt>
                <c:pt idx="22">
                  <c:v>12.112146738795738</c:v>
                </c:pt>
                <c:pt idx="23">
                  <c:v>12.241036914872241</c:v>
                </c:pt>
                <c:pt idx="24">
                  <c:v>12.374734841379119</c:v>
                </c:pt>
                <c:pt idx="25">
                  <c:v>12.496510981547594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9.6316974111188411</c:v>
                </c:pt>
                <c:pt idx="1">
                  <c:v>10.812601560863335</c:v>
                </c:pt>
                <c:pt idx="2">
                  <c:v>11.89575735792296</c:v>
                </c:pt>
                <c:pt idx="3">
                  <c:v>11.420735646045642</c:v>
                </c:pt>
                <c:pt idx="4">
                  <c:v>12.575267712289648</c:v>
                </c:pt>
                <c:pt idx="5">
                  <c:v>14.280045884165196</c:v>
                </c:pt>
                <c:pt idx="6">
                  <c:v>12.74529409420251</c:v>
                </c:pt>
                <c:pt idx="7">
                  <c:v>13.849145891044452</c:v>
                </c:pt>
                <c:pt idx="8">
                  <c:v>12.714582406288706</c:v>
                </c:pt>
                <c:pt idx="9">
                  <c:v>12.650597264647246</c:v>
                </c:pt>
                <c:pt idx="10">
                  <c:v>13.212181458750864</c:v>
                </c:pt>
                <c:pt idx="11">
                  <c:v>12.414813677828105</c:v>
                </c:pt>
                <c:pt idx="12">
                  <c:v>12.538871952025294</c:v>
                </c:pt>
                <c:pt idx="13">
                  <c:v>12.674221899250314</c:v>
                </c:pt>
                <c:pt idx="14">
                  <c:v>12.833185771240164</c:v>
                </c:pt>
                <c:pt idx="15">
                  <c:v>12.959829871028631</c:v>
                </c:pt>
                <c:pt idx="16">
                  <c:v>13.076582383606976</c:v>
                </c:pt>
                <c:pt idx="17">
                  <c:v>13.186300928941831</c:v>
                </c:pt>
                <c:pt idx="18">
                  <c:v>13.303905167522645</c:v>
                </c:pt>
                <c:pt idx="19">
                  <c:v>13.416237119397556</c:v>
                </c:pt>
                <c:pt idx="20">
                  <c:v>13.527490093232096</c:v>
                </c:pt>
                <c:pt idx="21">
                  <c:v>13.634674471844136</c:v>
                </c:pt>
                <c:pt idx="22">
                  <c:v>13.762620535365972</c:v>
                </c:pt>
                <c:pt idx="23">
                  <c:v>13.880779169191744</c:v>
                </c:pt>
                <c:pt idx="24">
                  <c:v>14.016560551017474</c:v>
                </c:pt>
                <c:pt idx="25">
                  <c:v>14.132584245330301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38.484100274261245</c:v>
                </c:pt>
                <c:pt idx="1">
                  <c:v>35.30301839768989</c:v>
                </c:pt>
                <c:pt idx="2">
                  <c:v>37.143036459052333</c:v>
                </c:pt>
                <c:pt idx="3">
                  <c:v>36.804465415409148</c:v>
                </c:pt>
                <c:pt idx="4">
                  <c:v>37.364367546423573</c:v>
                </c:pt>
                <c:pt idx="5">
                  <c:v>37.86020795636486</c:v>
                </c:pt>
                <c:pt idx="6">
                  <c:v>38.898636981915345</c:v>
                </c:pt>
                <c:pt idx="7">
                  <c:v>38.074809606933513</c:v>
                </c:pt>
                <c:pt idx="8">
                  <c:v>37.329107612857896</c:v>
                </c:pt>
                <c:pt idx="9">
                  <c:v>38.852246506944439</c:v>
                </c:pt>
                <c:pt idx="10">
                  <c:v>39.933407671786412</c:v>
                </c:pt>
                <c:pt idx="11">
                  <c:v>37.53809946736876</c:v>
                </c:pt>
                <c:pt idx="12">
                  <c:v>37.719182562920153</c:v>
                </c:pt>
                <c:pt idx="13">
                  <c:v>37.964290788906006</c:v>
                </c:pt>
                <c:pt idx="14">
                  <c:v>38.277942094405851</c:v>
                </c:pt>
                <c:pt idx="15">
                  <c:v>38.472468819068872</c:v>
                </c:pt>
                <c:pt idx="16">
                  <c:v>38.627340133291433</c:v>
                </c:pt>
                <c:pt idx="17">
                  <c:v>38.752653949502751</c:v>
                </c:pt>
                <c:pt idx="18">
                  <c:v>38.87195341341198</c:v>
                </c:pt>
                <c:pt idx="19">
                  <c:v>38.999226039951871</c:v>
                </c:pt>
                <c:pt idx="20">
                  <c:v>39.137409660952095</c:v>
                </c:pt>
                <c:pt idx="21">
                  <c:v>39.261935336039805</c:v>
                </c:pt>
                <c:pt idx="22">
                  <c:v>39.374044807691234</c:v>
                </c:pt>
                <c:pt idx="23">
                  <c:v>39.504361155833053</c:v>
                </c:pt>
                <c:pt idx="24">
                  <c:v>39.630784600252298</c:v>
                </c:pt>
                <c:pt idx="25">
                  <c:v>39.747188002322275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51.520560300929631</c:v>
                </c:pt>
                <c:pt idx="1">
                  <c:v>50.592119451593085</c:v>
                </c:pt>
                <c:pt idx="2">
                  <c:v>51.546352441867654</c:v>
                </c:pt>
                <c:pt idx="3">
                  <c:v>49.180917285154536</c:v>
                </c:pt>
                <c:pt idx="4">
                  <c:v>48.842944803282137</c:v>
                </c:pt>
                <c:pt idx="5">
                  <c:v>50.314128105232733</c:v>
                </c:pt>
                <c:pt idx="6">
                  <c:v>49.002850531121766</c:v>
                </c:pt>
                <c:pt idx="7">
                  <c:v>49.144081779292186</c:v>
                </c:pt>
                <c:pt idx="8">
                  <c:v>47.395609905624042</c:v>
                </c:pt>
                <c:pt idx="9">
                  <c:v>47.63161211405599</c:v>
                </c:pt>
                <c:pt idx="10">
                  <c:v>48.998179581785806</c:v>
                </c:pt>
                <c:pt idx="11">
                  <c:v>45.298648765022563</c:v>
                </c:pt>
                <c:pt idx="12">
                  <c:v>45.010871479544647</c:v>
                </c:pt>
                <c:pt idx="13">
                  <c:v>44.7527397047484</c:v>
                </c:pt>
                <c:pt idx="14">
                  <c:v>44.568045258233788</c:v>
                </c:pt>
                <c:pt idx="15">
                  <c:v>44.231123432533266</c:v>
                </c:pt>
                <c:pt idx="16">
                  <c:v>43.861656459068755</c:v>
                </c:pt>
                <c:pt idx="17">
                  <c:v>43.444691873976737</c:v>
                </c:pt>
                <c:pt idx="18">
                  <c:v>43.017624439221422</c:v>
                </c:pt>
                <c:pt idx="19">
                  <c:v>42.611273542440408</c:v>
                </c:pt>
                <c:pt idx="20">
                  <c:v>42.234322732150567</c:v>
                </c:pt>
                <c:pt idx="21">
                  <c:v>41.826701583251044</c:v>
                </c:pt>
                <c:pt idx="22">
                  <c:v>41.39093049038712</c:v>
                </c:pt>
                <c:pt idx="23">
                  <c:v>40.947307672359585</c:v>
                </c:pt>
                <c:pt idx="24">
                  <c:v>40.525291264695618</c:v>
                </c:pt>
                <c:pt idx="25">
                  <c:v>40.13631645739094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18.792333565773131</c:v>
                </c:pt>
                <c:pt idx="1">
                  <c:v>16.759905225301363</c:v>
                </c:pt>
                <c:pt idx="2">
                  <c:v>16.286350828579792</c:v>
                </c:pt>
                <c:pt idx="3">
                  <c:v>16.438612544359334</c:v>
                </c:pt>
                <c:pt idx="4">
                  <c:v>15.8177551735044</c:v>
                </c:pt>
                <c:pt idx="5">
                  <c:v>14.893574785089267</c:v>
                </c:pt>
                <c:pt idx="6">
                  <c:v>14.003761938893586</c:v>
                </c:pt>
                <c:pt idx="7">
                  <c:v>14.229719421065997</c:v>
                </c:pt>
                <c:pt idx="8">
                  <c:v>14.308348223256703</c:v>
                </c:pt>
                <c:pt idx="9">
                  <c:v>13.092066898875302</c:v>
                </c:pt>
                <c:pt idx="10">
                  <c:v>12.793096356105611</c:v>
                </c:pt>
                <c:pt idx="11">
                  <c:v>14.185022829803303</c:v>
                </c:pt>
                <c:pt idx="12">
                  <c:v>13.918634479113008</c:v>
                </c:pt>
                <c:pt idx="13">
                  <c:v>13.648523788130843</c:v>
                </c:pt>
                <c:pt idx="14">
                  <c:v>13.383317560051758</c:v>
                </c:pt>
                <c:pt idx="15">
                  <c:v>13.102180255974464</c:v>
                </c:pt>
                <c:pt idx="16">
                  <c:v>12.800756323448233</c:v>
                </c:pt>
                <c:pt idx="17">
                  <c:v>12.514555658646922</c:v>
                </c:pt>
                <c:pt idx="18">
                  <c:v>12.250602590621906</c:v>
                </c:pt>
                <c:pt idx="19">
                  <c:v>11.944681693590498</c:v>
                </c:pt>
                <c:pt idx="20">
                  <c:v>11.653494712066681</c:v>
                </c:pt>
                <c:pt idx="21">
                  <c:v>11.440671942124521</c:v>
                </c:pt>
                <c:pt idx="22">
                  <c:v>11.213504496595796</c:v>
                </c:pt>
                <c:pt idx="23">
                  <c:v>10.972150555675922</c:v>
                </c:pt>
                <c:pt idx="24">
                  <c:v>10.557005909272178</c:v>
                </c:pt>
                <c:pt idx="25">
                  <c:v>10.288761978967285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4.1595386826440359</c:v>
                </c:pt>
                <c:pt idx="1">
                  <c:v>4.671586671518881</c:v>
                </c:pt>
                <c:pt idx="2">
                  <c:v>5.2451541450150501</c:v>
                </c:pt>
                <c:pt idx="3">
                  <c:v>4.4874595647429327</c:v>
                </c:pt>
                <c:pt idx="4">
                  <c:v>6.2831263719025578</c:v>
                </c:pt>
                <c:pt idx="5">
                  <c:v>5.4646355413582004</c:v>
                </c:pt>
                <c:pt idx="6">
                  <c:v>5.335071244441548</c:v>
                </c:pt>
                <c:pt idx="7">
                  <c:v>5.092505572605079</c:v>
                </c:pt>
                <c:pt idx="8">
                  <c:v>4.4923407590880755</c:v>
                </c:pt>
                <c:pt idx="9">
                  <c:v>5.7987298429656526</c:v>
                </c:pt>
                <c:pt idx="10">
                  <c:v>4.648267779285832</c:v>
                </c:pt>
                <c:pt idx="11">
                  <c:v>4.5844473694328265</c:v>
                </c:pt>
                <c:pt idx="12">
                  <c:v>4.6586634983249873</c:v>
                </c:pt>
                <c:pt idx="13">
                  <c:v>4.7521908243118087</c:v>
                </c:pt>
                <c:pt idx="14">
                  <c:v>4.849089256752305</c:v>
                </c:pt>
                <c:pt idx="15">
                  <c:v>4.9301528179377483</c:v>
                </c:pt>
                <c:pt idx="16">
                  <c:v>5.0075140281410659</c:v>
                </c:pt>
                <c:pt idx="17">
                  <c:v>5.0831565358818436</c:v>
                </c:pt>
                <c:pt idx="18">
                  <c:v>5.1540194071711882</c:v>
                </c:pt>
                <c:pt idx="19">
                  <c:v>5.2237850433031427</c:v>
                </c:pt>
                <c:pt idx="20">
                  <c:v>5.3046853020542057</c:v>
                </c:pt>
                <c:pt idx="21">
                  <c:v>5.3846875409855963</c:v>
                </c:pt>
                <c:pt idx="22">
                  <c:v>5.4648397976684917</c:v>
                </c:pt>
                <c:pt idx="23">
                  <c:v>5.5476417266899745</c:v>
                </c:pt>
                <c:pt idx="24">
                  <c:v>5.6295229507026665</c:v>
                </c:pt>
                <c:pt idx="25">
                  <c:v>5.7254527882633441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20.226245055548876</c:v>
                </c:pt>
                <c:pt idx="1">
                  <c:v>20.423493775131199</c:v>
                </c:pt>
                <c:pt idx="2">
                  <c:v>19.75858805319956</c:v>
                </c:pt>
                <c:pt idx="3">
                  <c:v>20.076644334883554</c:v>
                </c:pt>
                <c:pt idx="4">
                  <c:v>20.151058682210909</c:v>
                </c:pt>
                <c:pt idx="5">
                  <c:v>20.240695381189553</c:v>
                </c:pt>
                <c:pt idx="6">
                  <c:v>20.70252724297567</c:v>
                </c:pt>
                <c:pt idx="7">
                  <c:v>20.192091217493157</c:v>
                </c:pt>
                <c:pt idx="8">
                  <c:v>19.180320076114004</c:v>
                </c:pt>
                <c:pt idx="9">
                  <c:v>20.202716951274898</c:v>
                </c:pt>
                <c:pt idx="10">
                  <c:v>17.718575548431993</c:v>
                </c:pt>
                <c:pt idx="11">
                  <c:v>18.046112884313857</c:v>
                </c:pt>
                <c:pt idx="12">
                  <c:v>17.973641266207075</c:v>
                </c:pt>
                <c:pt idx="13">
                  <c:v>17.970002586968825</c:v>
                </c:pt>
                <c:pt idx="14">
                  <c:v>17.969823891271254</c:v>
                </c:pt>
                <c:pt idx="15">
                  <c:v>17.906872311005777</c:v>
                </c:pt>
                <c:pt idx="16">
                  <c:v>17.835989405595601</c:v>
                </c:pt>
                <c:pt idx="17">
                  <c:v>17.758890699691563</c:v>
                </c:pt>
                <c:pt idx="18">
                  <c:v>17.688757903862147</c:v>
                </c:pt>
                <c:pt idx="19">
                  <c:v>17.620591630600618</c:v>
                </c:pt>
                <c:pt idx="20">
                  <c:v>17.551126268285632</c:v>
                </c:pt>
                <c:pt idx="21">
                  <c:v>17.477901000095727</c:v>
                </c:pt>
                <c:pt idx="22">
                  <c:v>17.407771012896141</c:v>
                </c:pt>
                <c:pt idx="23">
                  <c:v>17.343654309613168</c:v>
                </c:pt>
                <c:pt idx="24">
                  <c:v>17.290572793321399</c:v>
                </c:pt>
                <c:pt idx="25">
                  <c:v>17.224717436617475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20.566759355671216</c:v>
                </c:pt>
                <c:pt idx="1">
                  <c:v>18.648758349904163</c:v>
                </c:pt>
                <c:pt idx="2">
                  <c:v>16.65366741023908</c:v>
                </c:pt>
                <c:pt idx="3">
                  <c:v>17.517439157822775</c:v>
                </c:pt>
                <c:pt idx="4">
                  <c:v>17.145857648986567</c:v>
                </c:pt>
                <c:pt idx="5">
                  <c:v>17.244733574323813</c:v>
                </c:pt>
                <c:pt idx="6">
                  <c:v>18.329415198468968</c:v>
                </c:pt>
                <c:pt idx="7">
                  <c:v>18.653896040838948</c:v>
                </c:pt>
                <c:pt idx="8">
                  <c:v>14.848208757808861</c:v>
                </c:pt>
                <c:pt idx="9">
                  <c:v>15.820312084736232</c:v>
                </c:pt>
                <c:pt idx="10">
                  <c:v>14.130681565776529</c:v>
                </c:pt>
                <c:pt idx="11">
                  <c:v>15.143195741797346</c:v>
                </c:pt>
                <c:pt idx="12">
                  <c:v>15.04974825888265</c:v>
                </c:pt>
                <c:pt idx="13">
                  <c:v>15.080579870527801</c:v>
                </c:pt>
                <c:pt idx="14">
                  <c:v>15.087363611212915</c:v>
                </c:pt>
                <c:pt idx="15">
                  <c:v>14.988334018165684</c:v>
                </c:pt>
                <c:pt idx="16">
                  <c:v>14.876311343369148</c:v>
                </c:pt>
                <c:pt idx="17">
                  <c:v>14.755656090580969</c:v>
                </c:pt>
                <c:pt idx="18">
                  <c:v>14.637691767370308</c:v>
                </c:pt>
                <c:pt idx="19">
                  <c:v>14.517123474477071</c:v>
                </c:pt>
                <c:pt idx="20">
                  <c:v>14.405715027012562</c:v>
                </c:pt>
                <c:pt idx="21">
                  <c:v>14.29079400483918</c:v>
                </c:pt>
                <c:pt idx="22">
                  <c:v>14.170492912552092</c:v>
                </c:pt>
                <c:pt idx="23">
                  <c:v>14.047608789853523</c:v>
                </c:pt>
                <c:pt idx="24">
                  <c:v>13.937314493219384</c:v>
                </c:pt>
                <c:pt idx="25">
                  <c:v>13.816814869410591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12.017530866300232</c:v>
                </c:pt>
                <c:pt idx="1">
                  <c:v>13.228324443948729</c:v>
                </c:pt>
                <c:pt idx="2">
                  <c:v>13.845633102112693</c:v>
                </c:pt>
                <c:pt idx="3">
                  <c:v>13.762242859502534</c:v>
                </c:pt>
                <c:pt idx="4">
                  <c:v>14.00574254139347</c:v>
                </c:pt>
                <c:pt idx="5">
                  <c:v>14.741955956556701</c:v>
                </c:pt>
                <c:pt idx="6">
                  <c:v>14.137465324206154</c:v>
                </c:pt>
                <c:pt idx="7">
                  <c:v>14.028709990637587</c:v>
                </c:pt>
                <c:pt idx="8">
                  <c:v>13.408189221089092</c:v>
                </c:pt>
                <c:pt idx="9">
                  <c:v>12.945350346427787</c:v>
                </c:pt>
                <c:pt idx="10">
                  <c:v>11.880146714989078</c:v>
                </c:pt>
                <c:pt idx="11">
                  <c:v>11.718110479086487</c:v>
                </c:pt>
                <c:pt idx="12">
                  <c:v>11.812008836336087</c:v>
                </c:pt>
                <c:pt idx="13">
                  <c:v>11.908462752487669</c:v>
                </c:pt>
                <c:pt idx="14">
                  <c:v>12.018834428015969</c:v>
                </c:pt>
                <c:pt idx="15">
                  <c:v>12.099236528440413</c:v>
                </c:pt>
                <c:pt idx="16">
                  <c:v>12.147186148934413</c:v>
                </c:pt>
                <c:pt idx="17">
                  <c:v>12.163931859024856</c:v>
                </c:pt>
                <c:pt idx="18">
                  <c:v>12.207649903304752</c:v>
                </c:pt>
                <c:pt idx="19">
                  <c:v>12.251048348726592</c:v>
                </c:pt>
                <c:pt idx="20">
                  <c:v>12.298040098262058</c:v>
                </c:pt>
                <c:pt idx="21">
                  <c:v>12.339380982776268</c:v>
                </c:pt>
                <c:pt idx="22">
                  <c:v>12.370451748525639</c:v>
                </c:pt>
                <c:pt idx="23">
                  <c:v>12.389765665201308</c:v>
                </c:pt>
                <c:pt idx="24">
                  <c:v>12.426386074078945</c:v>
                </c:pt>
                <c:pt idx="25">
                  <c:v>12.458674773472888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44.226832784169993</c:v>
                </c:pt>
                <c:pt idx="1">
                  <c:v>41.356473878174867</c:v>
                </c:pt>
                <c:pt idx="2">
                  <c:v>41.537165338189084</c:v>
                </c:pt>
                <c:pt idx="3">
                  <c:v>43.315315358038802</c:v>
                </c:pt>
                <c:pt idx="4">
                  <c:v>43.42543021544536</c:v>
                </c:pt>
                <c:pt idx="5">
                  <c:v>45.924671647635208</c:v>
                </c:pt>
                <c:pt idx="6">
                  <c:v>46.280712523795508</c:v>
                </c:pt>
                <c:pt idx="7">
                  <c:v>45.408572138761002</c:v>
                </c:pt>
                <c:pt idx="8">
                  <c:v>43.684833912119934</c:v>
                </c:pt>
                <c:pt idx="9">
                  <c:v>46.031597890423996</c:v>
                </c:pt>
                <c:pt idx="10">
                  <c:v>44.3431421507496</c:v>
                </c:pt>
                <c:pt idx="11">
                  <c:v>46.095526574014563</c:v>
                </c:pt>
                <c:pt idx="12">
                  <c:v>46.39524774590349</c:v>
                </c:pt>
                <c:pt idx="13">
                  <c:v>46.761934264237709</c:v>
                </c:pt>
                <c:pt idx="14">
                  <c:v>47.190272744649967</c:v>
                </c:pt>
                <c:pt idx="15">
                  <c:v>47.543319964402002</c:v>
                </c:pt>
                <c:pt idx="16">
                  <c:v>47.864652315862372</c:v>
                </c:pt>
                <c:pt idx="17">
                  <c:v>48.177359653268098</c:v>
                </c:pt>
                <c:pt idx="18">
                  <c:v>48.469377675506479</c:v>
                </c:pt>
                <c:pt idx="19">
                  <c:v>48.770113348565822</c:v>
                </c:pt>
                <c:pt idx="20">
                  <c:v>49.098944715415954</c:v>
                </c:pt>
                <c:pt idx="21">
                  <c:v>49.419438037621916</c:v>
                </c:pt>
                <c:pt idx="22">
                  <c:v>49.745419723159237</c:v>
                </c:pt>
                <c:pt idx="23">
                  <c:v>50.072522474885638</c:v>
                </c:pt>
                <c:pt idx="24">
                  <c:v>50.38329736358618</c:v>
                </c:pt>
                <c:pt idx="25">
                  <c:v>50.683713649880609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11.852419407074564</c:v>
                </c:pt>
                <c:pt idx="1">
                  <c:v>13.425468451431348</c:v>
                </c:pt>
                <c:pt idx="2">
                  <c:v>13.640910565889023</c:v>
                </c:pt>
                <c:pt idx="3">
                  <c:v>13.604273325769752</c:v>
                </c:pt>
                <c:pt idx="4">
                  <c:v>13.861178869971386</c:v>
                </c:pt>
                <c:pt idx="5">
                  <c:v>15.181862932091619</c:v>
                </c:pt>
                <c:pt idx="6">
                  <c:v>13.885745786936567</c:v>
                </c:pt>
                <c:pt idx="7">
                  <c:v>14.554510888573573</c:v>
                </c:pt>
                <c:pt idx="8">
                  <c:v>13.648947004263016</c:v>
                </c:pt>
                <c:pt idx="9">
                  <c:v>15.312578486882648</c:v>
                </c:pt>
                <c:pt idx="10">
                  <c:v>13.913991845238284</c:v>
                </c:pt>
                <c:pt idx="11">
                  <c:v>13.803593695721561</c:v>
                </c:pt>
                <c:pt idx="12">
                  <c:v>13.786377489808427</c:v>
                </c:pt>
                <c:pt idx="13">
                  <c:v>13.852537942926279</c:v>
                </c:pt>
                <c:pt idx="14">
                  <c:v>13.949031524647046</c:v>
                </c:pt>
                <c:pt idx="15">
                  <c:v>14.02508225236722</c:v>
                </c:pt>
                <c:pt idx="16">
                  <c:v>14.092554203914693</c:v>
                </c:pt>
                <c:pt idx="17">
                  <c:v>14.155618811853449</c:v>
                </c:pt>
                <c:pt idx="18">
                  <c:v>14.221194211191433</c:v>
                </c:pt>
                <c:pt idx="19">
                  <c:v>14.282948440511452</c:v>
                </c:pt>
                <c:pt idx="20">
                  <c:v>14.333567671667883</c:v>
                </c:pt>
                <c:pt idx="21">
                  <c:v>14.374241941393382</c:v>
                </c:pt>
                <c:pt idx="22">
                  <c:v>14.417235478455586</c:v>
                </c:pt>
                <c:pt idx="23">
                  <c:v>14.462230902258888</c:v>
                </c:pt>
                <c:pt idx="24">
                  <c:v>14.509925030148596</c:v>
                </c:pt>
                <c:pt idx="25">
                  <c:v>14.558797659561437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1.1263027281761575</c:v>
                </c:pt>
                <c:pt idx="1">
                  <c:v>0.83710330744530881</c:v>
                </c:pt>
                <c:pt idx="2">
                  <c:v>0.8327939522406187</c:v>
                </c:pt>
                <c:pt idx="3">
                  <c:v>0.75654122718224759</c:v>
                </c:pt>
                <c:pt idx="4">
                  <c:v>0.83185845898154054</c:v>
                </c:pt>
                <c:pt idx="5">
                  <c:v>0.77021917298979536</c:v>
                </c:pt>
                <c:pt idx="6">
                  <c:v>0.67074885473695012</c:v>
                </c:pt>
                <c:pt idx="7">
                  <c:v>0.67951455000327987</c:v>
                </c:pt>
                <c:pt idx="8">
                  <c:v>0.66687039252725222</c:v>
                </c:pt>
                <c:pt idx="9">
                  <c:v>0.6387560584003501</c:v>
                </c:pt>
                <c:pt idx="10">
                  <c:v>0.78045980066493303</c:v>
                </c:pt>
                <c:pt idx="11">
                  <c:v>0.63333350903326546</c:v>
                </c:pt>
                <c:pt idx="12">
                  <c:v>0.64303570693565859</c:v>
                </c:pt>
                <c:pt idx="13">
                  <c:v>0.64949646138371453</c:v>
                </c:pt>
                <c:pt idx="14">
                  <c:v>0.6570483294431485</c:v>
                </c:pt>
                <c:pt idx="15">
                  <c:v>0.66023845795195524</c:v>
                </c:pt>
                <c:pt idx="16">
                  <c:v>0.66316908572461308</c:v>
                </c:pt>
                <c:pt idx="17">
                  <c:v>0.66537421228824467</c:v>
                </c:pt>
                <c:pt idx="18">
                  <c:v>0.66747475945894097</c:v>
                </c:pt>
                <c:pt idx="19">
                  <c:v>0.66931942747765472</c:v>
                </c:pt>
                <c:pt idx="20">
                  <c:v>0.67150269177023147</c:v>
                </c:pt>
                <c:pt idx="21">
                  <c:v>0.67334672407950547</c:v>
                </c:pt>
                <c:pt idx="22">
                  <c:v>0.67537061921631192</c:v>
                </c:pt>
                <c:pt idx="23">
                  <c:v>0.67674715075356295</c:v>
                </c:pt>
                <c:pt idx="24">
                  <c:v>0.67832020142812355</c:v>
                </c:pt>
                <c:pt idx="25">
                  <c:v>0.6791233817658463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33.883319327467703</c:v>
                </c:pt>
                <c:pt idx="1">
                  <c:v>36.369999242468332</c:v>
                </c:pt>
                <c:pt idx="2">
                  <c:v>38.609219865638245</c:v>
                </c:pt>
                <c:pt idx="3">
                  <c:v>38.324298539705786</c:v>
                </c:pt>
                <c:pt idx="4">
                  <c:v>36.827253815023973</c:v>
                </c:pt>
                <c:pt idx="5">
                  <c:v>36.323164051497528</c:v>
                </c:pt>
                <c:pt idx="6">
                  <c:v>36.994023715244943</c:v>
                </c:pt>
                <c:pt idx="7">
                  <c:v>34.688281918304007</c:v>
                </c:pt>
                <c:pt idx="8">
                  <c:v>33.997798643098399</c:v>
                </c:pt>
                <c:pt idx="9">
                  <c:v>34.533431966157679</c:v>
                </c:pt>
                <c:pt idx="10">
                  <c:v>34.623035751470127</c:v>
                </c:pt>
                <c:pt idx="11">
                  <c:v>32.389548468189112</c:v>
                </c:pt>
                <c:pt idx="12">
                  <c:v>32.238284816589626</c:v>
                </c:pt>
                <c:pt idx="13">
                  <c:v>32.181305668846619</c:v>
                </c:pt>
                <c:pt idx="14">
                  <c:v>32.157580621866579</c:v>
                </c:pt>
                <c:pt idx="15">
                  <c:v>32.06222499255027</c:v>
                </c:pt>
                <c:pt idx="16">
                  <c:v>31.929017437792364</c:v>
                </c:pt>
                <c:pt idx="17">
                  <c:v>31.781686366865838</c:v>
                </c:pt>
                <c:pt idx="18">
                  <c:v>31.644560687711571</c:v>
                </c:pt>
                <c:pt idx="19">
                  <c:v>31.497786892669851</c:v>
                </c:pt>
                <c:pt idx="20">
                  <c:v>31.335869953204114</c:v>
                </c:pt>
                <c:pt idx="21">
                  <c:v>31.201675353112176</c:v>
                </c:pt>
                <c:pt idx="22">
                  <c:v>31.040059672480481</c:v>
                </c:pt>
                <c:pt idx="23">
                  <c:v>30.875835579951762</c:v>
                </c:pt>
                <c:pt idx="24">
                  <c:v>30.708837003905007</c:v>
                </c:pt>
                <c:pt idx="25">
                  <c:v>30.558085368447859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8.463434521431676</c:v>
                </c:pt>
                <c:pt idx="1">
                  <c:v>8.4262455505648237</c:v>
                </c:pt>
                <c:pt idx="2">
                  <c:v>8.5371698413834753</c:v>
                </c:pt>
                <c:pt idx="3">
                  <c:v>8.3286945603998301</c:v>
                </c:pt>
                <c:pt idx="4">
                  <c:v>7.810090536931618</c:v>
                </c:pt>
                <c:pt idx="5">
                  <c:v>8.6866342774624652</c:v>
                </c:pt>
                <c:pt idx="6">
                  <c:v>8.488783509845188</c:v>
                </c:pt>
                <c:pt idx="7">
                  <c:v>8.9946111662825672</c:v>
                </c:pt>
                <c:pt idx="8">
                  <c:v>9.0680685594181956</c:v>
                </c:pt>
                <c:pt idx="9">
                  <c:v>9.0649006517336144</c:v>
                </c:pt>
                <c:pt idx="10">
                  <c:v>9.3046360472871488</c:v>
                </c:pt>
                <c:pt idx="11">
                  <c:v>11.123955762166611</c:v>
                </c:pt>
                <c:pt idx="12">
                  <c:v>11.252122932002669</c:v>
                </c:pt>
                <c:pt idx="13">
                  <c:v>11.418395898145137</c:v>
                </c:pt>
                <c:pt idx="14">
                  <c:v>11.610702273946153</c:v>
                </c:pt>
                <c:pt idx="15">
                  <c:v>11.777953529002678</c:v>
                </c:pt>
                <c:pt idx="16">
                  <c:v>11.935222756617433</c:v>
                </c:pt>
                <c:pt idx="17">
                  <c:v>12.087734827337005</c:v>
                </c:pt>
                <c:pt idx="18">
                  <c:v>12.234219816615612</c:v>
                </c:pt>
                <c:pt idx="19">
                  <c:v>12.387288511489636</c:v>
                </c:pt>
                <c:pt idx="20">
                  <c:v>12.542771120027327</c:v>
                </c:pt>
                <c:pt idx="21">
                  <c:v>12.689818981791134</c:v>
                </c:pt>
                <c:pt idx="22">
                  <c:v>12.837285915113501</c:v>
                </c:pt>
                <c:pt idx="23">
                  <c:v>12.991704397747613</c:v>
                </c:pt>
                <c:pt idx="24">
                  <c:v>13.142173247988463</c:v>
                </c:pt>
                <c:pt idx="25">
                  <c:v>13.293610565758499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10.208698470495454</c:v>
                </c:pt>
                <c:pt idx="1">
                  <c:v>10.01492864699209</c:v>
                </c:pt>
                <c:pt idx="2">
                  <c:v>10.219259583462629</c:v>
                </c:pt>
                <c:pt idx="3">
                  <c:v>9.828831114384954</c:v>
                </c:pt>
                <c:pt idx="4">
                  <c:v>9.7451793243053686</c:v>
                </c:pt>
                <c:pt idx="5">
                  <c:v>9.790079064967605</c:v>
                </c:pt>
                <c:pt idx="6">
                  <c:v>9.8467553126705809</c:v>
                </c:pt>
                <c:pt idx="7">
                  <c:v>10.218965499950112</c:v>
                </c:pt>
                <c:pt idx="8">
                  <c:v>9.9908681843299405</c:v>
                </c:pt>
                <c:pt idx="9">
                  <c:v>9.5462568423475442</c:v>
                </c:pt>
                <c:pt idx="10">
                  <c:v>8.3756022903017051</c:v>
                </c:pt>
                <c:pt idx="11">
                  <c:v>10.140040319522956</c:v>
                </c:pt>
                <c:pt idx="12">
                  <c:v>10.083959035021056</c:v>
                </c:pt>
                <c:pt idx="13">
                  <c:v>10.101605595745399</c:v>
                </c:pt>
                <c:pt idx="14">
                  <c:v>10.122236654762204</c:v>
                </c:pt>
                <c:pt idx="15">
                  <c:v>10.104415975066919</c:v>
                </c:pt>
                <c:pt idx="16">
                  <c:v>10.063620018425489</c:v>
                </c:pt>
                <c:pt idx="17">
                  <c:v>10.033336379783197</c:v>
                </c:pt>
                <c:pt idx="18">
                  <c:v>10.008682224340392</c:v>
                </c:pt>
                <c:pt idx="19">
                  <c:v>9.9808829009242981</c:v>
                </c:pt>
                <c:pt idx="20">
                  <c:v>9.9565610900149011</c:v>
                </c:pt>
                <c:pt idx="21">
                  <c:v>9.9370811760964397</c:v>
                </c:pt>
                <c:pt idx="22">
                  <c:v>9.9127581598629018</c:v>
                </c:pt>
                <c:pt idx="23">
                  <c:v>9.8959219599574944</c:v>
                </c:pt>
                <c:pt idx="24">
                  <c:v>9.902476642402279</c:v>
                </c:pt>
                <c:pt idx="25">
                  <c:v>9.9096521009379472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19.549971814655013</c:v>
                </c:pt>
                <c:pt idx="1">
                  <c:v>19.87229478852333</c:v>
                </c:pt>
                <c:pt idx="2">
                  <c:v>20.204129901920357</c:v>
                </c:pt>
                <c:pt idx="3">
                  <c:v>18.811216091560528</c:v>
                </c:pt>
                <c:pt idx="4">
                  <c:v>20.357049059648556</c:v>
                </c:pt>
                <c:pt idx="5">
                  <c:v>20.426955973046041</c:v>
                </c:pt>
                <c:pt idx="6">
                  <c:v>21.524955855596694</c:v>
                </c:pt>
                <c:pt idx="7">
                  <c:v>20.456342390830383</c:v>
                </c:pt>
                <c:pt idx="8">
                  <c:v>21.110854549847993</c:v>
                </c:pt>
                <c:pt idx="9">
                  <c:v>21.68165861156827</c:v>
                </c:pt>
                <c:pt idx="10">
                  <c:v>17.777937134826871</c:v>
                </c:pt>
                <c:pt idx="11">
                  <c:v>19.031287981630133</c:v>
                </c:pt>
                <c:pt idx="12">
                  <c:v>18.89077470113719</c:v>
                </c:pt>
                <c:pt idx="13">
                  <c:v>18.863174153992226</c:v>
                </c:pt>
                <c:pt idx="14">
                  <c:v>18.866363308336947</c:v>
                </c:pt>
                <c:pt idx="15">
                  <c:v>18.813018353530072</c:v>
                </c:pt>
                <c:pt idx="16">
                  <c:v>18.772047053817403</c:v>
                </c:pt>
                <c:pt idx="17">
                  <c:v>18.735299387903854</c:v>
                </c:pt>
                <c:pt idx="18">
                  <c:v>18.692725004338648</c:v>
                </c:pt>
                <c:pt idx="19">
                  <c:v>18.654503455409916</c:v>
                </c:pt>
                <c:pt idx="20">
                  <c:v>18.618815165695736</c:v>
                </c:pt>
                <c:pt idx="21">
                  <c:v>18.575333678852289</c:v>
                </c:pt>
                <c:pt idx="22">
                  <c:v>18.557638306465751</c:v>
                </c:pt>
                <c:pt idx="23">
                  <c:v>18.550980872035414</c:v>
                </c:pt>
                <c:pt idx="24">
                  <c:v>18.553420676394964</c:v>
                </c:pt>
                <c:pt idx="25">
                  <c:v>18.559004339025616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8.098207563587593</c:v>
                </c:pt>
                <c:pt idx="1">
                  <c:v>8.105038526344142</c:v>
                </c:pt>
                <c:pt idx="2">
                  <c:v>7.9387468185305554</c:v>
                </c:pt>
                <c:pt idx="3">
                  <c:v>7.5810134461088667</c:v>
                </c:pt>
                <c:pt idx="4">
                  <c:v>8.3552869235762319</c:v>
                </c:pt>
                <c:pt idx="5">
                  <c:v>8.3773489231705724</c:v>
                </c:pt>
                <c:pt idx="6">
                  <c:v>8.4510499249092206</c:v>
                </c:pt>
                <c:pt idx="7">
                  <c:v>7.7496362583658476</c:v>
                </c:pt>
                <c:pt idx="8">
                  <c:v>7.2127982075139911</c:v>
                </c:pt>
                <c:pt idx="9">
                  <c:v>7.1561152866789106</c:v>
                </c:pt>
                <c:pt idx="10">
                  <c:v>6.3802200782895975</c:v>
                </c:pt>
                <c:pt idx="11">
                  <c:v>5.4242272171926933</c:v>
                </c:pt>
                <c:pt idx="12">
                  <c:v>5.3779359006975929</c:v>
                </c:pt>
                <c:pt idx="13">
                  <c:v>5.3567776307878239</c:v>
                </c:pt>
                <c:pt idx="14">
                  <c:v>5.3375835002931709</c:v>
                </c:pt>
                <c:pt idx="15">
                  <c:v>5.294248819357489</c:v>
                </c:pt>
                <c:pt idx="16">
                  <c:v>5.2538839126190924</c:v>
                </c:pt>
                <c:pt idx="17">
                  <c:v>5.2149521996738182</c:v>
                </c:pt>
                <c:pt idx="18">
                  <c:v>5.1813061640896647</c:v>
                </c:pt>
                <c:pt idx="19">
                  <c:v>5.1475361936701836</c:v>
                </c:pt>
                <c:pt idx="20">
                  <c:v>5.1112455895580986</c:v>
                </c:pt>
                <c:pt idx="21">
                  <c:v>5.0744066926850344</c:v>
                </c:pt>
                <c:pt idx="22">
                  <c:v>5.0386502563309605</c:v>
                </c:pt>
                <c:pt idx="23">
                  <c:v>5.0035193215683584</c:v>
                </c:pt>
                <c:pt idx="24">
                  <c:v>4.9662073039280816</c:v>
                </c:pt>
                <c:pt idx="25">
                  <c:v>4.9291347109146431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60.299911034568474</c:v>
                </c:pt>
                <c:pt idx="1">
                  <c:v>61.575282080950785</c:v>
                </c:pt>
                <c:pt idx="2">
                  <c:v>62.058511350073843</c:v>
                </c:pt>
                <c:pt idx="3">
                  <c:v>60.67561167386183</c:v>
                </c:pt>
                <c:pt idx="4">
                  <c:v>62.081828817268743</c:v>
                </c:pt>
                <c:pt idx="5">
                  <c:v>63.249542501503164</c:v>
                </c:pt>
                <c:pt idx="6">
                  <c:v>62.159726749813828</c:v>
                </c:pt>
                <c:pt idx="7">
                  <c:v>61.689694208931961</c:v>
                </c:pt>
                <c:pt idx="8">
                  <c:v>59.831394645826265</c:v>
                </c:pt>
                <c:pt idx="9">
                  <c:v>61.679506919961106</c:v>
                </c:pt>
                <c:pt idx="10">
                  <c:v>56.45427787612352</c:v>
                </c:pt>
                <c:pt idx="11">
                  <c:v>57.935560554137048</c:v>
                </c:pt>
                <c:pt idx="12">
                  <c:v>58.007234702781687</c:v>
                </c:pt>
                <c:pt idx="13">
                  <c:v>58.057878358130878</c:v>
                </c:pt>
                <c:pt idx="14">
                  <c:v>58.168238957739732</c:v>
                </c:pt>
                <c:pt idx="15">
                  <c:v>58.110571450842954</c:v>
                </c:pt>
                <c:pt idx="16">
                  <c:v>57.99167704444816</c:v>
                </c:pt>
                <c:pt idx="17">
                  <c:v>57.834848504389583</c:v>
                </c:pt>
                <c:pt idx="18">
                  <c:v>57.652137226094403</c:v>
                </c:pt>
                <c:pt idx="19">
                  <c:v>57.472555029671739</c:v>
                </c:pt>
                <c:pt idx="20">
                  <c:v>57.297821402233104</c:v>
                </c:pt>
                <c:pt idx="21">
                  <c:v>57.124529288326805</c:v>
                </c:pt>
                <c:pt idx="22">
                  <c:v>56.939879820922727</c:v>
                </c:pt>
                <c:pt idx="23">
                  <c:v>56.790337143945756</c:v>
                </c:pt>
                <c:pt idx="24">
                  <c:v>56.607090550238709</c:v>
                </c:pt>
                <c:pt idx="25">
                  <c:v>56.380179186404789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55.0143043711088</c:v>
                </c:pt>
                <c:pt idx="1">
                  <c:v>60.083374775655535</c:v>
                </c:pt>
                <c:pt idx="2">
                  <c:v>63.24758643527079</c:v>
                </c:pt>
                <c:pt idx="3">
                  <c:v>64.255452712026724</c:v>
                </c:pt>
                <c:pt idx="4">
                  <c:v>63.16085597682423</c:v>
                </c:pt>
                <c:pt idx="5">
                  <c:v>65.575766377211707</c:v>
                </c:pt>
                <c:pt idx="6">
                  <c:v>67.681169525877294</c:v>
                </c:pt>
                <c:pt idx="7">
                  <c:v>68.243014281165969</c:v>
                </c:pt>
                <c:pt idx="8">
                  <c:v>67.565104474697563</c:v>
                </c:pt>
                <c:pt idx="9">
                  <c:v>71.428787597385394</c:v>
                </c:pt>
                <c:pt idx="10">
                  <c:v>71.834399860437443</c:v>
                </c:pt>
                <c:pt idx="11">
                  <c:v>69.885439243384582</c:v>
                </c:pt>
                <c:pt idx="12">
                  <c:v>70.723990533988655</c:v>
                </c:pt>
                <c:pt idx="13">
                  <c:v>71.711226369005331</c:v>
                </c:pt>
                <c:pt idx="14">
                  <c:v>72.774418903101093</c:v>
                </c:pt>
                <c:pt idx="15">
                  <c:v>73.62376861181906</c:v>
                </c:pt>
                <c:pt idx="16">
                  <c:v>74.423556682807089</c:v>
                </c:pt>
                <c:pt idx="17">
                  <c:v>75.202874793900193</c:v>
                </c:pt>
                <c:pt idx="18">
                  <c:v>75.962133053415286</c:v>
                </c:pt>
                <c:pt idx="19">
                  <c:v>76.713854147609766</c:v>
                </c:pt>
                <c:pt idx="20">
                  <c:v>77.498909593038064</c:v>
                </c:pt>
                <c:pt idx="21">
                  <c:v>78.264884740084142</c:v>
                </c:pt>
                <c:pt idx="22">
                  <c:v>79.055467659692155</c:v>
                </c:pt>
                <c:pt idx="23">
                  <c:v>79.833984445077107</c:v>
                </c:pt>
                <c:pt idx="24">
                  <c:v>80.681435493727008</c:v>
                </c:pt>
                <c:pt idx="25">
                  <c:v>81.503472092863603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120.57662627562571</c:v>
                </c:pt>
                <c:pt idx="1">
                  <c:v>115.97313161630152</c:v>
                </c:pt>
                <c:pt idx="2">
                  <c:v>119.79480194410168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122.0955326428257</c:v>
                </c:pt>
                <c:pt idx="6">
                  <c:v>128.33980368350367</c:v>
                </c:pt>
                <c:pt idx="7">
                  <c:v>123.57124001744043</c:v>
                </c:pt>
                <c:pt idx="8">
                  <c:v>124.00813481041736</c:v>
                </c:pt>
                <c:pt idx="9">
                  <c:v>131.52392841432447</c:v>
                </c:pt>
                <c:pt idx="10">
                  <c:v>136.05785656862858</c:v>
                </c:pt>
                <c:pt idx="11">
                  <c:v>139.49469122837326</c:v>
                </c:pt>
                <c:pt idx="12">
                  <c:v>140.57829351565155</c:v>
                </c:pt>
                <c:pt idx="13">
                  <c:v>142.05678892800628</c:v>
                </c:pt>
                <c:pt idx="14">
                  <c:v>143.71377312419185</c:v>
                </c:pt>
                <c:pt idx="15">
                  <c:v>145.025456844735</c:v>
                </c:pt>
                <c:pt idx="16">
                  <c:v>146.26875565859768</c:v>
                </c:pt>
                <c:pt idx="17">
                  <c:v>147.4538556812615</c:v>
                </c:pt>
                <c:pt idx="18">
                  <c:v>148.62149728145246</c:v>
                </c:pt>
                <c:pt idx="19">
                  <c:v>149.78938536941004</c:v>
                </c:pt>
                <c:pt idx="20">
                  <c:v>151.01394650619716</c:v>
                </c:pt>
                <c:pt idx="21">
                  <c:v>152.18655359787715</c:v>
                </c:pt>
                <c:pt idx="22">
                  <c:v>153.36756029830252</c:v>
                </c:pt>
                <c:pt idx="23">
                  <c:v>154.58808455000687</c:v>
                </c:pt>
                <c:pt idx="24">
                  <c:v>155.84240963624865</c:v>
                </c:pt>
                <c:pt idx="25">
                  <c:v>157.0498881204482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76.423471217750432</c:v>
                </c:pt>
                <c:pt idx="2">
                  <c:v>80.008958422286028</c:v>
                </c:pt>
                <c:pt idx="3">
                  <c:v>77.927253876444695</c:v>
                </c:pt>
                <c:pt idx="4">
                  <c:v>77.800113371021865</c:v>
                </c:pt>
                <c:pt idx="5">
                  <c:v>80.727499091848472</c:v>
                </c:pt>
                <c:pt idx="6">
                  <c:v>81.75343307696167</c:v>
                </c:pt>
                <c:pt idx="7">
                  <c:v>81.48461265945798</c:v>
                </c:pt>
                <c:pt idx="8">
                  <c:v>79.873309672959621</c:v>
                </c:pt>
                <c:pt idx="9">
                  <c:v>81.763693035800202</c:v>
                </c:pt>
                <c:pt idx="10">
                  <c:v>85.149493049607187</c:v>
                </c:pt>
                <c:pt idx="11">
                  <c:v>81.018257377178003</c:v>
                </c:pt>
                <c:pt idx="12">
                  <c:v>81.681175101073791</c:v>
                </c:pt>
                <c:pt idx="13">
                  <c:v>82.402379201617251</c:v>
                </c:pt>
                <c:pt idx="14">
                  <c:v>83.267276051484089</c:v>
                </c:pt>
                <c:pt idx="15">
                  <c:v>83.849801384316947</c:v>
                </c:pt>
                <c:pt idx="16">
                  <c:v>84.372430120816688</c:v>
                </c:pt>
                <c:pt idx="17">
                  <c:v>84.837176463672336</c:v>
                </c:pt>
                <c:pt idx="18">
                  <c:v>85.314345884233205</c:v>
                </c:pt>
                <c:pt idx="19">
                  <c:v>85.808322549451617</c:v>
                </c:pt>
                <c:pt idx="20">
                  <c:v>86.335660361345788</c:v>
                </c:pt>
                <c:pt idx="21">
                  <c:v>86.825552734007601</c:v>
                </c:pt>
                <c:pt idx="22">
                  <c:v>87.338683631372348</c:v>
                </c:pt>
                <c:pt idx="23">
                  <c:v>87.839002482417939</c:v>
                </c:pt>
                <c:pt idx="24">
                  <c:v>88.359313364713486</c:v>
                </c:pt>
                <c:pt idx="25">
                  <c:v>88.834600519868729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70.312893866702765</c:v>
                </c:pt>
                <c:pt idx="1">
                  <c:v>67.352024676894445</c:v>
                </c:pt>
                <c:pt idx="2">
                  <c:v>67.832703270447439</c:v>
                </c:pt>
                <c:pt idx="3">
                  <c:v>65.619529829513866</c:v>
                </c:pt>
                <c:pt idx="4">
                  <c:v>64.660699976786532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60.723679012931292</c:v>
                </c:pt>
                <c:pt idx="10">
                  <c:v>61.791275937891413</c:v>
                </c:pt>
                <c:pt idx="11">
                  <c:v>59.483671594825864</c:v>
                </c:pt>
                <c:pt idx="12">
                  <c:v>58.929505958657657</c:v>
                </c:pt>
                <c:pt idx="13">
                  <c:v>58.401263492879245</c:v>
                </c:pt>
                <c:pt idx="14">
                  <c:v>57.951362818285546</c:v>
                </c:pt>
                <c:pt idx="15">
                  <c:v>57.333303688507726</c:v>
                </c:pt>
                <c:pt idx="16">
                  <c:v>56.662412782516988</c:v>
                </c:pt>
                <c:pt idx="17">
                  <c:v>55.959247532623657</c:v>
                </c:pt>
                <c:pt idx="18">
                  <c:v>55.268227029843331</c:v>
                </c:pt>
                <c:pt idx="19">
                  <c:v>54.555955236030904</c:v>
                </c:pt>
                <c:pt idx="20">
                  <c:v>53.887817444217248</c:v>
                </c:pt>
                <c:pt idx="21">
                  <c:v>53.267373525375561</c:v>
                </c:pt>
                <c:pt idx="22">
                  <c:v>52.604434986982916</c:v>
                </c:pt>
                <c:pt idx="23">
                  <c:v>51.919458228035509</c:v>
                </c:pt>
                <c:pt idx="24">
                  <c:v>51.082297173967795</c:v>
                </c:pt>
                <c:pt idx="25">
                  <c:v>50.425078436358227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56.970073960164363</c:v>
                </c:pt>
                <c:pt idx="1">
                  <c:v>56.972163240502972</c:v>
                </c:pt>
                <c:pt idx="2">
                  <c:v>55.503042710566383</c:v>
                </c:pt>
                <c:pt idx="3">
                  <c:v>55.843785916951802</c:v>
                </c:pt>
                <c:pt idx="4">
                  <c:v>57.585785244493508</c:v>
                </c:pt>
                <c:pt idx="5">
                  <c:v>57.692020453428263</c:v>
                </c:pt>
                <c:pt idx="6">
                  <c:v>58.504479010092339</c:v>
                </c:pt>
                <c:pt idx="7">
                  <c:v>57.967202821574766</c:v>
                </c:pt>
                <c:pt idx="8">
                  <c:v>51.929058814100031</c:v>
                </c:pt>
                <c:pt idx="9">
                  <c:v>54.767109225404567</c:v>
                </c:pt>
                <c:pt idx="10">
                  <c:v>48.377671608483425</c:v>
                </c:pt>
                <c:pt idx="11">
                  <c:v>49.491866474630513</c:v>
                </c:pt>
                <c:pt idx="12">
                  <c:v>49.494061859750801</c:v>
                </c:pt>
                <c:pt idx="13">
                  <c:v>49.711236034296107</c:v>
                </c:pt>
                <c:pt idx="14">
                  <c:v>49.925111187252448</c:v>
                </c:pt>
                <c:pt idx="15">
                  <c:v>49.924595675549625</c:v>
                </c:pt>
                <c:pt idx="16">
                  <c:v>49.867000926040234</c:v>
                </c:pt>
                <c:pt idx="17">
                  <c:v>49.76163518517923</c:v>
                </c:pt>
                <c:pt idx="18">
                  <c:v>49.688118981708399</c:v>
                </c:pt>
                <c:pt idx="19">
                  <c:v>49.612548497107419</c:v>
                </c:pt>
                <c:pt idx="20">
                  <c:v>49.559566695614457</c:v>
                </c:pt>
                <c:pt idx="21">
                  <c:v>49.49276352869677</c:v>
                </c:pt>
                <c:pt idx="22">
                  <c:v>49.413555471642368</c:v>
                </c:pt>
                <c:pt idx="23">
                  <c:v>49.328670491357975</c:v>
                </c:pt>
                <c:pt idx="24">
                  <c:v>49.283796311322391</c:v>
                </c:pt>
                <c:pt idx="25">
                  <c:v>49.225659867764293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57.205554919420713</c:v>
                </c:pt>
                <c:pt idx="1">
                  <c:v>55.619045637051528</c:v>
                </c:pt>
                <c:pt idx="2">
                  <c:v>56.010869856318727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61.876753752716624</c:v>
                </c:pt>
                <c:pt idx="6">
                  <c:v>60.837207165469025</c:v>
                </c:pt>
                <c:pt idx="7">
                  <c:v>60.64259757733786</c:v>
                </c:pt>
                <c:pt idx="8">
                  <c:v>58.0006513089102</c:v>
                </c:pt>
                <c:pt idx="9">
                  <c:v>61.982932435706992</c:v>
                </c:pt>
                <c:pt idx="10">
                  <c:v>59.037593796652821</c:v>
                </c:pt>
                <c:pt idx="11">
                  <c:v>60.532453778769387</c:v>
                </c:pt>
                <c:pt idx="12">
                  <c:v>60.824660942647576</c:v>
                </c:pt>
                <c:pt idx="13">
                  <c:v>61.263968668547697</c:v>
                </c:pt>
                <c:pt idx="14">
                  <c:v>61.796352598740164</c:v>
                </c:pt>
                <c:pt idx="15">
                  <c:v>62.228640674721177</c:v>
                </c:pt>
                <c:pt idx="16">
                  <c:v>62.620375605501678</c:v>
                </c:pt>
                <c:pt idx="17">
                  <c:v>62.998352677409791</c:v>
                </c:pt>
                <c:pt idx="18">
                  <c:v>63.358046646156851</c:v>
                </c:pt>
                <c:pt idx="19">
                  <c:v>63.722381216554929</c:v>
                </c:pt>
                <c:pt idx="20">
                  <c:v>64.104015078854061</c:v>
                </c:pt>
                <c:pt idx="21">
                  <c:v>64.467026703094803</c:v>
                </c:pt>
                <c:pt idx="22">
                  <c:v>64.838025820831135</c:v>
                </c:pt>
                <c:pt idx="23">
                  <c:v>65.211500527898082</c:v>
                </c:pt>
                <c:pt idx="24">
                  <c:v>65.571542595162896</c:v>
                </c:pt>
                <c:pt idx="25">
                  <c:v>65.921634691207899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42.346753848899382</c:v>
                </c:pt>
                <c:pt idx="1">
                  <c:v>44.796244793033154</c:v>
                </c:pt>
                <c:pt idx="2">
                  <c:v>47.146389707021719</c:v>
                </c:pt>
                <c:pt idx="3">
                  <c:v>46.652993100105618</c:v>
                </c:pt>
                <c:pt idx="4">
                  <c:v>44.637344351955591</c:v>
                </c:pt>
                <c:pt idx="5">
                  <c:v>45.009798328959995</c:v>
                </c:pt>
                <c:pt idx="6">
                  <c:v>45.482807225090127</c:v>
                </c:pt>
                <c:pt idx="7">
                  <c:v>43.682893084586574</c:v>
                </c:pt>
                <c:pt idx="8">
                  <c:v>43.065867202516593</c:v>
                </c:pt>
                <c:pt idx="9">
                  <c:v>43.598332617891295</c:v>
                </c:pt>
                <c:pt idx="10">
                  <c:v>43.927671798757274</c:v>
                </c:pt>
                <c:pt idx="11">
                  <c:v>43.513504230355721</c:v>
                </c:pt>
                <c:pt idx="12">
                  <c:v>43.490407748592297</c:v>
                </c:pt>
                <c:pt idx="13">
                  <c:v>43.599701566991754</c:v>
                </c:pt>
                <c:pt idx="14">
                  <c:v>43.768282895812732</c:v>
                </c:pt>
                <c:pt idx="15">
                  <c:v>43.84017852155295</c:v>
                </c:pt>
                <c:pt idx="16">
                  <c:v>43.864240194409795</c:v>
                </c:pt>
                <c:pt idx="17">
                  <c:v>43.869421194202843</c:v>
                </c:pt>
                <c:pt idx="18">
                  <c:v>43.878780504327182</c:v>
                </c:pt>
                <c:pt idx="19">
                  <c:v>43.885075404159487</c:v>
                </c:pt>
                <c:pt idx="20">
                  <c:v>43.878641073231442</c:v>
                </c:pt>
                <c:pt idx="21">
                  <c:v>43.891494334903314</c:v>
                </c:pt>
                <c:pt idx="22">
                  <c:v>43.877345587593979</c:v>
                </c:pt>
                <c:pt idx="23">
                  <c:v>43.867539977699373</c:v>
                </c:pt>
                <c:pt idx="24">
                  <c:v>43.85101025189347</c:v>
                </c:pt>
                <c:pt idx="25">
                  <c:v>43.851695934206361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29.758670285150465</c:v>
                </c:pt>
                <c:pt idx="1">
                  <c:v>29.88722343551542</c:v>
                </c:pt>
                <c:pt idx="2">
                  <c:v>30.423389485382984</c:v>
                </c:pt>
                <c:pt idx="3">
                  <c:v>28.640047205945482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31.371711168267275</c:v>
                </c:pt>
                <c:pt idx="7">
                  <c:v>30.675307890780495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26.153539425128578</c:v>
                </c:pt>
                <c:pt idx="11">
                  <c:v>29.171328301153089</c:v>
                </c:pt>
                <c:pt idx="12">
                  <c:v>28.974733736158246</c:v>
                </c:pt>
                <c:pt idx="13">
                  <c:v>28.964779749737623</c:v>
                </c:pt>
                <c:pt idx="14">
                  <c:v>28.988599963099151</c:v>
                </c:pt>
                <c:pt idx="15">
                  <c:v>28.91743432859699</c:v>
                </c:pt>
                <c:pt idx="16">
                  <c:v>28.835667072242892</c:v>
                </c:pt>
                <c:pt idx="17">
                  <c:v>28.768635767687051</c:v>
                </c:pt>
                <c:pt idx="18">
                  <c:v>28.701407228679038</c:v>
                </c:pt>
                <c:pt idx="19">
                  <c:v>28.635386356334216</c:v>
                </c:pt>
                <c:pt idx="20">
                  <c:v>28.575376255710637</c:v>
                </c:pt>
                <c:pt idx="21">
                  <c:v>28.51241485494873</c:v>
                </c:pt>
                <c:pt idx="22">
                  <c:v>28.470396466328651</c:v>
                </c:pt>
                <c:pt idx="23">
                  <c:v>28.446902831992908</c:v>
                </c:pt>
                <c:pt idx="24">
                  <c:v>28.455897318797241</c:v>
                </c:pt>
                <c:pt idx="25">
                  <c:v>28.468656439963564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68.39811859815606</c:v>
                </c:pt>
                <c:pt idx="1">
                  <c:v>69.680320607294931</c:v>
                </c:pt>
                <c:pt idx="2">
                  <c:v>69.997258168604404</c:v>
                </c:pt>
                <c:pt idx="3">
                  <c:v>68.256625119970693</c:v>
                </c:pt>
                <c:pt idx="4">
                  <c:v>70.437115740844973</c:v>
                </c:pt>
                <c:pt idx="5">
                  <c:v>71.626891424673744</c:v>
                </c:pt>
                <c:pt idx="6">
                  <c:v>70.610776674723041</c:v>
                </c:pt>
                <c:pt idx="7">
                  <c:v>69.439330467297808</c:v>
                </c:pt>
                <c:pt idx="8">
                  <c:v>67.044192853340263</c:v>
                </c:pt>
                <c:pt idx="9">
                  <c:v>68.835622206640011</c:v>
                </c:pt>
                <c:pt idx="10">
                  <c:v>62.834497954413116</c:v>
                </c:pt>
                <c:pt idx="11">
                  <c:v>63.359787771329742</c:v>
                </c:pt>
                <c:pt idx="12">
                  <c:v>63.385170603479281</c:v>
                </c:pt>
                <c:pt idx="13">
                  <c:v>63.414655988918703</c:v>
                </c:pt>
                <c:pt idx="14">
                  <c:v>63.505822458032902</c:v>
                </c:pt>
                <c:pt idx="15">
                  <c:v>63.404820270200446</c:v>
                </c:pt>
                <c:pt idx="16">
                  <c:v>63.245560957067255</c:v>
                </c:pt>
                <c:pt idx="17">
                  <c:v>63.049800704063401</c:v>
                </c:pt>
                <c:pt idx="18">
                  <c:v>62.833443390184065</c:v>
                </c:pt>
                <c:pt idx="19">
                  <c:v>62.620091223341923</c:v>
                </c:pt>
                <c:pt idx="20">
                  <c:v>62.409066991791207</c:v>
                </c:pt>
                <c:pt idx="21">
                  <c:v>62.198935981011843</c:v>
                </c:pt>
                <c:pt idx="22">
                  <c:v>61.978530077253687</c:v>
                </c:pt>
                <c:pt idx="23">
                  <c:v>61.793856465514111</c:v>
                </c:pt>
                <c:pt idx="24">
                  <c:v>61.573297854166789</c:v>
                </c:pt>
                <c:pt idx="25">
                  <c:v>61.309313897319434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55.0143043711088</c:v>
                </c:pt>
                <c:pt idx="1">
                  <c:v>60.083374775655535</c:v>
                </c:pt>
                <c:pt idx="2">
                  <c:v>63.24758643527079</c:v>
                </c:pt>
                <c:pt idx="3">
                  <c:v>64.255452712026724</c:v>
                </c:pt>
                <c:pt idx="4">
                  <c:v>63.16085597682423</c:v>
                </c:pt>
                <c:pt idx="5">
                  <c:v>65.575766377211707</c:v>
                </c:pt>
                <c:pt idx="6">
                  <c:v>67.681169525877294</c:v>
                </c:pt>
                <c:pt idx="7">
                  <c:v>68.243014281165969</c:v>
                </c:pt>
                <c:pt idx="8">
                  <c:v>67.565104474697563</c:v>
                </c:pt>
                <c:pt idx="9">
                  <c:v>71.428787597385394</c:v>
                </c:pt>
                <c:pt idx="10">
                  <c:v>71.834399860437443</c:v>
                </c:pt>
                <c:pt idx="11">
                  <c:v>69.885439243384582</c:v>
                </c:pt>
                <c:pt idx="12">
                  <c:v>70.723990533988655</c:v>
                </c:pt>
                <c:pt idx="13">
                  <c:v>71.711226369005331</c:v>
                </c:pt>
                <c:pt idx="14">
                  <c:v>72.774418903101093</c:v>
                </c:pt>
                <c:pt idx="15">
                  <c:v>73.62376861181906</c:v>
                </c:pt>
                <c:pt idx="16">
                  <c:v>74.423556682807089</c:v>
                </c:pt>
                <c:pt idx="17">
                  <c:v>75.202874793900193</c:v>
                </c:pt>
                <c:pt idx="18">
                  <c:v>75.962133053415286</c:v>
                </c:pt>
                <c:pt idx="19">
                  <c:v>76.713854147609766</c:v>
                </c:pt>
                <c:pt idx="20">
                  <c:v>77.498909593038064</c:v>
                </c:pt>
                <c:pt idx="21">
                  <c:v>78.264884740084142</c:v>
                </c:pt>
                <c:pt idx="22">
                  <c:v>79.055467659692155</c:v>
                </c:pt>
                <c:pt idx="23">
                  <c:v>79.833984445077107</c:v>
                </c:pt>
                <c:pt idx="24">
                  <c:v>80.681435493727008</c:v>
                </c:pt>
                <c:pt idx="25">
                  <c:v>81.503472092863603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120.57662627562571</c:v>
                </c:pt>
                <c:pt idx="1">
                  <c:v>115.97313161630152</c:v>
                </c:pt>
                <c:pt idx="2">
                  <c:v>119.79480194410168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122.0955326428257</c:v>
                </c:pt>
                <c:pt idx="6">
                  <c:v>128.33980368350367</c:v>
                </c:pt>
                <c:pt idx="7">
                  <c:v>123.57124001744043</c:v>
                </c:pt>
                <c:pt idx="8">
                  <c:v>124.00813481041736</c:v>
                </c:pt>
                <c:pt idx="9">
                  <c:v>131.52392841432447</c:v>
                </c:pt>
                <c:pt idx="10">
                  <c:v>136.05785656862858</c:v>
                </c:pt>
                <c:pt idx="11">
                  <c:v>139.49469122837326</c:v>
                </c:pt>
                <c:pt idx="12">
                  <c:v>140.57829351565155</c:v>
                </c:pt>
                <c:pt idx="13">
                  <c:v>142.05678892800628</c:v>
                </c:pt>
                <c:pt idx="14">
                  <c:v>143.71377312419185</c:v>
                </c:pt>
                <c:pt idx="15">
                  <c:v>145.025456844735</c:v>
                </c:pt>
                <c:pt idx="16">
                  <c:v>146.26875565859768</c:v>
                </c:pt>
                <c:pt idx="17">
                  <c:v>147.4538556812615</c:v>
                </c:pt>
                <c:pt idx="18">
                  <c:v>148.62149728145246</c:v>
                </c:pt>
                <c:pt idx="19">
                  <c:v>149.78938536941004</c:v>
                </c:pt>
                <c:pt idx="20">
                  <c:v>151.01394650619716</c:v>
                </c:pt>
                <c:pt idx="21">
                  <c:v>152.18655359787715</c:v>
                </c:pt>
                <c:pt idx="22">
                  <c:v>153.36756029830252</c:v>
                </c:pt>
                <c:pt idx="23">
                  <c:v>154.58808455000687</c:v>
                </c:pt>
                <c:pt idx="24">
                  <c:v>155.84240963624865</c:v>
                </c:pt>
                <c:pt idx="25">
                  <c:v>157.0498881204482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76.423471217750432</c:v>
                </c:pt>
                <c:pt idx="2">
                  <c:v>80.008958422286028</c:v>
                </c:pt>
                <c:pt idx="3">
                  <c:v>77.927253876444695</c:v>
                </c:pt>
                <c:pt idx="4">
                  <c:v>77.800113371021865</c:v>
                </c:pt>
                <c:pt idx="5">
                  <c:v>80.727499091848472</c:v>
                </c:pt>
                <c:pt idx="6">
                  <c:v>81.75343307696167</c:v>
                </c:pt>
                <c:pt idx="7">
                  <c:v>81.48461265945798</c:v>
                </c:pt>
                <c:pt idx="8">
                  <c:v>79.873309672959621</c:v>
                </c:pt>
                <c:pt idx="9">
                  <c:v>81.763693035800202</c:v>
                </c:pt>
                <c:pt idx="10">
                  <c:v>85.149493049607187</c:v>
                </c:pt>
                <c:pt idx="11">
                  <c:v>81.018257377178003</c:v>
                </c:pt>
                <c:pt idx="12">
                  <c:v>81.681175101073791</c:v>
                </c:pt>
                <c:pt idx="13">
                  <c:v>82.402379201617251</c:v>
                </c:pt>
                <c:pt idx="14">
                  <c:v>83.267276051484089</c:v>
                </c:pt>
                <c:pt idx="15">
                  <c:v>83.849801384316947</c:v>
                </c:pt>
                <c:pt idx="16">
                  <c:v>84.372430120816688</c:v>
                </c:pt>
                <c:pt idx="17">
                  <c:v>84.837176463672336</c:v>
                </c:pt>
                <c:pt idx="18">
                  <c:v>85.314345884233205</c:v>
                </c:pt>
                <c:pt idx="19">
                  <c:v>85.808322549451617</c:v>
                </c:pt>
                <c:pt idx="20">
                  <c:v>86.335660361345788</c:v>
                </c:pt>
                <c:pt idx="21">
                  <c:v>86.825552734007601</c:v>
                </c:pt>
                <c:pt idx="22">
                  <c:v>87.338683631372348</c:v>
                </c:pt>
                <c:pt idx="23">
                  <c:v>87.839002482417939</c:v>
                </c:pt>
                <c:pt idx="24">
                  <c:v>88.359313364713486</c:v>
                </c:pt>
                <c:pt idx="25">
                  <c:v>88.834600519868729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70.312893866702765</c:v>
                </c:pt>
                <c:pt idx="1">
                  <c:v>67.352024676894445</c:v>
                </c:pt>
                <c:pt idx="2">
                  <c:v>67.832703270447439</c:v>
                </c:pt>
                <c:pt idx="3">
                  <c:v>65.619529829513866</c:v>
                </c:pt>
                <c:pt idx="4">
                  <c:v>64.660699976786532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60.723679012931292</c:v>
                </c:pt>
                <c:pt idx="10">
                  <c:v>61.791275937891413</c:v>
                </c:pt>
                <c:pt idx="11">
                  <c:v>59.483671594825864</c:v>
                </c:pt>
                <c:pt idx="12">
                  <c:v>58.929505958657657</c:v>
                </c:pt>
                <c:pt idx="13">
                  <c:v>58.401263492879245</c:v>
                </c:pt>
                <c:pt idx="14">
                  <c:v>57.951362818285546</c:v>
                </c:pt>
                <c:pt idx="15">
                  <c:v>57.333303688507726</c:v>
                </c:pt>
                <c:pt idx="16">
                  <c:v>56.662412782516988</c:v>
                </c:pt>
                <c:pt idx="17">
                  <c:v>55.959247532623657</c:v>
                </c:pt>
                <c:pt idx="18">
                  <c:v>55.268227029843331</c:v>
                </c:pt>
                <c:pt idx="19">
                  <c:v>54.555955236030904</c:v>
                </c:pt>
                <c:pt idx="20">
                  <c:v>53.887817444217248</c:v>
                </c:pt>
                <c:pt idx="21">
                  <c:v>53.267373525375561</c:v>
                </c:pt>
                <c:pt idx="22">
                  <c:v>52.604434986982916</c:v>
                </c:pt>
                <c:pt idx="23">
                  <c:v>51.919458228035509</c:v>
                </c:pt>
                <c:pt idx="24">
                  <c:v>51.082297173967795</c:v>
                </c:pt>
                <c:pt idx="25">
                  <c:v>50.425078436358227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56.970073960164363</c:v>
                </c:pt>
                <c:pt idx="1">
                  <c:v>56.972163240502972</c:v>
                </c:pt>
                <c:pt idx="2">
                  <c:v>55.503042710566383</c:v>
                </c:pt>
                <c:pt idx="3">
                  <c:v>55.843785916951802</c:v>
                </c:pt>
                <c:pt idx="4">
                  <c:v>57.585785244493508</c:v>
                </c:pt>
                <c:pt idx="5">
                  <c:v>57.692020453428263</c:v>
                </c:pt>
                <c:pt idx="6">
                  <c:v>58.504479010092339</c:v>
                </c:pt>
                <c:pt idx="7">
                  <c:v>57.967202821574766</c:v>
                </c:pt>
                <c:pt idx="8">
                  <c:v>51.929058814100031</c:v>
                </c:pt>
                <c:pt idx="9">
                  <c:v>54.767109225404567</c:v>
                </c:pt>
                <c:pt idx="10">
                  <c:v>48.377671608483425</c:v>
                </c:pt>
                <c:pt idx="11">
                  <c:v>49.491866474630513</c:v>
                </c:pt>
                <c:pt idx="12">
                  <c:v>49.494061859750801</c:v>
                </c:pt>
                <c:pt idx="13">
                  <c:v>49.711236034296107</c:v>
                </c:pt>
                <c:pt idx="14">
                  <c:v>49.925111187252448</c:v>
                </c:pt>
                <c:pt idx="15">
                  <c:v>49.924595675549625</c:v>
                </c:pt>
                <c:pt idx="16">
                  <c:v>49.867000926040234</c:v>
                </c:pt>
                <c:pt idx="17">
                  <c:v>49.76163518517923</c:v>
                </c:pt>
                <c:pt idx="18">
                  <c:v>49.688118981708399</c:v>
                </c:pt>
                <c:pt idx="19">
                  <c:v>49.612548497107419</c:v>
                </c:pt>
                <c:pt idx="20">
                  <c:v>49.559566695614457</c:v>
                </c:pt>
                <c:pt idx="21">
                  <c:v>49.49276352869677</c:v>
                </c:pt>
                <c:pt idx="22">
                  <c:v>49.413555471642368</c:v>
                </c:pt>
                <c:pt idx="23">
                  <c:v>49.328670491357975</c:v>
                </c:pt>
                <c:pt idx="24">
                  <c:v>49.283796311322391</c:v>
                </c:pt>
                <c:pt idx="25">
                  <c:v>49.225659867764293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57.205554919420713</c:v>
                </c:pt>
                <c:pt idx="1">
                  <c:v>55.619045637051528</c:v>
                </c:pt>
                <c:pt idx="2">
                  <c:v>56.010869856318727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61.876753752716624</c:v>
                </c:pt>
                <c:pt idx="6">
                  <c:v>60.837207165469025</c:v>
                </c:pt>
                <c:pt idx="7">
                  <c:v>60.64259757733786</c:v>
                </c:pt>
                <c:pt idx="8">
                  <c:v>58.0006513089102</c:v>
                </c:pt>
                <c:pt idx="9">
                  <c:v>61.982932435706992</c:v>
                </c:pt>
                <c:pt idx="10">
                  <c:v>59.037593796652821</c:v>
                </c:pt>
                <c:pt idx="11">
                  <c:v>60.532453778769387</c:v>
                </c:pt>
                <c:pt idx="12">
                  <c:v>60.824660942647576</c:v>
                </c:pt>
                <c:pt idx="13">
                  <c:v>61.263968668547697</c:v>
                </c:pt>
                <c:pt idx="14">
                  <c:v>61.796352598740164</c:v>
                </c:pt>
                <c:pt idx="15">
                  <c:v>62.228640674721177</c:v>
                </c:pt>
                <c:pt idx="16">
                  <c:v>62.620375605501678</c:v>
                </c:pt>
                <c:pt idx="17">
                  <c:v>62.998352677409791</c:v>
                </c:pt>
                <c:pt idx="18">
                  <c:v>63.358046646156851</c:v>
                </c:pt>
                <c:pt idx="19">
                  <c:v>63.722381216554929</c:v>
                </c:pt>
                <c:pt idx="20">
                  <c:v>64.104015078854061</c:v>
                </c:pt>
                <c:pt idx="21">
                  <c:v>64.467026703094803</c:v>
                </c:pt>
                <c:pt idx="22">
                  <c:v>64.838025820831135</c:v>
                </c:pt>
                <c:pt idx="23">
                  <c:v>65.211500527898082</c:v>
                </c:pt>
                <c:pt idx="24">
                  <c:v>65.571542595162896</c:v>
                </c:pt>
                <c:pt idx="25">
                  <c:v>65.921634691207899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42.346753848899382</c:v>
                </c:pt>
                <c:pt idx="1">
                  <c:v>44.796244793033154</c:v>
                </c:pt>
                <c:pt idx="2">
                  <c:v>47.146389707021719</c:v>
                </c:pt>
                <c:pt idx="3">
                  <c:v>46.652993100105618</c:v>
                </c:pt>
                <c:pt idx="4">
                  <c:v>44.637344351955591</c:v>
                </c:pt>
                <c:pt idx="5">
                  <c:v>45.009798328959995</c:v>
                </c:pt>
                <c:pt idx="6">
                  <c:v>45.482807225090127</c:v>
                </c:pt>
                <c:pt idx="7">
                  <c:v>43.682893084586574</c:v>
                </c:pt>
                <c:pt idx="8">
                  <c:v>43.065867202516593</c:v>
                </c:pt>
                <c:pt idx="9">
                  <c:v>43.598332617891295</c:v>
                </c:pt>
                <c:pt idx="10">
                  <c:v>43.927671798757274</c:v>
                </c:pt>
                <c:pt idx="11">
                  <c:v>43.513504230355721</c:v>
                </c:pt>
                <c:pt idx="12">
                  <c:v>43.490407748592297</c:v>
                </c:pt>
                <c:pt idx="13">
                  <c:v>43.599701566991754</c:v>
                </c:pt>
                <c:pt idx="14">
                  <c:v>43.768282895812732</c:v>
                </c:pt>
                <c:pt idx="15">
                  <c:v>43.84017852155295</c:v>
                </c:pt>
                <c:pt idx="16">
                  <c:v>43.864240194409795</c:v>
                </c:pt>
                <c:pt idx="17">
                  <c:v>43.869421194202843</c:v>
                </c:pt>
                <c:pt idx="18">
                  <c:v>43.878780504327182</c:v>
                </c:pt>
                <c:pt idx="19">
                  <c:v>43.885075404159487</c:v>
                </c:pt>
                <c:pt idx="20">
                  <c:v>43.878641073231442</c:v>
                </c:pt>
                <c:pt idx="21">
                  <c:v>43.891494334903314</c:v>
                </c:pt>
                <c:pt idx="22">
                  <c:v>43.877345587593979</c:v>
                </c:pt>
                <c:pt idx="23">
                  <c:v>43.867539977699373</c:v>
                </c:pt>
                <c:pt idx="24">
                  <c:v>43.85101025189347</c:v>
                </c:pt>
                <c:pt idx="25">
                  <c:v>43.851695934206361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29.758670285150465</c:v>
                </c:pt>
                <c:pt idx="1">
                  <c:v>29.88722343551542</c:v>
                </c:pt>
                <c:pt idx="2">
                  <c:v>30.423389485382984</c:v>
                </c:pt>
                <c:pt idx="3">
                  <c:v>28.640047205945482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31.371711168267275</c:v>
                </c:pt>
                <c:pt idx="7">
                  <c:v>30.675307890780495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26.153539425128578</c:v>
                </c:pt>
                <c:pt idx="11">
                  <c:v>29.171328301153089</c:v>
                </c:pt>
                <c:pt idx="12">
                  <c:v>28.974733736158246</c:v>
                </c:pt>
                <c:pt idx="13">
                  <c:v>28.964779749737623</c:v>
                </c:pt>
                <c:pt idx="14">
                  <c:v>28.988599963099151</c:v>
                </c:pt>
                <c:pt idx="15">
                  <c:v>28.91743432859699</c:v>
                </c:pt>
                <c:pt idx="16">
                  <c:v>28.835667072242892</c:v>
                </c:pt>
                <c:pt idx="17">
                  <c:v>28.768635767687051</c:v>
                </c:pt>
                <c:pt idx="18">
                  <c:v>28.701407228679038</c:v>
                </c:pt>
                <c:pt idx="19">
                  <c:v>28.635386356334216</c:v>
                </c:pt>
                <c:pt idx="20">
                  <c:v>28.575376255710637</c:v>
                </c:pt>
                <c:pt idx="21">
                  <c:v>28.51241485494873</c:v>
                </c:pt>
                <c:pt idx="22">
                  <c:v>28.470396466328651</c:v>
                </c:pt>
                <c:pt idx="23">
                  <c:v>28.446902831992908</c:v>
                </c:pt>
                <c:pt idx="24">
                  <c:v>28.455897318797241</c:v>
                </c:pt>
                <c:pt idx="25">
                  <c:v>28.468656439963564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68.39811859815606</c:v>
                </c:pt>
                <c:pt idx="1">
                  <c:v>69.680320607294931</c:v>
                </c:pt>
                <c:pt idx="2">
                  <c:v>69.997258168604404</c:v>
                </c:pt>
                <c:pt idx="3">
                  <c:v>68.256625119970693</c:v>
                </c:pt>
                <c:pt idx="4">
                  <c:v>70.437115740844973</c:v>
                </c:pt>
                <c:pt idx="5">
                  <c:v>71.626891424673744</c:v>
                </c:pt>
                <c:pt idx="6">
                  <c:v>70.610776674723041</c:v>
                </c:pt>
                <c:pt idx="7">
                  <c:v>69.439330467297808</c:v>
                </c:pt>
                <c:pt idx="8">
                  <c:v>67.044192853340263</c:v>
                </c:pt>
                <c:pt idx="9">
                  <c:v>68.835622206640011</c:v>
                </c:pt>
                <c:pt idx="10">
                  <c:v>62.834497954413116</c:v>
                </c:pt>
                <c:pt idx="11">
                  <c:v>63.359787771329742</c:v>
                </c:pt>
                <c:pt idx="12">
                  <c:v>63.385170603479281</c:v>
                </c:pt>
                <c:pt idx="13">
                  <c:v>63.414655988918703</c:v>
                </c:pt>
                <c:pt idx="14">
                  <c:v>63.505822458032902</c:v>
                </c:pt>
                <c:pt idx="15">
                  <c:v>63.404820270200446</c:v>
                </c:pt>
                <c:pt idx="16">
                  <c:v>63.245560957067255</c:v>
                </c:pt>
                <c:pt idx="17">
                  <c:v>63.049800704063401</c:v>
                </c:pt>
                <c:pt idx="18">
                  <c:v>62.833443390184065</c:v>
                </c:pt>
                <c:pt idx="19">
                  <c:v>62.620091223341923</c:v>
                </c:pt>
                <c:pt idx="20">
                  <c:v>62.409066991791207</c:v>
                </c:pt>
                <c:pt idx="21">
                  <c:v>62.198935981011843</c:v>
                </c:pt>
                <c:pt idx="22">
                  <c:v>61.978530077253687</c:v>
                </c:pt>
                <c:pt idx="23">
                  <c:v>61.793856465514111</c:v>
                </c:pt>
                <c:pt idx="24">
                  <c:v>61.573297854166789</c:v>
                </c:pt>
                <c:pt idx="25">
                  <c:v>61.309313897319434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81.503472092863603</c:v>
                </c:pt>
                <c:pt idx="1">
                  <c:v>157.0498881204482</c:v>
                </c:pt>
                <c:pt idx="2">
                  <c:v>88.834600519868729</c:v>
                </c:pt>
                <c:pt idx="3">
                  <c:v>50.425078436358227</c:v>
                </c:pt>
                <c:pt idx="4">
                  <c:v>49.225659867764293</c:v>
                </c:pt>
                <c:pt idx="5">
                  <c:v>65.921634691207899</c:v>
                </c:pt>
                <c:pt idx="6">
                  <c:v>43.851695934206361</c:v>
                </c:pt>
                <c:pt idx="7">
                  <c:v>28.468656439963564</c:v>
                </c:pt>
                <c:pt idx="8">
                  <c:v>61.309313897319434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71.834399860437443</c:v>
                </c:pt>
                <c:pt idx="1">
                  <c:v>136.05785656862858</c:v>
                </c:pt>
                <c:pt idx="2">
                  <c:v>85.149493049607187</c:v>
                </c:pt>
                <c:pt idx="3">
                  <c:v>61.791275937891413</c:v>
                </c:pt>
                <c:pt idx="4">
                  <c:v>48.377671608483425</c:v>
                </c:pt>
                <c:pt idx="5">
                  <c:v>59.037593796652821</c:v>
                </c:pt>
                <c:pt idx="6">
                  <c:v>43.927671798757274</c:v>
                </c:pt>
                <c:pt idx="7">
                  <c:v>26.153539425128578</c:v>
                </c:pt>
                <c:pt idx="8">
                  <c:v>62.834497954413116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13.00746454505555</c:v>
                </c:pt>
                <c:pt idx="1">
                  <c:v>25.064218726830646</c:v>
                </c:pt>
                <c:pt idx="2">
                  <c:v>14.177468603052827</c:v>
                </c:pt>
                <c:pt idx="3">
                  <c:v>8.0475396090518849</c:v>
                </c:pt>
                <c:pt idx="4">
                  <c:v>7.8561196105530362</c:v>
                </c:pt>
                <c:pt idx="5">
                  <c:v>10.520696897685546</c:v>
                </c:pt>
                <c:pt idx="6">
                  <c:v>6.998467248792088</c:v>
                </c:pt>
                <c:pt idx="7">
                  <c:v>4.5434265532427185</c:v>
                </c:pt>
                <c:pt idx="8">
                  <c:v>9.7845982057357137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12.069681610520373</c:v>
                </c:pt>
                <c:pt idx="1">
                  <c:v>22.860565586733848</c:v>
                </c:pt>
                <c:pt idx="2">
                  <c:v>14.30689575471756</c:v>
                </c:pt>
                <c:pt idx="3">
                  <c:v>10.382226737150003</c:v>
                </c:pt>
                <c:pt idx="4">
                  <c:v>8.128460661008301</c:v>
                </c:pt>
                <c:pt idx="5">
                  <c:v>9.9195505434893327</c:v>
                </c:pt>
                <c:pt idx="6">
                  <c:v>7.3807676201445807</c:v>
                </c:pt>
                <c:pt idx="7">
                  <c:v>4.3943416310678387</c:v>
                </c:pt>
                <c:pt idx="8">
                  <c:v>10.557509855168179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10.928766172503609</c:v>
                </c:pt>
                <c:pt idx="1">
                  <c:v>20.348271940660478</c:v>
                </c:pt>
                <c:pt idx="2">
                  <c:v>13.453932908550827</c:v>
                </c:pt>
                <c:pt idx="3">
                  <c:v>10.867425222834557</c:v>
                </c:pt>
                <c:pt idx="4">
                  <c:v>9.6148720234235743</c:v>
                </c:pt>
                <c:pt idx="5">
                  <c:v>10.312293864582646</c:v>
                </c:pt>
                <c:pt idx="6">
                  <c:v>7.501270493419482</c:v>
                </c:pt>
                <c:pt idx="7">
                  <c:v>5.035929103095623</c:v>
                </c:pt>
                <c:pt idx="8">
                  <c:v>11.937238270929191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9.5459072363644065E-2</c:v>
                </c:pt>
                <c:pt idx="1">
                  <c:v>0.10416908629295657</c:v>
                </c:pt>
                <c:pt idx="2">
                  <c:v>0.10720565870055135</c:v>
                </c:pt>
                <c:pt idx="3">
                  <c:v>0.10937694089214525</c:v>
                </c:pt>
                <c:pt idx="4">
                  <c:v>0.10762746674486576</c:v>
                </c:pt>
                <c:pt idx="5">
                  <c:v>0.10928766172503609</c:v>
                </c:pt>
                <c:pt idx="6">
                  <c:v>0.11139319658366741</c:v>
                </c:pt>
                <c:pt idx="7">
                  <c:v>0.11391302377172659</c:v>
                </c:pt>
                <c:pt idx="8">
                  <c:v>0.11563585411865561</c:v>
                </c:pt>
                <c:pt idx="9">
                  <c:v>0.11789808005484079</c:v>
                </c:pt>
                <c:pt idx="10">
                  <c:v>0.12069681610520373</c:v>
                </c:pt>
                <c:pt idx="11">
                  <c:v>0.1172670894811563</c:v>
                </c:pt>
                <c:pt idx="12">
                  <c:v>0.11825132763398442</c:v>
                </c:pt>
                <c:pt idx="13">
                  <c:v>0.11921550584514272</c:v>
                </c:pt>
                <c:pt idx="14">
                  <c:v>0.12015106531730055</c:v>
                </c:pt>
                <c:pt idx="15">
                  <c:v>0.12106225558880251</c:v>
                </c:pt>
                <c:pt idx="16">
                  <c:v>0.12197383748985026</c:v>
                </c:pt>
                <c:pt idx="17">
                  <c:v>0.12290039531541899</c:v>
                </c:pt>
                <c:pt idx="18">
                  <c:v>0.12379223346699018</c:v>
                </c:pt>
                <c:pt idx="19">
                  <c:v>0.12466844369337057</c:v>
                </c:pt>
                <c:pt idx="20">
                  <c:v>0.12555249479239494</c:v>
                </c:pt>
                <c:pt idx="21">
                  <c:v>0.12641576454487538</c:v>
                </c:pt>
                <c:pt idx="22">
                  <c:v>0.12731497149451831</c:v>
                </c:pt>
                <c:pt idx="23">
                  <c:v>0.12817961983959822</c:v>
                </c:pt>
                <c:pt idx="24">
                  <c:v>0.12915208314654056</c:v>
                </c:pt>
                <c:pt idx="25">
                  <c:v>0.1300746454505555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0.20922072949183121</c:v>
                </c:pt>
                <c:pt idx="1">
                  <c:v>0.2010675199272895</c:v>
                </c:pt>
                <c:pt idx="2">
                  <c:v>0.20305408277457418</c:v>
                </c:pt>
                <c:pt idx="3">
                  <c:v>0.20868571961034449</c:v>
                </c:pt>
                <c:pt idx="4">
                  <c:v>0.2050694463969672</c:v>
                </c:pt>
                <c:pt idx="5">
                  <c:v>0.20348271940660478</c:v>
                </c:pt>
                <c:pt idx="6">
                  <c:v>0.21122833841929681</c:v>
                </c:pt>
                <c:pt idx="7">
                  <c:v>0.20626834482446488</c:v>
                </c:pt>
                <c:pt idx="8">
                  <c:v>0.21223657830402826</c:v>
                </c:pt>
                <c:pt idx="9">
                  <c:v>0.21708920398764794</c:v>
                </c:pt>
                <c:pt idx="10">
                  <c:v>0.22860565586733847</c:v>
                </c:pt>
                <c:pt idx="11">
                  <c:v>0.23407073942047793</c:v>
                </c:pt>
                <c:pt idx="12">
                  <c:v>0.23504852765281614</c:v>
                </c:pt>
                <c:pt idx="13">
                  <c:v>0.23616067955168399</c:v>
                </c:pt>
                <c:pt idx="14">
                  <c:v>0.23727242624406147</c:v>
                </c:pt>
                <c:pt idx="15">
                  <c:v>0.23847066313584034</c:v>
                </c:pt>
                <c:pt idx="16">
                  <c:v>0.2397219674488619</c:v>
                </c:pt>
                <c:pt idx="17">
                  <c:v>0.24097665419939093</c:v>
                </c:pt>
                <c:pt idx="18">
                  <c:v>0.24220208609389518</c:v>
                </c:pt>
                <c:pt idx="19">
                  <c:v>0.24342421278768098</c:v>
                </c:pt>
                <c:pt idx="20">
                  <c:v>0.24465089679147653</c:v>
                </c:pt>
                <c:pt idx="21">
                  <c:v>0.24581623790051993</c:v>
                </c:pt>
                <c:pt idx="22">
                  <c:v>0.24699096907016183</c:v>
                </c:pt>
                <c:pt idx="23">
                  <c:v>0.24820309354575157</c:v>
                </c:pt>
                <c:pt idx="24">
                  <c:v>0.24946720052672991</c:v>
                </c:pt>
                <c:pt idx="25">
                  <c:v>0.25064218726830645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0.13140429571217674</c:v>
                </c:pt>
                <c:pt idx="1">
                  <c:v>0.13249860211438616</c:v>
                </c:pt>
                <c:pt idx="2">
                  <c:v>0.1356164491491631</c:v>
                </c:pt>
                <c:pt idx="3">
                  <c:v>0.13264935941437622</c:v>
                </c:pt>
                <c:pt idx="4">
                  <c:v>0.13257307845319455</c:v>
                </c:pt>
                <c:pt idx="5">
                  <c:v>0.13453932908550828</c:v>
                </c:pt>
                <c:pt idx="6">
                  <c:v>0.13455406143136744</c:v>
                </c:pt>
                <c:pt idx="7">
                  <c:v>0.13601624600964474</c:v>
                </c:pt>
                <c:pt idx="8">
                  <c:v>0.13670101537067009</c:v>
                </c:pt>
                <c:pt idx="9">
                  <c:v>0.13495654555204936</c:v>
                </c:pt>
                <c:pt idx="10">
                  <c:v>0.14306895754717561</c:v>
                </c:pt>
                <c:pt idx="11">
                  <c:v>0.13594785037222523</c:v>
                </c:pt>
                <c:pt idx="12">
                  <c:v>0.13657186656858727</c:v>
                </c:pt>
                <c:pt idx="13">
                  <c:v>0.13698889025847136</c:v>
                </c:pt>
                <c:pt idx="14">
                  <c:v>0.13747484451887856</c:v>
                </c:pt>
                <c:pt idx="15">
                  <c:v>0.13787729530363818</c:v>
                </c:pt>
                <c:pt idx="16">
                  <c:v>0.13827918926317134</c:v>
                </c:pt>
                <c:pt idx="17">
                  <c:v>0.13864526526950002</c:v>
                </c:pt>
                <c:pt idx="18">
                  <c:v>0.13903313400056913</c:v>
                </c:pt>
                <c:pt idx="19">
                  <c:v>0.13944795431076906</c:v>
                </c:pt>
                <c:pt idx="20">
                  <c:v>0.13986851692284455</c:v>
                </c:pt>
                <c:pt idx="21">
                  <c:v>0.14024320954860406</c:v>
                </c:pt>
                <c:pt idx="22">
                  <c:v>0.14065468646346913</c:v>
                </c:pt>
                <c:pt idx="23">
                  <c:v>0.14103229374742982</c:v>
                </c:pt>
                <c:pt idx="24">
                  <c:v>0.14144256750783737</c:v>
                </c:pt>
                <c:pt idx="25">
                  <c:v>0.14177468603052826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0.12200469860423549</c:v>
                </c:pt>
                <c:pt idx="1">
                  <c:v>0.11677105183871074</c:v>
                </c:pt>
                <c:pt idx="2">
                  <c:v>0.11497750420863513</c:v>
                </c:pt>
                <c:pt idx="3">
                  <c:v>0.11169890075632023</c:v>
                </c:pt>
                <c:pt idx="4">
                  <c:v>0.11018323340970736</c:v>
                </c:pt>
                <c:pt idx="5">
                  <c:v>0.10867425222834558</c:v>
                </c:pt>
                <c:pt idx="6">
                  <c:v>0.10369956692695605</c:v>
                </c:pt>
                <c:pt idx="7">
                  <c:v>0.1057852059831044</c:v>
                </c:pt>
                <c:pt idx="8">
                  <c:v>0.10560466021934359</c:v>
                </c:pt>
                <c:pt idx="9">
                  <c:v>0.10022856904480186</c:v>
                </c:pt>
                <c:pt idx="10">
                  <c:v>0.10382226737150002</c:v>
                </c:pt>
                <c:pt idx="11">
                  <c:v>9.9813024216463875E-2</c:v>
                </c:pt>
                <c:pt idx="12">
                  <c:v>9.853081343136505E-2</c:v>
                </c:pt>
                <c:pt idx="13">
                  <c:v>9.7088510709228262E-2</c:v>
                </c:pt>
                <c:pt idx="14">
                  <c:v>9.5678097938198758E-2</c:v>
                </c:pt>
                <c:pt idx="15">
                  <c:v>9.4275248275925816E-2</c:v>
                </c:pt>
                <c:pt idx="16">
                  <c:v>9.2864843291131746E-2</c:v>
                </c:pt>
                <c:pt idx="17">
                  <c:v>9.1451472595442174E-2</c:v>
                </c:pt>
                <c:pt idx="18">
                  <c:v>9.0068261497790764E-2</c:v>
                </c:pt>
                <c:pt idx="19">
                  <c:v>8.8659422852020539E-2</c:v>
                </c:pt>
                <c:pt idx="20">
                  <c:v>8.7301227263285264E-2</c:v>
                </c:pt>
                <c:pt idx="21">
                  <c:v>8.6039042565139098E-2</c:v>
                </c:pt>
                <c:pt idx="22">
                  <c:v>8.4716874608632864E-2</c:v>
                </c:pt>
                <c:pt idx="23">
                  <c:v>8.3360694874573149E-2</c:v>
                </c:pt>
                <c:pt idx="24">
                  <c:v>8.177079462649782E-2</c:v>
                </c:pt>
                <c:pt idx="25">
                  <c:v>8.0475396090518847E-2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9.885266159216323E-2</c:v>
                </c:pt>
                <c:pt idx="1">
                  <c:v>9.8775047358042017E-2</c:v>
                </c:pt>
                <c:pt idx="2">
                  <c:v>9.4078534676745859E-2</c:v>
                </c:pt>
                <c:pt idx="3">
                  <c:v>9.5058430275269223E-2</c:v>
                </c:pt>
                <c:pt idx="4">
                  <c:v>9.8127425452449291E-2</c:v>
                </c:pt>
                <c:pt idx="5">
                  <c:v>9.6148720234235749E-2</c:v>
                </c:pt>
                <c:pt idx="6">
                  <c:v>9.6289721011758547E-2</c:v>
                </c:pt>
                <c:pt idx="7">
                  <c:v>9.6760370604217744E-2</c:v>
                </c:pt>
                <c:pt idx="8">
                  <c:v>8.8875183665187957E-2</c:v>
                </c:pt>
                <c:pt idx="9">
                  <c:v>9.0396844815903168E-2</c:v>
                </c:pt>
                <c:pt idx="10">
                  <c:v>8.1284606610083007E-2</c:v>
                </c:pt>
                <c:pt idx="11">
                  <c:v>8.3046872099603E-2</c:v>
                </c:pt>
                <c:pt idx="12">
                  <c:v>8.2754642105515308E-2</c:v>
                </c:pt>
                <c:pt idx="13">
                  <c:v>8.264187422371784E-2</c:v>
                </c:pt>
                <c:pt idx="14">
                  <c:v>8.2426701382804834E-2</c:v>
                </c:pt>
                <c:pt idx="15">
                  <c:v>8.2092838709573387E-2</c:v>
                </c:pt>
                <c:pt idx="16">
                  <c:v>8.1727745060377929E-2</c:v>
                </c:pt>
                <c:pt idx="17">
                  <c:v>8.1323016607554546E-2</c:v>
                </c:pt>
                <c:pt idx="18">
                  <c:v>8.0974598504151424E-2</c:v>
                </c:pt>
                <c:pt idx="19">
                  <c:v>8.0625843630475022E-2</c:v>
                </c:pt>
                <c:pt idx="20">
                  <c:v>8.0289223063126192E-2</c:v>
                </c:pt>
                <c:pt idx="21">
                  <c:v>7.9942180477198255E-2</c:v>
                </c:pt>
                <c:pt idx="22">
                  <c:v>7.9578118915139495E-2</c:v>
                </c:pt>
                <c:pt idx="23">
                  <c:v>7.9200985328810938E-2</c:v>
                </c:pt>
                <c:pt idx="24">
                  <c:v>7.8891815942862917E-2</c:v>
                </c:pt>
                <c:pt idx="25">
                  <c:v>7.8561196105530362E-2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9.9261260668110404E-2</c:v>
                </c:pt>
                <c:pt idx="1">
                  <c:v>9.6429090178959537E-2</c:v>
                </c:pt>
                <c:pt idx="2">
                  <c:v>9.4939309715523321E-2</c:v>
                </c:pt>
                <c:pt idx="3">
                  <c:v>9.8177483558237827E-2</c:v>
                </c:pt>
                <c:pt idx="4">
                  <c:v>9.9035127630197117E-2</c:v>
                </c:pt>
                <c:pt idx="5">
                  <c:v>0.10312293864582646</c:v>
                </c:pt>
                <c:pt idx="6">
                  <c:v>0.10012904659978314</c:v>
                </c:pt>
                <c:pt idx="7">
                  <c:v>0.10122620948343769</c:v>
                </c:pt>
                <c:pt idx="8">
                  <c:v>9.9266550472897397E-2</c:v>
                </c:pt>
                <c:pt idx="9">
                  <c:v>0.10230705260642367</c:v>
                </c:pt>
                <c:pt idx="10">
                  <c:v>9.9195505434893319E-2</c:v>
                </c:pt>
                <c:pt idx="11">
                  <c:v>0.10157287055272897</c:v>
                </c:pt>
                <c:pt idx="12">
                  <c:v>0.1016995344160961</c:v>
                </c:pt>
                <c:pt idx="13">
                  <c:v>0.10184758209711249</c:v>
                </c:pt>
                <c:pt idx="14">
                  <c:v>0.10202620246749607</c:v>
                </c:pt>
                <c:pt idx="15">
                  <c:v>0.10232482993403116</c:v>
                </c:pt>
                <c:pt idx="16">
                  <c:v>0.10262943425577166</c:v>
                </c:pt>
                <c:pt idx="17">
                  <c:v>0.10295513927483334</c:v>
                </c:pt>
                <c:pt idx="18">
                  <c:v>0.10325189389979707</c:v>
                </c:pt>
                <c:pt idx="19">
                  <c:v>0.10355587244277566</c:v>
                </c:pt>
                <c:pt idx="20">
                  <c:v>0.10385202916561348</c:v>
                </c:pt>
                <c:pt idx="21">
                  <c:v>0.10412905475643922</c:v>
                </c:pt>
                <c:pt idx="22">
                  <c:v>0.10441847545162068</c:v>
                </c:pt>
                <c:pt idx="23">
                  <c:v>0.10470209403848905</c:v>
                </c:pt>
                <c:pt idx="24">
                  <c:v>0.10496468325673068</c:v>
                </c:pt>
                <c:pt idx="25">
                  <c:v>0.10520696897685547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7.3478741324418131E-2</c:v>
                </c:pt>
                <c:pt idx="1">
                  <c:v>7.7665142926302361E-2</c:v>
                </c:pt>
                <c:pt idx="2">
                  <c:v>7.991387575029317E-2</c:v>
                </c:pt>
                <c:pt idx="3">
                  <c:v>7.941367546846069E-2</c:v>
                </c:pt>
                <c:pt idx="4">
                  <c:v>7.6063001688609799E-2</c:v>
                </c:pt>
                <c:pt idx="5">
                  <c:v>7.5012704934194818E-2</c:v>
                </c:pt>
                <c:pt idx="6">
                  <c:v>7.4857974853173762E-2</c:v>
                </c:pt>
                <c:pt idx="7">
                  <c:v>7.2916627302841971E-2</c:v>
                </c:pt>
                <c:pt idx="8">
                  <c:v>7.3706070256851997E-2</c:v>
                </c:pt>
                <c:pt idx="9">
                  <c:v>7.1962018146166554E-2</c:v>
                </c:pt>
                <c:pt idx="10">
                  <c:v>7.3807676201445807E-2</c:v>
                </c:pt>
                <c:pt idx="11">
                  <c:v>7.3015238216490488E-2</c:v>
                </c:pt>
                <c:pt idx="12">
                  <c:v>7.2716463208376617E-2</c:v>
                </c:pt>
                <c:pt idx="13">
                  <c:v>7.2481823839687307E-2</c:v>
                </c:pt>
                <c:pt idx="14">
                  <c:v>7.226173559754516E-2</c:v>
                </c:pt>
                <c:pt idx="15">
                  <c:v>7.20880090398274E-2</c:v>
                </c:pt>
                <c:pt idx="16">
                  <c:v>7.1889734158925148E-2</c:v>
                </c:pt>
                <c:pt idx="17">
                  <c:v>7.169365827838628E-2</c:v>
                </c:pt>
                <c:pt idx="18">
                  <c:v>7.150736850186791E-2</c:v>
                </c:pt>
                <c:pt idx="19">
                  <c:v>7.1318070416271029E-2</c:v>
                </c:pt>
                <c:pt idx="20">
                  <c:v>7.1085811191066772E-2</c:v>
                </c:pt>
                <c:pt idx="21">
                  <c:v>7.0894844243246033E-2</c:v>
                </c:pt>
                <c:pt idx="22">
                  <c:v>7.0662323152480722E-2</c:v>
                </c:pt>
                <c:pt idx="23">
                  <c:v>7.0432719057236234E-2</c:v>
                </c:pt>
                <c:pt idx="24">
                  <c:v>7.0195197785650226E-2</c:v>
                </c:pt>
                <c:pt idx="25">
                  <c:v>6.9984672487920882E-2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5.1636298825725721E-2</c:v>
                </c:pt>
                <c:pt idx="1">
                  <c:v>5.1816742463882549E-2</c:v>
                </c:pt>
                <c:pt idx="2">
                  <c:v>5.1568126050499569E-2</c:v>
                </c:pt>
                <c:pt idx="3">
                  <c:v>4.8751671930974134E-2</c:v>
                </c:pt>
                <c:pt idx="4">
                  <c:v>5.1294849226380855E-2</c:v>
                </c:pt>
                <c:pt idx="5">
                  <c:v>5.0359291030956231E-2</c:v>
                </c:pt>
                <c:pt idx="6">
                  <c:v>5.1633197443444051E-2</c:v>
                </c:pt>
                <c:pt idx="7">
                  <c:v>5.1204025991153923E-2</c:v>
                </c:pt>
                <c:pt idx="8">
                  <c:v>5.3229759664992701E-2</c:v>
                </c:pt>
                <c:pt idx="9">
                  <c:v>5.1543801875566661E-2</c:v>
                </c:pt>
                <c:pt idx="10">
                  <c:v>4.3943416310678385E-2</c:v>
                </c:pt>
                <c:pt idx="11">
                  <c:v>4.8949206060822259E-2</c:v>
                </c:pt>
                <c:pt idx="12">
                  <c:v>4.8446088891085592E-2</c:v>
                </c:pt>
                <c:pt idx="13">
                  <c:v>4.8152165907604356E-2</c:v>
                </c:pt>
                <c:pt idx="14">
                  <c:v>4.7860377590387096E-2</c:v>
                </c:pt>
                <c:pt idx="15">
                  <c:v>4.7549994949579698E-2</c:v>
                </c:pt>
                <c:pt idx="16">
                  <c:v>4.7259189511345993E-2</c:v>
                </c:pt>
                <c:pt idx="17">
                  <c:v>4.7015180180596298E-2</c:v>
                </c:pt>
                <c:pt idx="18">
                  <c:v>4.6773453583581939E-2</c:v>
                </c:pt>
                <c:pt idx="19">
                  <c:v>4.6535649802360961E-2</c:v>
                </c:pt>
                <c:pt idx="20">
                  <c:v>4.6293680741775617E-2</c:v>
                </c:pt>
                <c:pt idx="21">
                  <c:v>4.6054098653300214E-2</c:v>
                </c:pt>
                <c:pt idx="22">
                  <c:v>4.5850183698254041E-2</c:v>
                </c:pt>
                <c:pt idx="23">
                  <c:v>4.567369668399017E-2</c:v>
                </c:pt>
                <c:pt idx="24">
                  <c:v>4.5551227417272022E-2</c:v>
                </c:pt>
                <c:pt idx="25">
                  <c:v>4.5434265532427187E-2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0.11868224141769501</c:v>
                </c:pt>
                <c:pt idx="1">
                  <c:v>0.12080771689947059</c:v>
                </c:pt>
                <c:pt idx="2">
                  <c:v>0.11864645897401437</c:v>
                </c:pt>
                <c:pt idx="3">
                  <c:v>0.11618781809387195</c:v>
                </c:pt>
                <c:pt idx="4">
                  <c:v>0.12002637099762796</c:v>
                </c:pt>
                <c:pt idx="5">
                  <c:v>0.11937238270929192</c:v>
                </c:pt>
                <c:pt idx="6">
                  <c:v>0.11621489673055271</c:v>
                </c:pt>
                <c:pt idx="7">
                  <c:v>0.1159099460294081</c:v>
                </c:pt>
                <c:pt idx="8">
                  <c:v>0.11474432792737231</c:v>
                </c:pt>
                <c:pt idx="9">
                  <c:v>0.11361788391660012</c:v>
                </c:pt>
                <c:pt idx="10">
                  <c:v>0.10557509855168179</c:v>
                </c:pt>
                <c:pt idx="11">
                  <c:v>0.10631710958003215</c:v>
                </c:pt>
                <c:pt idx="12">
                  <c:v>0.10598073609217347</c:v>
                </c:pt>
                <c:pt idx="13">
                  <c:v>0.10542296756735153</c:v>
                </c:pt>
                <c:pt idx="14">
                  <c:v>0.10484854894332737</c:v>
                </c:pt>
                <c:pt idx="15">
                  <c:v>0.10425886506278152</c:v>
                </c:pt>
                <c:pt idx="16">
                  <c:v>0.10365405952056381</c:v>
                </c:pt>
                <c:pt idx="17">
                  <c:v>0.10303921827887748</c:v>
                </c:pt>
                <c:pt idx="18">
                  <c:v>0.10239697045135651</c:v>
                </c:pt>
                <c:pt idx="19">
                  <c:v>0.10176453006427617</c:v>
                </c:pt>
                <c:pt idx="20">
                  <c:v>0.10110612006841689</c:v>
                </c:pt>
                <c:pt idx="21">
                  <c:v>0.10046556731067789</c:v>
                </c:pt>
                <c:pt idx="22">
                  <c:v>9.9813397145722807E-2</c:v>
                </c:pt>
                <c:pt idx="23">
                  <c:v>9.9214802884120878E-2</c:v>
                </c:pt>
                <c:pt idx="24">
                  <c:v>9.8564429789878366E-2</c:v>
                </c:pt>
                <c:pt idx="25">
                  <c:v>9.7845982057357131E-2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5.8530212201736873</c:v>
                </c:pt>
                <c:pt idx="1">
                  <c:v>9.4283957714987707</c:v>
                </c:pt>
                <c:pt idx="2">
                  <c:v>1.03619394395173</c:v>
                </c:pt>
                <c:pt idx="3">
                  <c:v>-4.4840238773907046</c:v>
                </c:pt>
                <c:pt idx="4">
                  <c:v>-2.9249112280236957</c:v>
                </c:pt>
                <c:pt idx="5">
                  <c:v>0.10617868299036815</c:v>
                </c:pt>
                <c:pt idx="6">
                  <c:v>-1.4114657110687006</c:v>
                </c:pt>
                <c:pt idx="7">
                  <c:v>1.0108804159021645</c:v>
                </c:pt>
                <c:pt idx="8">
                  <c:v>-2.7912692180337331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0.40561226305204912</c:v>
                </c:pt>
                <c:pt idx="1">
                  <c:v>4.5339281543041068</c:v>
                </c:pt>
                <c:pt idx="2">
                  <c:v>3.3858000138069855</c:v>
                </c:pt>
                <c:pt idx="3">
                  <c:v>1.0675969249601209</c:v>
                </c:pt>
                <c:pt idx="4">
                  <c:v>-6.3894376169211426</c:v>
                </c:pt>
                <c:pt idx="5">
                  <c:v>-2.9453386390541709</c:v>
                </c:pt>
                <c:pt idx="6">
                  <c:v>0.32933918086597913</c:v>
                </c:pt>
                <c:pt idx="7">
                  <c:v>-5.0743760287872348</c:v>
                </c:pt>
                <c:pt idx="8">
                  <c:v>-6.0011242522268944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1.7893687513816161</c:v>
                </c:pt>
                <c:pt idx="1">
                  <c:v>8.967600276106424</c:v>
                </c:pt>
                <c:pt idx="2">
                  <c:v>-1.2996916652902399</c:v>
                </c:pt>
                <c:pt idx="3">
                  <c:v>-4.4579722493836869</c:v>
                </c:pt>
                <c:pt idx="4">
                  <c:v>1.5469240670662003</c:v>
                </c:pt>
                <c:pt idx="5">
                  <c:v>3.1910468780683559</c:v>
                </c:pt>
                <c:pt idx="6">
                  <c:v>-8.7493277204323761E-2</c:v>
                </c:pt>
                <c:pt idx="7">
                  <c:v>2.7638949034684117</c:v>
                </c:pt>
                <c:pt idx="8">
                  <c:v>0.57032231578732961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7.8797034810445439</c:v>
                </c:pt>
                <c:pt idx="1">
                  <c:v>12.024431275713198</c:v>
                </c:pt>
                <c:pt idx="2">
                  <c:v>4.984799135551782</c:v>
                </c:pt>
                <c:pt idx="3">
                  <c:v>-6.9082252521494993</c:v>
                </c:pt>
                <c:pt idx="4">
                  <c:v>-0.69893580778533249</c:v>
                </c:pt>
                <c:pt idx="5">
                  <c:v>3.6929940164867219</c:v>
                </c:pt>
                <c:pt idx="6">
                  <c:v>1.1517412653411441E-2</c:v>
                </c:pt>
                <c:pt idx="7">
                  <c:v>-0.44877788863342616</c:v>
                </c:pt>
                <c:pt idx="8">
                  <c:v>-2.0955063728810117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9.66907223242616</c:v>
                </c:pt>
                <c:pt idx="1">
                  <c:v>20.992031551819622</c:v>
                </c:pt>
                <c:pt idx="2">
                  <c:v>3.6851074702615421</c:v>
                </c:pt>
                <c:pt idx="3">
                  <c:v>-11.366197501533186</c:v>
                </c:pt>
                <c:pt idx="4">
                  <c:v>0.84798825928086785</c:v>
                </c:pt>
                <c:pt idx="5">
                  <c:v>6.8840408945550777</c:v>
                </c:pt>
                <c:pt idx="6">
                  <c:v>-7.597586455091232E-2</c:v>
                </c:pt>
                <c:pt idx="7">
                  <c:v>2.3151170148349856</c:v>
                </c:pt>
                <c:pt idx="8">
                  <c:v>-1.5251840570936821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6.5347628993851146</c:v>
                </c:pt>
                <c:pt idx="1">
                  <c:v>11.895040725218735</c:v>
                </c:pt>
                <c:pt idx="2">
                  <c:v>4.6145390831858535</c:v>
                </c:pt>
                <c:pt idx="3">
                  <c:v>-11.291631764724869</c:v>
                </c:pt>
                <c:pt idx="4">
                  <c:v>2.0957040197276751</c:v>
                </c:pt>
                <c:pt idx="5">
                  <c:v>2.9074682581558235</c:v>
                </c:pt>
                <c:pt idx="6">
                  <c:v>-1.1963527667947993</c:v>
                </c:pt>
                <c:pt idx="7">
                  <c:v>1.2375624860980081</c:v>
                </c:pt>
                <c:pt idx="8">
                  <c:v>-0.55099824095601235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3.1343093330410667</c:v>
                </c:pt>
                <c:pt idx="1">
                  <c:v>9.0969908266009156</c:v>
                </c:pt>
                <c:pt idx="2">
                  <c:v>-0.92943161292435406</c:v>
                </c:pt>
                <c:pt idx="3">
                  <c:v>-7.4565736808294147E-2</c:v>
                </c:pt>
                <c:pt idx="4">
                  <c:v>-1.2477157604468374</c:v>
                </c:pt>
                <c:pt idx="5">
                  <c:v>3.9765726363992364</c:v>
                </c:pt>
                <c:pt idx="6">
                  <c:v>1.1203769022438514</c:v>
                </c:pt>
                <c:pt idx="7">
                  <c:v>1.0775545287369468</c:v>
                </c:pt>
                <c:pt idx="8">
                  <c:v>-0.97418581613769462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1.5842095084390824</c:v>
                </c:pt>
                <c:pt idx="1">
                  <c:v>-0.22496706677388545</c:v>
                </c:pt>
                <c:pt idx="2">
                  <c:v>0.5902792699204884</c:v>
                </c:pt>
                <c:pt idx="3">
                  <c:v>0.16387725048966839</c:v>
                </c:pt>
                <c:pt idx="4">
                  <c:v>2.5760319678642318</c:v>
                </c:pt>
                <c:pt idx="5">
                  <c:v>0.98178665452096059</c:v>
                </c:pt>
                <c:pt idx="6">
                  <c:v>-0.20329086423572762</c:v>
                </c:pt>
                <c:pt idx="7">
                  <c:v>1.0383306703154096</c:v>
                </c:pt>
                <c:pt idx="8">
                  <c:v>0.99160375192842665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2.5920462986484925</c:v>
                </c:pt>
                <c:pt idx="1">
                  <c:v>5.0773639613628134</c:v>
                </c:pt>
                <c:pt idx="2">
                  <c:v>0.43807970965078624</c:v>
                </c:pt>
                <c:pt idx="3">
                  <c:v>-5.0427853962894531</c:v>
                </c:pt>
                <c:pt idx="4">
                  <c:v>1.0893926103508571</c:v>
                </c:pt>
                <c:pt idx="5">
                  <c:v>1.1174751833873309</c:v>
                </c:pt>
                <c:pt idx="6">
                  <c:v>-0.10375080880158549</c:v>
                </c:pt>
                <c:pt idx="7">
                  <c:v>1.7751761430263979</c:v>
                </c:pt>
                <c:pt idx="8">
                  <c:v>-1.3862604984308717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5.4928164253385674</c:v>
                </c:pt>
                <c:pt idx="1">
                  <c:v>16.13963465723063</c:v>
                </c:pt>
                <c:pt idx="2">
                  <c:v>2.6567484906902408</c:v>
                </c:pt>
                <c:pt idx="3">
                  <c:v>-6.4872893557334024</c:v>
                </c:pt>
                <c:pt idx="4">
                  <c:v>-2.8174363189342415</c:v>
                </c:pt>
                <c:pt idx="5">
                  <c:v>4.784779056646709</c:v>
                </c:pt>
                <c:pt idx="6">
                  <c:v>0.231065808486413</c:v>
                </c:pt>
                <c:pt idx="7">
                  <c:v>-0.49838979850686904</c:v>
                </c:pt>
                <c:pt idx="8">
                  <c:v>-1.1305273105912335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0.48080793945255174</c:v>
                </c:pt>
                <c:pt idx="1">
                  <c:v>0.27279365521802124</c:v>
                </c:pt>
                <c:pt idx="2">
                  <c:v>0.52618808056549771</c:v>
                </c:pt>
                <c:pt idx="3">
                  <c:v>-0.1279417223563315</c:v>
                </c:pt>
                <c:pt idx="4">
                  <c:v>0.75104118553024302</c:v>
                </c:pt>
                <c:pt idx="5">
                  <c:v>0.59452159864790044</c:v>
                </c:pt>
                <c:pt idx="6">
                  <c:v>-8.6395454091696022E-2</c:v>
                </c:pt>
                <c:pt idx="7">
                  <c:v>0.16838757417007022</c:v>
                </c:pt>
                <c:pt idx="8">
                  <c:v>0.24986606408662937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1.6132814023504034</c:v>
                </c:pt>
                <c:pt idx="1">
                  <c:v>2.8829675477065173</c:v>
                </c:pt>
                <c:pt idx="2">
                  <c:v>0.81733402151068013</c:v>
                </c:pt>
                <c:pt idx="3">
                  <c:v>-4.6908064291557672</c:v>
                </c:pt>
                <c:pt idx="4">
                  <c:v>0.43499177746017192</c:v>
                </c:pt>
                <c:pt idx="5">
                  <c:v>9.4219784189775169E-2</c:v>
                </c:pt>
                <c:pt idx="6">
                  <c:v>-0.64518684436641749</c:v>
                </c:pt>
                <c:pt idx="7">
                  <c:v>0.92912394299875423</c:v>
                </c:pt>
                <c:pt idx="8">
                  <c:v>-1.4229449544355823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4.4406735575821479</c:v>
                </c:pt>
                <c:pt idx="1">
                  <c:v>8.7392795222941828</c:v>
                </c:pt>
                <c:pt idx="2">
                  <c:v>3.271016981109657</c:v>
                </c:pt>
                <c:pt idx="3">
                  <c:v>-6.4728836132127618</c:v>
                </c:pt>
                <c:pt idx="4">
                  <c:v>0.90967105673726012</c:v>
                </c:pt>
                <c:pt idx="5">
                  <c:v>2.218726875318108</c:v>
                </c:pt>
                <c:pt idx="6">
                  <c:v>-0.46477046833665625</c:v>
                </c:pt>
                <c:pt idx="7">
                  <c:v>0.14005096892918512</c:v>
                </c:pt>
                <c:pt idx="8">
                  <c:v>0.62208064939292651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1.1034015689865297</c:v>
                </c:pt>
                <c:pt idx="1">
                  <c:v>-0.49776072199191201</c:v>
                </c:pt>
                <c:pt idx="2">
                  <c:v>6.4091189354989808E-2</c:v>
                </c:pt>
                <c:pt idx="3">
                  <c:v>0.29181897284599989</c:v>
                </c:pt>
                <c:pt idx="4">
                  <c:v>1.8249907823339857</c:v>
                </c:pt>
                <c:pt idx="5">
                  <c:v>0.38726505587306026</c:v>
                </c:pt>
                <c:pt idx="6">
                  <c:v>-0.11689541014403138</c:v>
                </c:pt>
                <c:pt idx="7">
                  <c:v>0.86994309614533805</c:v>
                </c:pt>
                <c:pt idx="8">
                  <c:v>0.74173768784179828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0.97876489629809127</c:v>
                </c:pt>
                <c:pt idx="1">
                  <c:v>2.1943964136563032</c:v>
                </c:pt>
                <c:pt idx="2">
                  <c:v>-0.37925431185989389</c:v>
                </c:pt>
                <c:pt idx="3">
                  <c:v>-0.35197896713367216</c:v>
                </c:pt>
                <c:pt idx="4">
                  <c:v>0.65440083289068696</c:v>
                </c:pt>
                <c:pt idx="5">
                  <c:v>1.0232553991975619</c:v>
                </c:pt>
                <c:pt idx="6">
                  <c:v>0.54143603556483733</c:v>
                </c:pt>
                <c:pt idx="7">
                  <c:v>0.84605220002764892</c:v>
                </c:pt>
                <c:pt idx="8">
                  <c:v>3.6684456004698163E-2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1.0521428677564444</c:v>
                </c:pt>
                <c:pt idx="1">
                  <c:v>7.4003551349364258</c:v>
                </c:pt>
                <c:pt idx="2">
                  <c:v>-0.61426849041946241</c:v>
                </c:pt>
                <c:pt idx="3">
                  <c:v>-1.4405742520626319E-2</c:v>
                </c:pt>
                <c:pt idx="4">
                  <c:v>-3.7271073756715012</c:v>
                </c:pt>
                <c:pt idx="5">
                  <c:v>2.5660521813286188</c:v>
                </c:pt>
                <c:pt idx="6">
                  <c:v>0.69583627682305149</c:v>
                </c:pt>
                <c:pt idx="7">
                  <c:v>-0.63844076743605882</c:v>
                </c:pt>
                <c:pt idx="8">
                  <c:v>-1.7526079599841697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31.831844221635038</c:v>
                </c:pt>
                <c:pt idx="1">
                  <c:v>29.112635500006121</c:v>
                </c:pt>
                <c:pt idx="2">
                  <c:v>23.571190079126296</c:v>
                </c:pt>
                <c:pt idx="3">
                  <c:v>25.441552807010865</c:v>
                </c:pt>
                <c:pt idx="4">
                  <c:v>18.489514731402128</c:v>
                </c:pt>
                <c:pt idx="5">
                  <c:v>22.757164503531676</c:v>
                </c:pt>
                <c:pt idx="6">
                  <c:v>20.82968599614809</c:v>
                </c:pt>
                <c:pt idx="7">
                  <c:v>21.383442125533669</c:v>
                </c:pt>
                <c:pt idx="8">
                  <c:v>20.01045311172436</c:v>
                </c:pt>
                <c:pt idx="9">
                  <c:v>22.336812884658691</c:v>
                </c:pt>
                <c:pt idx="10">
                  <c:v>19.441229453381027</c:v>
                </c:pt>
                <c:pt idx="11">
                  <c:v>21.752407036540433</c:v>
                </c:pt>
                <c:pt idx="12">
                  <c:v>19.469946307792483</c:v>
                </c:pt>
                <c:pt idx="13">
                  <c:v>18.915594703904336</c:v>
                </c:pt>
                <c:pt idx="14">
                  <c:v>18.34883218982273</c:v>
                </c:pt>
                <c:pt idx="15">
                  <c:v>18.212260853623707</c:v>
                </c:pt>
                <c:pt idx="16">
                  <c:v>18.115573269907902</c:v>
                </c:pt>
                <c:pt idx="17">
                  <c:v>18.025867088940728</c:v>
                </c:pt>
                <c:pt idx="18">
                  <c:v>17.934506007278358</c:v>
                </c:pt>
                <c:pt idx="19">
                  <c:v>17.819155057935586</c:v>
                </c:pt>
                <c:pt idx="20">
                  <c:v>17.680547330482078</c:v>
                </c:pt>
                <c:pt idx="21">
                  <c:v>17.515802612354609</c:v>
                </c:pt>
                <c:pt idx="22">
                  <c:v>17.324181423508492</c:v>
                </c:pt>
                <c:pt idx="23">
                  <c:v>17.107208541261642</c:v>
                </c:pt>
                <c:pt idx="24">
                  <c:v>16.899849617708018</c:v>
                </c:pt>
                <c:pt idx="25">
                  <c:v>17.296382973341547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88.964172369801915</c:v>
                </c:pt>
                <c:pt idx="1">
                  <c:v>86.43611185721177</c:v>
                </c:pt>
                <c:pt idx="2">
                  <c:v>83.14247873431664</c:v>
                </c:pt>
                <c:pt idx="3">
                  <c:v>80.217095264588011</c:v>
                </c:pt>
                <c:pt idx="4">
                  <c:v>77.80410428910271</c:v>
                </c:pt>
                <c:pt idx="5">
                  <c:v>80.92129387599725</c:v>
                </c:pt>
                <c:pt idx="6">
                  <c:v>79.895641781539766</c:v>
                </c:pt>
                <c:pt idx="7">
                  <c:v>73.89010418121471</c:v>
                </c:pt>
                <c:pt idx="8">
                  <c:v>71.035441018819228</c:v>
                </c:pt>
                <c:pt idx="9">
                  <c:v>71.141065776911361</c:v>
                </c:pt>
                <c:pt idx="10">
                  <c:v>61.860295234071963</c:v>
                </c:pt>
                <c:pt idx="11">
                  <c:v>67.278215399910721</c:v>
                </c:pt>
                <c:pt idx="12">
                  <c:v>63.17285973313659</c:v>
                </c:pt>
                <c:pt idx="13">
                  <c:v>61.481741136370047</c:v>
                </c:pt>
                <c:pt idx="14">
                  <c:v>59.856734608898506</c:v>
                </c:pt>
                <c:pt idx="15">
                  <c:v>58.013110587142684</c:v>
                </c:pt>
                <c:pt idx="16">
                  <c:v>56.10497470436674</c:v>
                </c:pt>
                <c:pt idx="17">
                  <c:v>54.17147099294867</c:v>
                </c:pt>
                <c:pt idx="18">
                  <c:v>52.239707944509561</c:v>
                </c:pt>
                <c:pt idx="19">
                  <c:v>50.309482456323138</c:v>
                </c:pt>
                <c:pt idx="20">
                  <c:v>48.427178569221446</c:v>
                </c:pt>
                <c:pt idx="21">
                  <c:v>46.542834335083377</c:v>
                </c:pt>
                <c:pt idx="22">
                  <c:v>44.662488350464884</c:v>
                </c:pt>
                <c:pt idx="23">
                  <c:v>42.782327926985289</c:v>
                </c:pt>
                <c:pt idx="24">
                  <c:v>40.891016197857191</c:v>
                </c:pt>
                <c:pt idx="25">
                  <c:v>38.942491498150432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119.26734826221345</c:v>
                </c:pt>
                <c:pt idx="1">
                  <c:v>121.37788199623087</c:v>
                </c:pt>
                <c:pt idx="2">
                  <c:v>120.30360057617209</c:v>
                </c:pt>
                <c:pt idx="3">
                  <c:v>122.17238551654624</c:v>
                </c:pt>
                <c:pt idx="4">
                  <c:v>117.62913807096638</c:v>
                </c:pt>
                <c:pt idx="5">
                  <c:v>118.79787144068786</c:v>
                </c:pt>
                <c:pt idx="6">
                  <c:v>119.95636152726331</c:v>
                </c:pt>
                <c:pt idx="7">
                  <c:v>114.93254549215143</c:v>
                </c:pt>
                <c:pt idx="8">
                  <c:v>109.24810981231678</c:v>
                </c:pt>
                <c:pt idx="9">
                  <c:v>114.21768782951288</c:v>
                </c:pt>
                <c:pt idx="10">
                  <c:v>104.62590017265342</c:v>
                </c:pt>
                <c:pt idx="11">
                  <c:v>109.55010878686849</c:v>
                </c:pt>
                <c:pt idx="12">
                  <c:v>105.68885691998013</c:v>
                </c:pt>
                <c:pt idx="13">
                  <c:v>104.54291044700537</c:v>
                </c:pt>
                <c:pt idx="14">
                  <c:v>103.47504452747479</c:v>
                </c:pt>
                <c:pt idx="15">
                  <c:v>102.02274279869079</c:v>
                </c:pt>
                <c:pt idx="16">
                  <c:v>100.4769618829847</c:v>
                </c:pt>
                <c:pt idx="17">
                  <c:v>98.87432512583031</c:v>
                </c:pt>
                <c:pt idx="18">
                  <c:v>97.279446316469333</c:v>
                </c:pt>
                <c:pt idx="19">
                  <c:v>95.679661940620761</c:v>
                </c:pt>
                <c:pt idx="20">
                  <c:v>94.117997720604095</c:v>
                </c:pt>
                <c:pt idx="21">
                  <c:v>92.535535810156787</c:v>
                </c:pt>
                <c:pt idx="22">
                  <c:v>90.944589040012076</c:v>
                </c:pt>
                <c:pt idx="23">
                  <c:v>89.35084636585205</c:v>
                </c:pt>
                <c:pt idx="24">
                  <c:v>87.748580170937345</c:v>
                </c:pt>
                <c:pt idx="25">
                  <c:v>86.035704463312314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120.79279608552847</c:v>
                </c:pt>
                <c:pt idx="1">
                  <c:v>118.57785593674291</c:v>
                </c:pt>
                <c:pt idx="2">
                  <c:v>124.86584031509004</c:v>
                </c:pt>
                <c:pt idx="3">
                  <c:v>117.49113433411135</c:v>
                </c:pt>
                <c:pt idx="4">
                  <c:v>119.12310748385758</c:v>
                </c:pt>
                <c:pt idx="5">
                  <c:v>123.60930477056144</c:v>
                </c:pt>
                <c:pt idx="6">
                  <c:v>126.23453583167345</c:v>
                </c:pt>
                <c:pt idx="7">
                  <c:v>122.54797163697476</c:v>
                </c:pt>
                <c:pt idx="8">
                  <c:v>120.89263611363478</c:v>
                </c:pt>
                <c:pt idx="9">
                  <c:v>116.74249142809576</c:v>
                </c:pt>
                <c:pt idx="10">
                  <c:v>121.90566291909832</c:v>
                </c:pt>
                <c:pt idx="11">
                  <c:v>117.04156703021431</c:v>
                </c:pt>
                <c:pt idx="12">
                  <c:v>118.83258738915922</c:v>
                </c:pt>
                <c:pt idx="13">
                  <c:v>119.15902387423611</c:v>
                </c:pt>
                <c:pt idx="14">
                  <c:v>119.64098165213694</c:v>
                </c:pt>
                <c:pt idx="15">
                  <c:v>119.70954087839392</c:v>
                </c:pt>
                <c:pt idx="16">
                  <c:v>119.65893530887418</c:v>
                </c:pt>
                <c:pt idx="17">
                  <c:v>119.5449263671856</c:v>
                </c:pt>
                <c:pt idx="18">
                  <c:v>119.44083515679289</c:v>
                </c:pt>
                <c:pt idx="19">
                  <c:v>119.35274630118585</c:v>
                </c:pt>
                <c:pt idx="20">
                  <c:v>119.31632224046274</c:v>
                </c:pt>
                <c:pt idx="21">
                  <c:v>119.28086835848023</c:v>
                </c:pt>
                <c:pt idx="22">
                  <c:v>119.26150158131101</c:v>
                </c:pt>
                <c:pt idx="23">
                  <c:v>119.26741940173999</c:v>
                </c:pt>
                <c:pt idx="24">
                  <c:v>119.28451830268267</c:v>
                </c:pt>
                <c:pt idx="25">
                  <c:v>119.20157969231371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30.704412097305763</c:v>
                </c:pt>
                <c:pt idx="1">
                  <c:v>32.239859068738575</c:v>
                </c:pt>
                <c:pt idx="2">
                  <c:v>34.426822941250961</c:v>
                </c:pt>
                <c:pt idx="3">
                  <c:v>34.417377379660849</c:v>
                </c:pt>
                <c:pt idx="4">
                  <c:v>35.481077709739473</c:v>
                </c:pt>
                <c:pt idx="5">
                  <c:v>34.11074471901415</c:v>
                </c:pt>
                <c:pt idx="6">
                  <c:v>33.713140968305517</c:v>
                </c:pt>
                <c:pt idx="7">
                  <c:v>34.876965365643407</c:v>
                </c:pt>
                <c:pt idx="8">
                  <c:v>34.110973771044094</c:v>
                </c:pt>
                <c:pt idx="9">
                  <c:v>36.824887139520015</c:v>
                </c:pt>
                <c:pt idx="10">
                  <c:v>36.968094300759439</c:v>
                </c:pt>
                <c:pt idx="11">
                  <c:v>35.820797674454454</c:v>
                </c:pt>
                <c:pt idx="12">
                  <c:v>36.363536150079604</c:v>
                </c:pt>
                <c:pt idx="13">
                  <c:v>36.866906132029918</c:v>
                </c:pt>
                <c:pt idx="14">
                  <c:v>37.43162462805806</c:v>
                </c:pt>
                <c:pt idx="15">
                  <c:v>37.867154702952398</c:v>
                </c:pt>
                <c:pt idx="16">
                  <c:v>38.310607553269378</c:v>
                </c:pt>
                <c:pt idx="17">
                  <c:v>38.749383694633131</c:v>
                </c:pt>
                <c:pt idx="18" formatCode="General">
                  <c:v>39.196771850075393</c:v>
                </c:pt>
                <c:pt idx="19" formatCode="General">
                  <c:v>39.662044959119882</c:v>
                </c:pt>
                <c:pt idx="20" formatCode="General">
                  <c:v>40.160241080503255</c:v>
                </c:pt>
                <c:pt idx="21" formatCode="General">
                  <c:v>40.668401380051328</c:v>
                </c:pt>
                <c:pt idx="22">
                  <c:v>41.185583695718961</c:v>
                </c:pt>
                <c:pt idx="23">
                  <c:v>41.73202472642086</c:v>
                </c:pt>
                <c:pt idx="24">
                  <c:v>42.305138065454187</c:v>
                </c:pt>
                <c:pt idx="25">
                  <c:v>42.839507926164167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36.659163664100795</c:v>
                </c:pt>
                <c:pt idx="1">
                  <c:v>36.199585079737957</c:v>
                </c:pt>
                <c:pt idx="2">
                  <c:v>37.618949440249821</c:v>
                </c:pt>
                <c:pt idx="3">
                  <c:v>37.853540449829126</c:v>
                </c:pt>
                <c:pt idx="4">
                  <c:v>37.831932200965468</c:v>
                </c:pt>
                <c:pt idx="5">
                  <c:v>36.121184187113634</c:v>
                </c:pt>
                <c:pt idx="6">
                  <c:v>35.200808128628459</c:v>
                </c:pt>
                <c:pt idx="7">
                  <c:v>35.623953421656466</c:v>
                </c:pt>
                <c:pt idx="8">
                  <c:v>34.930709831688482</c:v>
                </c:pt>
                <c:pt idx="9">
                  <c:v>37.111746046636689</c:v>
                </c:pt>
                <c:pt idx="10">
                  <c:v>36.784434484873088</c:v>
                </c:pt>
                <c:pt idx="11">
                  <c:v>35.455895894727377</c:v>
                </c:pt>
                <c:pt idx="12">
                  <c:v>35.758104817182435</c:v>
                </c:pt>
                <c:pt idx="13">
                  <c:v>36.033988757102499</c:v>
                </c:pt>
                <c:pt idx="14">
                  <c:v>36.406030425415594</c:v>
                </c:pt>
                <c:pt idx="15">
                  <c:v>36.667590435564705</c:v>
                </c:pt>
                <c:pt idx="16">
                  <c:v>36.952927474309661</c:v>
                </c:pt>
                <c:pt idx="17">
                  <c:v>37.22743578746703</c:v>
                </c:pt>
                <c:pt idx="18" formatCode="General">
                  <c:v>37.504967767985626</c:v>
                </c:pt>
                <c:pt idx="19" formatCode="General">
                  <c:v>37.843742930391663</c:v>
                </c:pt>
                <c:pt idx="20" formatCode="General">
                  <c:v>38.211673910858089</c:v>
                </c:pt>
                <c:pt idx="21" formatCode="General">
                  <c:v>38.601739958723776</c:v>
                </c:pt>
                <c:pt idx="22">
                  <c:v>39.033296674567815</c:v>
                </c:pt>
                <c:pt idx="23">
                  <c:v>39.498658680282169</c:v>
                </c:pt>
                <c:pt idx="24">
                  <c:v>39.975013074581035</c:v>
                </c:pt>
                <c:pt idx="25">
                  <c:v>40.418267012306792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96.970934237622856</c:v>
                </c:pt>
                <c:pt idx="1">
                  <c:v>102.20949701010338</c:v>
                </c:pt>
                <c:pt idx="2">
                  <c:v>111.03104146214551</c:v>
                </c:pt>
                <c:pt idx="3">
                  <c:v>116.1002675938081</c:v>
                </c:pt>
                <c:pt idx="4">
                  <c:v>119.99974966196915</c:v>
                </c:pt>
                <c:pt idx="5">
                  <c:v>119.4687452819342</c:v>
                </c:pt>
                <c:pt idx="6">
                  <c:v>117.14369282070469</c:v>
                </c:pt>
                <c:pt idx="7">
                  <c:v>120.07799819658585</c:v>
                </c:pt>
                <c:pt idx="8">
                  <c:v>120.61676124264289</c:v>
                </c:pt>
                <c:pt idx="9">
                  <c:v>130.19071469081015</c:v>
                </c:pt>
                <c:pt idx="10">
                  <c:v>130.04123147659803</c:v>
                </c:pt>
                <c:pt idx="11">
                  <c:v>129.96801296573645</c:v>
                </c:pt>
                <c:pt idx="12">
                  <c:v>131.97315172576049</c:v>
                </c:pt>
                <c:pt idx="13">
                  <c:v>134.38982252892572</c:v>
                </c:pt>
                <c:pt idx="14">
                  <c:v>137.00169079776839</c:v>
                </c:pt>
                <c:pt idx="15">
                  <c:v>139.13309069571653</c:v>
                </c:pt>
                <c:pt idx="16">
                  <c:v>141.14239495104462</c:v>
                </c:pt>
                <c:pt idx="17">
                  <c:v>143.1303237518008</c:v>
                </c:pt>
                <c:pt idx="18" formatCode="General">
                  <c:v>145.15717196443961</c:v>
                </c:pt>
                <c:pt idx="19" formatCode="General">
                  <c:v>147.17185784299963</c:v>
                </c:pt>
                <c:pt idx="20" formatCode="General">
                  <c:v>149.24750045225102</c:v>
                </c:pt>
                <c:pt idx="21" formatCode="General">
                  <c:v>151.33692409794469</c:v>
                </c:pt>
                <c:pt idx="22" formatCode="General">
                  <c:v>153.44488161466074</c:v>
                </c:pt>
                <c:pt idx="23" formatCode="General">
                  <c:v>155.59107221208316</c:v>
                </c:pt>
                <c:pt idx="24" formatCode="General">
                  <c:v>157.75517462973059</c:v>
                </c:pt>
                <c:pt idx="25" formatCode="General">
                  <c:v>159.85085899957176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44.772839782854909</c:v>
                </c:pt>
                <c:pt idx="1">
                  <c:v>44.468478132621009</c:v>
                </c:pt>
                <c:pt idx="2">
                  <c:v>48.185094198724762</c:v>
                </c:pt>
                <c:pt idx="3">
                  <c:v>47.050439653121828</c:v>
                </c:pt>
                <c:pt idx="4">
                  <c:v>53.125724385540437</c:v>
                </c:pt>
                <c:pt idx="5">
                  <c:v>56.366712390651969</c:v>
                </c:pt>
                <c:pt idx="6">
                  <c:v>65.459690468979119</c:v>
                </c:pt>
                <c:pt idx="7">
                  <c:v>66.481982910650345</c:v>
                </c:pt>
                <c:pt idx="8">
                  <c:v>64.472769684557306</c:v>
                </c:pt>
                <c:pt idx="9">
                  <c:v>67.795040981877293</c:v>
                </c:pt>
                <c:pt idx="10">
                  <c:v>73.261398331720287</c:v>
                </c:pt>
                <c:pt idx="11">
                  <c:v>69.33438020656186</c:v>
                </c:pt>
                <c:pt idx="12">
                  <c:v>76.15974469038521</c:v>
                </c:pt>
                <c:pt idx="13">
                  <c:v>79.073676374270264</c:v>
                </c:pt>
                <c:pt idx="14">
                  <c:v>82.059831824466144</c:v>
                </c:pt>
                <c:pt idx="15">
                  <c:v>84.688651131602171</c:v>
                </c:pt>
                <c:pt idx="16">
                  <c:v>87.212942591563163</c:v>
                </c:pt>
                <c:pt idx="17">
                  <c:v>89.653035733965837</c:v>
                </c:pt>
                <c:pt idx="18" formatCode="General">
                  <c:v>92.018912881233078</c:v>
                </c:pt>
                <c:pt idx="19" formatCode="General">
                  <c:v>94.331645894851206</c:v>
                </c:pt>
                <c:pt idx="20" formatCode="General">
                  <c:v>96.613630834084645</c:v>
                </c:pt>
                <c:pt idx="21" formatCode="General">
                  <c:v>98.831033579734807</c:v>
                </c:pt>
                <c:pt idx="22" formatCode="General">
                  <c:v>100.99427290115705</c:v>
                </c:pt>
                <c:pt idx="23" formatCode="General">
                  <c:v>103.11407392201494</c:v>
                </c:pt>
                <c:pt idx="24" formatCode="General">
                  <c:v>105.16869795792915</c:v>
                </c:pt>
                <c:pt idx="25" formatCode="General">
                  <c:v>107.06345084755843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6.3494892789368569</c:v>
                </c:pt>
                <c:pt idx="1">
                  <c:v>6.1650954186078355</c:v>
                </c:pt>
                <c:pt idx="2">
                  <c:v>6.8199822529237775</c:v>
                </c:pt>
                <c:pt idx="3">
                  <c:v>6.7242070013240181</c:v>
                </c:pt>
                <c:pt idx="4">
                  <c:v>7.3626514664570362</c:v>
                </c:pt>
                <c:pt idx="5">
                  <c:v>7.8759788305086209</c:v>
                </c:pt>
                <c:pt idx="6">
                  <c:v>9.1544424767576764</c:v>
                </c:pt>
                <c:pt idx="7">
                  <c:v>9.2650366695891737</c:v>
                </c:pt>
                <c:pt idx="8">
                  <c:v>8.97414541357257</c:v>
                </c:pt>
                <c:pt idx="9">
                  <c:v>9.4915532219768544</c:v>
                </c:pt>
                <c:pt idx="10">
                  <c:v>10.275753626844068</c:v>
                </c:pt>
                <c:pt idx="11">
                  <c:v>9.7496150049855999</c:v>
                </c:pt>
                <c:pt idx="12">
                  <c:v>10.663212266523756</c:v>
                </c:pt>
                <c:pt idx="13">
                  <c:v>11.062336046155709</c:v>
                </c:pt>
                <c:pt idx="14">
                  <c:v>11.470229345959119</c:v>
                </c:pt>
                <c:pt idx="15">
                  <c:v>11.833857916313294</c:v>
                </c:pt>
                <c:pt idx="16">
                  <c:v>12.184682263679479</c:v>
                </c:pt>
                <c:pt idx="17">
                  <c:v>12.524231457228121</c:v>
                </c:pt>
                <c:pt idx="18" formatCode="General">
                  <c:v>12.85368011121659</c:v>
                </c:pt>
                <c:pt idx="19" formatCode="General">
                  <c:v>13.17266261657247</c:v>
                </c:pt>
                <c:pt idx="20" formatCode="General">
                  <c:v>13.487907861532104</c:v>
                </c:pt>
                <c:pt idx="21" formatCode="General">
                  <c:v>13.793859867470001</c:v>
                </c:pt>
                <c:pt idx="22" formatCode="General">
                  <c:v>14.093204718598326</c:v>
                </c:pt>
                <c:pt idx="23" formatCode="General">
                  <c:v>14.385368223359952</c:v>
                </c:pt>
                <c:pt idx="24" formatCode="General">
                  <c:v>14.673011983119588</c:v>
                </c:pt>
                <c:pt idx="25" formatCode="General">
                  <c:v>14.941756587281027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31.831844221635038</c:v>
                </c:pt>
                <c:pt idx="1">
                  <c:v>29.112635500006121</c:v>
                </c:pt>
                <c:pt idx="2">
                  <c:v>23.571190079126296</c:v>
                </c:pt>
                <c:pt idx="3">
                  <c:v>25.441552807010865</c:v>
                </c:pt>
                <c:pt idx="4">
                  <c:v>18.489514731402128</c:v>
                </c:pt>
                <c:pt idx="5">
                  <c:v>22.757164503531676</c:v>
                </c:pt>
                <c:pt idx="6">
                  <c:v>20.82968599614809</c:v>
                </c:pt>
                <c:pt idx="7">
                  <c:v>21.383442125533669</c:v>
                </c:pt>
                <c:pt idx="8">
                  <c:v>20.01045311172436</c:v>
                </c:pt>
                <c:pt idx="9">
                  <c:v>22.336812884658691</c:v>
                </c:pt>
                <c:pt idx="10">
                  <c:v>19.441229453381027</c:v>
                </c:pt>
                <c:pt idx="11">
                  <c:v>21.752407036540433</c:v>
                </c:pt>
                <c:pt idx="12">
                  <c:v>19.469946307792483</c:v>
                </c:pt>
                <c:pt idx="13">
                  <c:v>18.915594703904336</c:v>
                </c:pt>
                <c:pt idx="14">
                  <c:v>18.34883218982273</c:v>
                </c:pt>
                <c:pt idx="15">
                  <c:v>18.212260853623707</c:v>
                </c:pt>
                <c:pt idx="16">
                  <c:v>18.115573269907902</c:v>
                </c:pt>
                <c:pt idx="17">
                  <c:v>18.025867088940728</c:v>
                </c:pt>
                <c:pt idx="18">
                  <c:v>17.934506007278358</c:v>
                </c:pt>
                <c:pt idx="19">
                  <c:v>17.819155057935586</c:v>
                </c:pt>
                <c:pt idx="20">
                  <c:v>17.680547330482078</c:v>
                </c:pt>
                <c:pt idx="21">
                  <c:v>17.515802612354609</c:v>
                </c:pt>
                <c:pt idx="22">
                  <c:v>17.324181423508492</c:v>
                </c:pt>
                <c:pt idx="23">
                  <c:v>17.107208541261642</c:v>
                </c:pt>
                <c:pt idx="24">
                  <c:v>16.899849617708018</c:v>
                </c:pt>
                <c:pt idx="25">
                  <c:v>17.296382973341547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88.964172369801915</c:v>
                </c:pt>
                <c:pt idx="1">
                  <c:v>86.43611185721177</c:v>
                </c:pt>
                <c:pt idx="2">
                  <c:v>83.14247873431664</c:v>
                </c:pt>
                <c:pt idx="3">
                  <c:v>80.217095264588011</c:v>
                </c:pt>
                <c:pt idx="4">
                  <c:v>77.80410428910271</c:v>
                </c:pt>
                <c:pt idx="5">
                  <c:v>80.92129387599725</c:v>
                </c:pt>
                <c:pt idx="6">
                  <c:v>79.895641781539766</c:v>
                </c:pt>
                <c:pt idx="7">
                  <c:v>73.89010418121471</c:v>
                </c:pt>
                <c:pt idx="8">
                  <c:v>71.035441018819228</c:v>
                </c:pt>
                <c:pt idx="9">
                  <c:v>71.141065776911361</c:v>
                </c:pt>
                <c:pt idx="10">
                  <c:v>61.860295234071963</c:v>
                </c:pt>
                <c:pt idx="11">
                  <c:v>67.278215399910721</c:v>
                </c:pt>
                <c:pt idx="12">
                  <c:v>63.17285973313659</c:v>
                </c:pt>
                <c:pt idx="13">
                  <c:v>61.481741136370047</c:v>
                </c:pt>
                <c:pt idx="14">
                  <c:v>59.856734608898506</c:v>
                </c:pt>
                <c:pt idx="15">
                  <c:v>58.013110587142684</c:v>
                </c:pt>
                <c:pt idx="16">
                  <c:v>56.10497470436674</c:v>
                </c:pt>
                <c:pt idx="17">
                  <c:v>54.17147099294867</c:v>
                </c:pt>
                <c:pt idx="18">
                  <c:v>52.239707944509561</c:v>
                </c:pt>
                <c:pt idx="19">
                  <c:v>50.309482456323138</c:v>
                </c:pt>
                <c:pt idx="20">
                  <c:v>48.427178569221446</c:v>
                </c:pt>
                <c:pt idx="21">
                  <c:v>46.542834335083377</c:v>
                </c:pt>
                <c:pt idx="22">
                  <c:v>44.662488350464884</c:v>
                </c:pt>
                <c:pt idx="23">
                  <c:v>42.782327926985289</c:v>
                </c:pt>
                <c:pt idx="24">
                  <c:v>40.891016197857191</c:v>
                </c:pt>
                <c:pt idx="25">
                  <c:v>38.942491498150432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119.26734826221345</c:v>
                </c:pt>
                <c:pt idx="1">
                  <c:v>121.37788199623087</c:v>
                </c:pt>
                <c:pt idx="2">
                  <c:v>120.30360057617209</c:v>
                </c:pt>
                <c:pt idx="3">
                  <c:v>122.17238551654624</c:v>
                </c:pt>
                <c:pt idx="4">
                  <c:v>117.62913807096638</c:v>
                </c:pt>
                <c:pt idx="5">
                  <c:v>118.79787144068786</c:v>
                </c:pt>
                <c:pt idx="6">
                  <c:v>119.95636152726331</c:v>
                </c:pt>
                <c:pt idx="7">
                  <c:v>114.93254549215143</c:v>
                </c:pt>
                <c:pt idx="8">
                  <c:v>109.24810981231678</c:v>
                </c:pt>
                <c:pt idx="9">
                  <c:v>114.21768782951288</c:v>
                </c:pt>
                <c:pt idx="10">
                  <c:v>104.62590017265342</c:v>
                </c:pt>
                <c:pt idx="11">
                  <c:v>109.55010878686849</c:v>
                </c:pt>
                <c:pt idx="12">
                  <c:v>105.68885691998013</c:v>
                </c:pt>
                <c:pt idx="13">
                  <c:v>104.54291044700537</c:v>
                </c:pt>
                <c:pt idx="14">
                  <c:v>103.47504452747479</c:v>
                </c:pt>
                <c:pt idx="15">
                  <c:v>102.02274279869079</c:v>
                </c:pt>
                <c:pt idx="16">
                  <c:v>100.4769618829847</c:v>
                </c:pt>
                <c:pt idx="17">
                  <c:v>98.87432512583031</c:v>
                </c:pt>
                <c:pt idx="18">
                  <c:v>97.279446316469333</c:v>
                </c:pt>
                <c:pt idx="19">
                  <c:v>95.679661940620761</c:v>
                </c:pt>
                <c:pt idx="20">
                  <c:v>94.117997720604095</c:v>
                </c:pt>
                <c:pt idx="21">
                  <c:v>92.535535810156787</c:v>
                </c:pt>
                <c:pt idx="22">
                  <c:v>90.944589040012076</c:v>
                </c:pt>
                <c:pt idx="23">
                  <c:v>89.35084636585205</c:v>
                </c:pt>
                <c:pt idx="24">
                  <c:v>87.748580170937345</c:v>
                </c:pt>
                <c:pt idx="25">
                  <c:v>86.035704463312314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120.79279608552847</c:v>
                </c:pt>
                <c:pt idx="1">
                  <c:v>118.57785593674291</c:v>
                </c:pt>
                <c:pt idx="2">
                  <c:v>124.86584031509004</c:v>
                </c:pt>
                <c:pt idx="3">
                  <c:v>117.49113433411135</c:v>
                </c:pt>
                <c:pt idx="4">
                  <c:v>119.12310748385758</c:v>
                </c:pt>
                <c:pt idx="5">
                  <c:v>123.60930477056144</c:v>
                </c:pt>
                <c:pt idx="6">
                  <c:v>126.23453583167345</c:v>
                </c:pt>
                <c:pt idx="7">
                  <c:v>122.54797163697476</c:v>
                </c:pt>
                <c:pt idx="8">
                  <c:v>120.89263611363478</c:v>
                </c:pt>
                <c:pt idx="9">
                  <c:v>116.74249142809576</c:v>
                </c:pt>
                <c:pt idx="10">
                  <c:v>121.90566291909832</c:v>
                </c:pt>
                <c:pt idx="11">
                  <c:v>117.04156703021431</c:v>
                </c:pt>
                <c:pt idx="12">
                  <c:v>118.83258738915922</c:v>
                </c:pt>
                <c:pt idx="13">
                  <c:v>119.15902387423611</c:v>
                </c:pt>
                <c:pt idx="14">
                  <c:v>119.64098165213694</c:v>
                </c:pt>
                <c:pt idx="15">
                  <c:v>119.70954087839392</c:v>
                </c:pt>
                <c:pt idx="16">
                  <c:v>119.65893530887418</c:v>
                </c:pt>
                <c:pt idx="17">
                  <c:v>119.5449263671856</c:v>
                </c:pt>
                <c:pt idx="18">
                  <c:v>119.44083515679289</c:v>
                </c:pt>
                <c:pt idx="19">
                  <c:v>119.35274630118585</c:v>
                </c:pt>
                <c:pt idx="20">
                  <c:v>119.31632224046274</c:v>
                </c:pt>
                <c:pt idx="21">
                  <c:v>119.28086835848023</c:v>
                </c:pt>
                <c:pt idx="22">
                  <c:v>119.26150158131101</c:v>
                </c:pt>
                <c:pt idx="23">
                  <c:v>119.26741940173999</c:v>
                </c:pt>
                <c:pt idx="24">
                  <c:v>119.28451830268267</c:v>
                </c:pt>
                <c:pt idx="25">
                  <c:v>119.20157969231371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30.704412097305763</c:v>
                </c:pt>
                <c:pt idx="1">
                  <c:v>32.239859068738575</c:v>
                </c:pt>
                <c:pt idx="2">
                  <c:v>34.426822941250961</c:v>
                </c:pt>
                <c:pt idx="3">
                  <c:v>34.417377379660849</c:v>
                </c:pt>
                <c:pt idx="4">
                  <c:v>35.481077709739473</c:v>
                </c:pt>
                <c:pt idx="5">
                  <c:v>34.11074471901415</c:v>
                </c:pt>
                <c:pt idx="6">
                  <c:v>33.713140968305517</c:v>
                </c:pt>
                <c:pt idx="7">
                  <c:v>34.876965365643407</c:v>
                </c:pt>
                <c:pt idx="8">
                  <c:v>34.110973771044094</c:v>
                </c:pt>
                <c:pt idx="9">
                  <c:v>36.824887139520015</c:v>
                </c:pt>
                <c:pt idx="10">
                  <c:v>36.968094300759439</c:v>
                </c:pt>
                <c:pt idx="11">
                  <c:v>35.820797674454454</c:v>
                </c:pt>
                <c:pt idx="12">
                  <c:v>36.363536150079604</c:v>
                </c:pt>
                <c:pt idx="13">
                  <c:v>36.866906132029918</c:v>
                </c:pt>
                <c:pt idx="14">
                  <c:v>37.43162462805806</c:v>
                </c:pt>
                <c:pt idx="15">
                  <c:v>37.867154702952398</c:v>
                </c:pt>
                <c:pt idx="16">
                  <c:v>38.310607553269378</c:v>
                </c:pt>
                <c:pt idx="17">
                  <c:v>38.749383694633131</c:v>
                </c:pt>
                <c:pt idx="18" formatCode="General">
                  <c:v>39.196771850075393</c:v>
                </c:pt>
                <c:pt idx="19" formatCode="General">
                  <c:v>39.662044959119882</c:v>
                </c:pt>
                <c:pt idx="20" formatCode="General">
                  <c:v>40.160241080503255</c:v>
                </c:pt>
                <c:pt idx="21" formatCode="General">
                  <c:v>40.668401380051328</c:v>
                </c:pt>
                <c:pt idx="22">
                  <c:v>41.185583695718961</c:v>
                </c:pt>
                <c:pt idx="23">
                  <c:v>41.73202472642086</c:v>
                </c:pt>
                <c:pt idx="24">
                  <c:v>42.305138065454187</c:v>
                </c:pt>
                <c:pt idx="25">
                  <c:v>42.839507926164167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36.659163664100795</c:v>
                </c:pt>
                <c:pt idx="1">
                  <c:v>36.199585079737957</c:v>
                </c:pt>
                <c:pt idx="2">
                  <c:v>37.618949440249821</c:v>
                </c:pt>
                <c:pt idx="3">
                  <c:v>37.853540449829126</c:v>
                </c:pt>
                <c:pt idx="4">
                  <c:v>37.831932200965468</c:v>
                </c:pt>
                <c:pt idx="5">
                  <c:v>36.121184187113634</c:v>
                </c:pt>
                <c:pt idx="6">
                  <c:v>35.200808128628459</c:v>
                </c:pt>
                <c:pt idx="7">
                  <c:v>35.623953421656466</c:v>
                </c:pt>
                <c:pt idx="8">
                  <c:v>34.930709831688482</c:v>
                </c:pt>
                <c:pt idx="9">
                  <c:v>37.111746046636689</c:v>
                </c:pt>
                <c:pt idx="10">
                  <c:v>36.784434484873088</c:v>
                </c:pt>
                <c:pt idx="11">
                  <c:v>35.455895894727377</c:v>
                </c:pt>
                <c:pt idx="12">
                  <c:v>35.758104817182435</c:v>
                </c:pt>
                <c:pt idx="13">
                  <c:v>36.033988757102499</c:v>
                </c:pt>
                <c:pt idx="14">
                  <c:v>36.406030425415594</c:v>
                </c:pt>
                <c:pt idx="15">
                  <c:v>36.667590435564705</c:v>
                </c:pt>
                <c:pt idx="16">
                  <c:v>36.952927474309661</c:v>
                </c:pt>
                <c:pt idx="17">
                  <c:v>37.22743578746703</c:v>
                </c:pt>
                <c:pt idx="18" formatCode="General">
                  <c:v>37.504967767985626</c:v>
                </c:pt>
                <c:pt idx="19" formatCode="General">
                  <c:v>37.843742930391663</c:v>
                </c:pt>
                <c:pt idx="20" formatCode="General">
                  <c:v>38.211673910858089</c:v>
                </c:pt>
                <c:pt idx="21" formatCode="General">
                  <c:v>38.601739958723776</c:v>
                </c:pt>
                <c:pt idx="22">
                  <c:v>39.033296674567815</c:v>
                </c:pt>
                <c:pt idx="23">
                  <c:v>39.498658680282169</c:v>
                </c:pt>
                <c:pt idx="24">
                  <c:v>39.975013074581035</c:v>
                </c:pt>
                <c:pt idx="25">
                  <c:v>40.418267012306792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96.970934237622856</c:v>
                </c:pt>
                <c:pt idx="1">
                  <c:v>102.20949701010338</c:v>
                </c:pt>
                <c:pt idx="2">
                  <c:v>111.03104146214551</c:v>
                </c:pt>
                <c:pt idx="3">
                  <c:v>116.1002675938081</c:v>
                </c:pt>
                <c:pt idx="4">
                  <c:v>119.99974966196915</c:v>
                </c:pt>
                <c:pt idx="5">
                  <c:v>119.4687452819342</c:v>
                </c:pt>
                <c:pt idx="6">
                  <c:v>117.14369282070469</c:v>
                </c:pt>
                <c:pt idx="7">
                  <c:v>120.07799819658585</c:v>
                </c:pt>
                <c:pt idx="8">
                  <c:v>120.61676124264289</c:v>
                </c:pt>
                <c:pt idx="9">
                  <c:v>130.19071469081015</c:v>
                </c:pt>
                <c:pt idx="10">
                  <c:v>130.04123147659803</c:v>
                </c:pt>
                <c:pt idx="11">
                  <c:v>129.96801296573645</c:v>
                </c:pt>
                <c:pt idx="12">
                  <c:v>131.97315172576049</c:v>
                </c:pt>
                <c:pt idx="13">
                  <c:v>134.38982252892572</c:v>
                </c:pt>
                <c:pt idx="14">
                  <c:v>137.00169079776839</c:v>
                </c:pt>
                <c:pt idx="15">
                  <c:v>139.13309069571653</c:v>
                </c:pt>
                <c:pt idx="16">
                  <c:v>141.14239495104462</c:v>
                </c:pt>
                <c:pt idx="17">
                  <c:v>143.1303237518008</c:v>
                </c:pt>
                <c:pt idx="18" formatCode="General">
                  <c:v>145.15717196443961</c:v>
                </c:pt>
                <c:pt idx="19" formatCode="General">
                  <c:v>147.17185784299963</c:v>
                </c:pt>
                <c:pt idx="20" formatCode="General">
                  <c:v>149.24750045225102</c:v>
                </c:pt>
                <c:pt idx="21" formatCode="General">
                  <c:v>151.33692409794469</c:v>
                </c:pt>
                <c:pt idx="22" formatCode="General">
                  <c:v>153.44488161466074</c:v>
                </c:pt>
                <c:pt idx="23" formatCode="General">
                  <c:v>155.59107221208316</c:v>
                </c:pt>
                <c:pt idx="24" formatCode="General">
                  <c:v>157.75517462973059</c:v>
                </c:pt>
                <c:pt idx="25" formatCode="General">
                  <c:v>159.85085899957176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44.772839782854909</c:v>
                </c:pt>
                <c:pt idx="1">
                  <c:v>44.468478132621009</c:v>
                </c:pt>
                <c:pt idx="2">
                  <c:v>48.185094198724762</c:v>
                </c:pt>
                <c:pt idx="3">
                  <c:v>47.050439653121828</c:v>
                </c:pt>
                <c:pt idx="4">
                  <c:v>53.125724385540437</c:v>
                </c:pt>
                <c:pt idx="5">
                  <c:v>56.366712390651969</c:v>
                </c:pt>
                <c:pt idx="6">
                  <c:v>65.459690468979119</c:v>
                </c:pt>
                <c:pt idx="7">
                  <c:v>66.481982910650345</c:v>
                </c:pt>
                <c:pt idx="8">
                  <c:v>64.472769684557306</c:v>
                </c:pt>
                <c:pt idx="9">
                  <c:v>67.795040981877293</c:v>
                </c:pt>
                <c:pt idx="10">
                  <c:v>73.261398331720287</c:v>
                </c:pt>
                <c:pt idx="11">
                  <c:v>69.33438020656186</c:v>
                </c:pt>
                <c:pt idx="12">
                  <c:v>76.15974469038521</c:v>
                </c:pt>
                <c:pt idx="13">
                  <c:v>79.073676374270264</c:v>
                </c:pt>
                <c:pt idx="14">
                  <c:v>82.059831824466144</c:v>
                </c:pt>
                <c:pt idx="15">
                  <c:v>84.688651131602171</c:v>
                </c:pt>
                <c:pt idx="16">
                  <c:v>87.212942591563163</c:v>
                </c:pt>
                <c:pt idx="17">
                  <c:v>89.653035733965837</c:v>
                </c:pt>
                <c:pt idx="18" formatCode="General">
                  <c:v>92.018912881233078</c:v>
                </c:pt>
                <c:pt idx="19" formatCode="General">
                  <c:v>94.331645894851206</c:v>
                </c:pt>
                <c:pt idx="20" formatCode="General">
                  <c:v>96.613630834084645</c:v>
                </c:pt>
                <c:pt idx="21" formatCode="General">
                  <c:v>98.831033579734807</c:v>
                </c:pt>
                <c:pt idx="22" formatCode="General">
                  <c:v>100.99427290115705</c:v>
                </c:pt>
                <c:pt idx="23" formatCode="General">
                  <c:v>103.11407392201494</c:v>
                </c:pt>
                <c:pt idx="24" formatCode="General">
                  <c:v>105.16869795792915</c:v>
                </c:pt>
                <c:pt idx="25" formatCode="General">
                  <c:v>107.06345084755843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6.3494892789368569</c:v>
                </c:pt>
                <c:pt idx="1">
                  <c:v>6.1650954186078355</c:v>
                </c:pt>
                <c:pt idx="2">
                  <c:v>6.8199822529237775</c:v>
                </c:pt>
                <c:pt idx="3">
                  <c:v>6.7242070013240181</c:v>
                </c:pt>
                <c:pt idx="4">
                  <c:v>7.3626514664570362</c:v>
                </c:pt>
                <c:pt idx="5">
                  <c:v>7.8759788305086209</c:v>
                </c:pt>
                <c:pt idx="6">
                  <c:v>9.1544424767576764</c:v>
                </c:pt>
                <c:pt idx="7">
                  <c:v>9.2650366695891737</c:v>
                </c:pt>
                <c:pt idx="8">
                  <c:v>8.97414541357257</c:v>
                </c:pt>
                <c:pt idx="9">
                  <c:v>9.4915532219768544</c:v>
                </c:pt>
                <c:pt idx="10">
                  <c:v>10.275753626844068</c:v>
                </c:pt>
                <c:pt idx="11">
                  <c:v>9.7496150049855999</c:v>
                </c:pt>
                <c:pt idx="12">
                  <c:v>10.663212266523756</c:v>
                </c:pt>
                <c:pt idx="13">
                  <c:v>11.062336046155709</c:v>
                </c:pt>
                <c:pt idx="14">
                  <c:v>11.470229345959119</c:v>
                </c:pt>
                <c:pt idx="15">
                  <c:v>11.833857916313294</c:v>
                </c:pt>
                <c:pt idx="16">
                  <c:v>12.184682263679479</c:v>
                </c:pt>
                <c:pt idx="17">
                  <c:v>12.524231457228121</c:v>
                </c:pt>
                <c:pt idx="18" formatCode="General">
                  <c:v>12.85368011121659</c:v>
                </c:pt>
                <c:pt idx="19" formatCode="General">
                  <c:v>13.17266261657247</c:v>
                </c:pt>
                <c:pt idx="20" formatCode="General">
                  <c:v>13.487907861532104</c:v>
                </c:pt>
                <c:pt idx="21" formatCode="General">
                  <c:v>13.793859867470001</c:v>
                </c:pt>
                <c:pt idx="22" formatCode="General">
                  <c:v>14.093204718598326</c:v>
                </c:pt>
                <c:pt idx="23" formatCode="General">
                  <c:v>14.385368223359952</c:v>
                </c:pt>
                <c:pt idx="24" formatCode="General">
                  <c:v>14.673011983119588</c:v>
                </c:pt>
                <c:pt idx="25" formatCode="General">
                  <c:v>14.941756587281027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44.715554087157038</c:v>
                </c:pt>
                <c:pt idx="1">
                  <c:v>20.860212290054665</c:v>
                </c:pt>
                <c:pt idx="2">
                  <c:v>36.027413431090764</c:v>
                </c:pt>
                <c:pt idx="3">
                  <c:v>22.326761989425378</c:v>
                </c:pt>
                <c:pt idx="4">
                  <c:v>28.93343693813642</c:v>
                </c:pt>
                <c:pt idx="5">
                  <c:v>34.807920284173129</c:v>
                </c:pt>
                <c:pt idx="6">
                  <c:v>9.3172969866129076</c:v>
                </c:pt>
                <c:pt idx="7">
                  <c:v>10.097062166130877</c:v>
                </c:pt>
                <c:pt idx="8">
                  <c:v>9.1728860985746383</c:v>
                </c:pt>
                <c:pt idx="9">
                  <c:v>14.280045884165196</c:v>
                </c:pt>
                <c:pt idx="10">
                  <c:v>37.86020795636486</c:v>
                </c:pt>
                <c:pt idx="11">
                  <c:v>50.314128105232733</c:v>
                </c:pt>
                <c:pt idx="12">
                  <c:v>14.893574785089267</c:v>
                </c:pt>
                <c:pt idx="13">
                  <c:v>5.4646355413582004</c:v>
                </c:pt>
                <c:pt idx="14">
                  <c:v>20.240695381189553</c:v>
                </c:pt>
                <c:pt idx="15">
                  <c:v>17.244733574323813</c:v>
                </c:pt>
                <c:pt idx="16">
                  <c:v>14.741955956556701</c:v>
                </c:pt>
                <c:pt idx="17">
                  <c:v>45.924671647635208</c:v>
                </c:pt>
                <c:pt idx="18">
                  <c:v>15.181862932091619</c:v>
                </c:pt>
                <c:pt idx="19">
                  <c:v>0.77021917298979536</c:v>
                </c:pt>
                <c:pt idx="20">
                  <c:v>36.323164051497528</c:v>
                </c:pt>
                <c:pt idx="21">
                  <c:v>8.6866342774624652</c:v>
                </c:pt>
                <c:pt idx="22">
                  <c:v>9.790079064967605</c:v>
                </c:pt>
                <c:pt idx="23">
                  <c:v>20.426955973046041</c:v>
                </c:pt>
                <c:pt idx="24">
                  <c:v>8.3773489231705724</c:v>
                </c:pt>
                <c:pt idx="25">
                  <c:v>63.249542501503164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51.029468769098521</c:v>
                </c:pt>
                <c:pt idx="1">
                  <c:v>20.804931091338922</c:v>
                </c:pt>
                <c:pt idx="2">
                  <c:v>39.201280421870329</c:v>
                </c:pt>
                <c:pt idx="3">
                  <c:v>25.954292211075749</c:v>
                </c:pt>
                <c:pt idx="4">
                  <c:v>29.400908473496614</c:v>
                </c:pt>
                <c:pt idx="5">
                  <c:v>41.501375462185884</c:v>
                </c:pt>
                <c:pt idx="6">
                  <c:v>11.233387127588134</c:v>
                </c:pt>
                <c:pt idx="7">
                  <c:v>11.491176997412863</c:v>
                </c:pt>
                <c:pt idx="8">
                  <c:v>9.279339794068914</c:v>
                </c:pt>
                <c:pt idx="9">
                  <c:v>13.212181458750864</c:v>
                </c:pt>
                <c:pt idx="10">
                  <c:v>39.933407671786412</c:v>
                </c:pt>
                <c:pt idx="11">
                  <c:v>48.998179581785806</c:v>
                </c:pt>
                <c:pt idx="12">
                  <c:v>12.793096356105611</c:v>
                </c:pt>
                <c:pt idx="13">
                  <c:v>4.648267779285832</c:v>
                </c:pt>
                <c:pt idx="14">
                  <c:v>17.718575548431993</c:v>
                </c:pt>
                <c:pt idx="15">
                  <c:v>14.130681565776529</c:v>
                </c:pt>
                <c:pt idx="16">
                  <c:v>11.880146714989078</c:v>
                </c:pt>
                <c:pt idx="17">
                  <c:v>44.3431421507496</c:v>
                </c:pt>
                <c:pt idx="18">
                  <c:v>13.913991845238284</c:v>
                </c:pt>
                <c:pt idx="19">
                  <c:v>0.78045980066493303</c:v>
                </c:pt>
                <c:pt idx="20">
                  <c:v>34.623035751470127</c:v>
                </c:pt>
                <c:pt idx="21">
                  <c:v>9.3046360472871488</c:v>
                </c:pt>
                <c:pt idx="22">
                  <c:v>8.3756022903017051</c:v>
                </c:pt>
                <c:pt idx="23">
                  <c:v>17.777937134826871</c:v>
                </c:pt>
                <c:pt idx="24">
                  <c:v>6.3802200782895975</c:v>
                </c:pt>
                <c:pt idx="25">
                  <c:v>56.45427787612352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51.443228394987798</c:v>
                </c:pt>
                <c:pt idx="1">
                  <c:v>30.060243697875809</c:v>
                </c:pt>
                <c:pt idx="2">
                  <c:v>44.948774537824733</c:v>
                </c:pt>
                <c:pt idx="3">
                  <c:v>28.432706923965899</c:v>
                </c:pt>
                <c:pt idx="4">
                  <c:v>32.580892366637045</c:v>
                </c:pt>
                <c:pt idx="5">
                  <c:v>51.087514292020543</c:v>
                </c:pt>
                <c:pt idx="6">
                  <c:v>10.383158039392574</c:v>
                </c:pt>
                <c:pt idx="7">
                  <c:v>12.07515925127599</c:v>
                </c:pt>
                <c:pt idx="8">
                  <c:v>12.496510981547594</c:v>
                </c:pt>
                <c:pt idx="9">
                  <c:v>14.132584245330301</c:v>
                </c:pt>
                <c:pt idx="10">
                  <c:v>39.747188002322275</c:v>
                </c:pt>
                <c:pt idx="11">
                  <c:v>40.13631645739094</c:v>
                </c:pt>
                <c:pt idx="12">
                  <c:v>10.288761978967285</c:v>
                </c:pt>
                <c:pt idx="13">
                  <c:v>5.7254527882633441</c:v>
                </c:pt>
                <c:pt idx="14">
                  <c:v>17.224717436617475</c:v>
                </c:pt>
                <c:pt idx="15">
                  <c:v>13.816814869410591</c:v>
                </c:pt>
                <c:pt idx="16">
                  <c:v>12.458674773472888</c:v>
                </c:pt>
                <c:pt idx="17">
                  <c:v>50.683713649880609</c:v>
                </c:pt>
                <c:pt idx="18">
                  <c:v>14.558797659561437</c:v>
                </c:pt>
                <c:pt idx="19">
                  <c:v>0.6791233817658463</c:v>
                </c:pt>
                <c:pt idx="20">
                  <c:v>30.558085368447859</c:v>
                </c:pt>
                <c:pt idx="21">
                  <c:v>13.293610565758499</c:v>
                </c:pt>
                <c:pt idx="22">
                  <c:v>9.9096521009379472</c:v>
                </c:pt>
                <c:pt idx="23">
                  <c:v>18.559004339025616</c:v>
                </c:pt>
                <c:pt idx="24">
                  <c:v>4.9291347109146431</c:v>
                </c:pt>
                <c:pt idx="25">
                  <c:v>56.380179186404789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6.3139146819414833</c:v>
                </c:pt>
                <c:pt idx="1">
                  <c:v>-5.5281198715743329E-2</c:v>
                </c:pt>
                <c:pt idx="2">
                  <c:v>3.1738669907795654</c:v>
                </c:pt>
                <c:pt idx="3">
                  <c:v>3.6275302216503711</c:v>
                </c:pt>
                <c:pt idx="4">
                  <c:v>0.46747153536019326</c:v>
                </c:pt>
                <c:pt idx="5">
                  <c:v>6.6934551780127549</c:v>
                </c:pt>
                <c:pt idx="6">
                  <c:v>1.9160901409752267</c:v>
                </c:pt>
                <c:pt idx="7">
                  <c:v>1.3941148312819855</c:v>
                </c:pt>
                <c:pt idx="8">
                  <c:v>0.10645369549427564</c:v>
                </c:pt>
                <c:pt idx="9">
                  <c:v>-1.0678644254143315</c:v>
                </c:pt>
                <c:pt idx="10">
                  <c:v>2.073199715421552</c:v>
                </c:pt>
                <c:pt idx="11">
                  <c:v>-1.3159485234469273</c:v>
                </c:pt>
                <c:pt idx="12">
                  <c:v>-2.1004784289836564</c:v>
                </c:pt>
                <c:pt idx="13">
                  <c:v>-0.81636776207236839</c:v>
                </c:pt>
                <c:pt idx="14">
                  <c:v>-2.5221198327575607</c:v>
                </c:pt>
                <c:pt idx="15">
                  <c:v>-3.1140520085472847</c:v>
                </c:pt>
                <c:pt idx="16">
                  <c:v>-2.8618092415676237</c:v>
                </c:pt>
                <c:pt idx="17">
                  <c:v>-1.581529496885608</c:v>
                </c:pt>
                <c:pt idx="18">
                  <c:v>-1.2678710868533347</c:v>
                </c:pt>
                <c:pt idx="19">
                  <c:v>1.024062767513767E-2</c:v>
                </c:pt>
                <c:pt idx="20">
                  <c:v>-1.7001283000274015</c:v>
                </c:pt>
                <c:pt idx="21">
                  <c:v>0.61800176982468358</c:v>
                </c:pt>
                <c:pt idx="22">
                  <c:v>-1.4144767746658999</c:v>
                </c:pt>
                <c:pt idx="23">
                  <c:v>-2.6490188382191704</c:v>
                </c:pt>
                <c:pt idx="24">
                  <c:v>-1.997128844880975</c:v>
                </c:pt>
                <c:pt idx="25">
                  <c:v>-6.7952646253796445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0.41375962588927706</c:v>
                </c:pt>
                <c:pt idx="1">
                  <c:v>9.2553126065368865</c:v>
                </c:pt>
                <c:pt idx="2">
                  <c:v>5.7474941159544031</c:v>
                </c:pt>
                <c:pt idx="3">
                  <c:v>2.4784147128901495</c:v>
                </c:pt>
                <c:pt idx="4">
                  <c:v>3.179983893140431</c:v>
                </c:pt>
                <c:pt idx="5">
                  <c:v>9.5861388298346597</c:v>
                </c:pt>
                <c:pt idx="6">
                  <c:v>-0.85022908819555987</c:v>
                </c:pt>
                <c:pt idx="7">
                  <c:v>0.58398225386312674</c:v>
                </c:pt>
                <c:pt idx="8">
                  <c:v>3.2171711874786801</c:v>
                </c:pt>
                <c:pt idx="9">
                  <c:v>0.9204027865794373</c:v>
                </c:pt>
                <c:pt idx="10">
                  <c:v>-0.18621966946413693</c:v>
                </c:pt>
                <c:pt idx="11">
                  <c:v>-8.8618631243948656</c:v>
                </c:pt>
                <c:pt idx="12">
                  <c:v>-2.504334377138326</c:v>
                </c:pt>
                <c:pt idx="13">
                  <c:v>1.0771850089775121</c:v>
                </c:pt>
                <c:pt idx="14">
                  <c:v>-0.493858111814518</c:v>
                </c:pt>
                <c:pt idx="15">
                  <c:v>-0.31386669636593822</c:v>
                </c:pt>
                <c:pt idx="16">
                  <c:v>0.57852805848381017</c:v>
                </c:pt>
                <c:pt idx="17">
                  <c:v>6.3405714991310091</c:v>
                </c:pt>
                <c:pt idx="18">
                  <c:v>0.64480581432315276</c:v>
                </c:pt>
                <c:pt idx="19">
                  <c:v>-0.10133641889908673</c:v>
                </c:pt>
                <c:pt idx="20">
                  <c:v>-4.0649503830222677</c:v>
                </c:pt>
                <c:pt idx="21">
                  <c:v>3.9889745184713501</c:v>
                </c:pt>
                <c:pt idx="22">
                  <c:v>1.5340498106362421</c:v>
                </c:pt>
                <c:pt idx="23">
                  <c:v>0.7810672041987452</c:v>
                </c:pt>
                <c:pt idx="24">
                  <c:v>-1.4510853673749544</c:v>
                </c:pt>
                <c:pt idx="25">
                  <c:v>-7.4098689718731237E-2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7.4522321566386021</c:v>
                </c:pt>
                <c:pt idx="1">
                  <c:v>8.5740180469750413</c:v>
                </c:pt>
                <c:pt idx="2">
                  <c:v>8.2100302263023313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3.4765340158650107</c:v>
                </c:pt>
                <c:pt idx="1">
                  <c:v>3.4956635635453299</c:v>
                </c:pt>
                <c:pt idx="2">
                  <c:v>4.7974343187532194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1.5528077787261796</c:v>
                </c:pt>
                <c:pt idx="1">
                  <c:v>1.8874439864622419</c:v>
                </c:pt>
                <c:pt idx="2">
                  <c:v>1.6570896502326193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1.6827623608410387</c:v>
                </c:pt>
                <c:pt idx="1">
                  <c:v>1.9307580763307031</c:v>
                </c:pt>
                <c:pt idx="2">
                  <c:v>1.9271228795984592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1.5287404606401755</c:v>
                </c:pt>
                <c:pt idx="1">
                  <c:v>1.559123165055164</c:v>
                </c:pt>
                <c:pt idx="2">
                  <c:v>1.9943680846402894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2.3798926192176038</c:v>
                </c:pt>
                <c:pt idx="1">
                  <c:v>2.2199228210629118</c:v>
                </c:pt>
                <c:pt idx="2">
                  <c:v>2.2554755494550336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6.3097296891258354</c:v>
                </c:pt>
                <c:pt idx="1">
                  <c:v>6.7096477058065371</c:v>
                </c:pt>
                <c:pt idx="2">
                  <c:v>6.3434124391264239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8.385282728873559</c:v>
                </c:pt>
                <c:pt idx="1">
                  <c:v>8.2327189785984736</c:v>
                </c:pt>
                <c:pt idx="2">
                  <c:v>6.4055150030148775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2.4821424939610028</c:v>
                </c:pt>
                <c:pt idx="1">
                  <c:v>2.1495077585515276</c:v>
                </c:pt>
                <c:pt idx="2">
                  <c:v>1.642024606037007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7.6537420104086982</c:v>
                </c:pt>
                <c:pt idx="1">
                  <c:v>7.4505753289428807</c:v>
                </c:pt>
                <c:pt idx="2">
                  <c:v>8.0888162354778395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2.5301881962524511</c:v>
                </c:pt>
                <c:pt idx="1">
                  <c:v>2.3378416445279431</c:v>
                </c:pt>
                <c:pt idx="2">
                  <c:v>2.3234966500520966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0.12836365792149967</c:v>
                </c:pt>
                <c:pt idx="1">
                  <c:v>0.13113357001850467</c:v>
                </c:pt>
                <c:pt idx="2">
                  <c:v>0.1083840121556115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6.0535680861254253</c:v>
                </c:pt>
                <c:pt idx="1">
                  <c:v>5.8173941554714563</c:v>
                </c:pt>
                <c:pt idx="2">
                  <c:v>4.8768868587829122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1.4477024072940583</c:v>
                </c:pt>
                <c:pt idx="1">
                  <c:v>1.5633734646731239</c:v>
                </c:pt>
                <c:pt idx="2">
                  <c:v>2.1215803900091759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1.6316009834470675</c:v>
                </c:pt>
                <c:pt idx="1">
                  <c:v>1.4072763625322948</c:v>
                </c:pt>
                <c:pt idx="2">
                  <c:v>1.5815209468612559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3.4043281196485573</c:v>
                </c:pt>
                <c:pt idx="1">
                  <c:v>2.9870652685355421</c:v>
                </c:pt>
                <c:pt idx="2">
                  <c:v>2.9619056063814631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6.0042786983780392</c:v>
                </c:pt>
                <c:pt idx="1">
                  <c:v>6.5866350152009092</c:v>
                </c:pt>
                <c:pt idx="2">
                  <c:v>7.1735544036490708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3.7209471524585278</c:v>
                </c:pt>
                <c:pt idx="1">
                  <c:v>4.3608639318029576</c:v>
                </c:pt>
                <c:pt idx="2">
                  <c:v>4.5376892264424722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4.822006426045478</c:v>
                </c:pt>
                <c:pt idx="1">
                  <c:v>4.9399675507081442</c:v>
                </c:pt>
                <c:pt idx="2">
                  <c:v>5.1997147044537941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5.8010396637784387</c:v>
                </c:pt>
                <c:pt idx="1">
                  <c:v>6.9730990890218312</c:v>
                </c:pt>
                <c:pt idx="2">
                  <c:v>8.1532603922853095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0.91072857167873567</c:v>
                </c:pt>
                <c:pt idx="1">
                  <c:v>0.7810062065726141</c:v>
                </c:pt>
                <c:pt idx="2">
                  <c:v>0.9137478715369447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3.3732861880325036</c:v>
                </c:pt>
                <c:pt idx="1">
                  <c:v>2.9770912804591672</c:v>
                </c:pt>
                <c:pt idx="2">
                  <c:v>2.7489614319758484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2.8739833531918979</c:v>
                </c:pt>
                <c:pt idx="1">
                  <c:v>2.3742500496966437</c:v>
                </c:pt>
                <c:pt idx="2">
                  <c:v>2.2050806539221157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2.4568739105204416</c:v>
                </c:pt>
                <c:pt idx="1">
                  <c:v>1.9961131242798758</c:v>
                </c:pt>
                <c:pt idx="2">
                  <c:v>1.9883296531181287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1.3961573395903486</c:v>
                </c:pt>
                <c:pt idx="1">
                  <c:v>1.0720104170093618</c:v>
                </c:pt>
                <c:pt idx="2">
                  <c:v>0.78666028996866222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10.541080931338847</c:v>
                </c:pt>
                <c:pt idx="1">
                  <c:v>9.4854994381588149</c:v>
                </c:pt>
                <c:pt idx="2">
                  <c:v>8.9979379157670518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-1.5251840570936821</c:v>
                </c:pt>
                <c:pt idx="1">
                  <c:v>2.3151170148349856</c:v>
                </c:pt>
                <c:pt idx="2">
                  <c:v>-7.597586455091232E-2</c:v>
                </c:pt>
                <c:pt idx="3">
                  <c:v>6.8840408945550777</c:v>
                </c:pt>
                <c:pt idx="4">
                  <c:v>0.84798825928086785</c:v>
                </c:pt>
                <c:pt idx="5">
                  <c:v>-11.366197501533186</c:v>
                </c:pt>
                <c:pt idx="6">
                  <c:v>3.6851074702615421</c:v>
                </c:pt>
                <c:pt idx="7">
                  <c:v>20.992031551819622</c:v>
                </c:pt>
                <c:pt idx="8">
                  <c:v>9.66907223242616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28.284544739718513</c:v>
                </c:pt>
                <c:pt idx="1">
                  <c:v>15.828028880351857</c:v>
                </c:pt>
                <c:pt idx="2">
                  <c:v>19.377788250052092</c:v>
                </c:pt>
                <c:pt idx="3">
                  <c:v>40.979872645191335</c:v>
                </c:pt>
                <c:pt idx="4">
                  <c:v>21.856334941633534</c:v>
                </c:pt>
                <c:pt idx="5">
                  <c:v>16.822906529523269</c:v>
                </c:pt>
                <c:pt idx="6">
                  <c:v>42.599239853868973</c:v>
                </c:pt>
                <c:pt idx="7">
                  <c:v>90.069321884411806</c:v>
                </c:pt>
                <c:pt idx="8">
                  <c:v>50.008682991059032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0.41375962588927706</c:v>
                </c:pt>
                <c:pt idx="1">
                  <c:v>9.2553126065368865</c:v>
                </c:pt>
                <c:pt idx="2">
                  <c:v>5.7474941159544031</c:v>
                </c:pt>
                <c:pt idx="3">
                  <c:v>2.4784147128901495</c:v>
                </c:pt>
                <c:pt idx="4">
                  <c:v>3.179983893140431</c:v>
                </c:pt>
                <c:pt idx="5">
                  <c:v>9.5861388298346597</c:v>
                </c:pt>
                <c:pt idx="6">
                  <c:v>-0.85022908819555987</c:v>
                </c:pt>
                <c:pt idx="7">
                  <c:v>0.58398225386312674</c:v>
                </c:pt>
                <c:pt idx="8">
                  <c:v>3.2171711874786801</c:v>
                </c:pt>
                <c:pt idx="9">
                  <c:v>0.9204027865794373</c:v>
                </c:pt>
                <c:pt idx="10">
                  <c:v>-0.18621966946413693</c:v>
                </c:pt>
                <c:pt idx="11">
                  <c:v>-8.8618631243948656</c:v>
                </c:pt>
                <c:pt idx="12">
                  <c:v>-2.504334377138326</c:v>
                </c:pt>
                <c:pt idx="13">
                  <c:v>1.0771850089775121</c:v>
                </c:pt>
                <c:pt idx="14">
                  <c:v>-0.493858111814518</c:v>
                </c:pt>
                <c:pt idx="15">
                  <c:v>-0.31386669636593822</c:v>
                </c:pt>
                <c:pt idx="16">
                  <c:v>0.57852805848381017</c:v>
                </c:pt>
                <c:pt idx="17">
                  <c:v>6.3405714991310091</c:v>
                </c:pt>
                <c:pt idx="18">
                  <c:v>0.64480581432315276</c:v>
                </c:pt>
                <c:pt idx="19">
                  <c:v>-0.10133641889908673</c:v>
                </c:pt>
                <c:pt idx="20">
                  <c:v>-4.0649503830222677</c:v>
                </c:pt>
                <c:pt idx="21">
                  <c:v>3.9889745184713501</c:v>
                </c:pt>
                <c:pt idx="22">
                  <c:v>1.5340498106362421</c:v>
                </c:pt>
                <c:pt idx="23">
                  <c:v>0.7810672041987452</c:v>
                </c:pt>
                <c:pt idx="24">
                  <c:v>-1.4510853673749544</c:v>
                </c:pt>
                <c:pt idx="25">
                  <c:v>-7.4098689718731237E-2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25.483650871205445</c:v>
                </c:pt>
                <c:pt idx="1">
                  <c:v>24.525032119853595</c:v>
                </c:pt>
                <c:pt idx="2">
                  <c:v>21.573977256665511</c:v>
                </c:pt>
                <c:pt idx="3">
                  <c:v>17.263167220469221</c:v>
                </c:pt>
                <c:pt idx="4">
                  <c:v>19.168753748405312</c:v>
                </c:pt>
                <c:pt idx="5">
                  <c:v>32.063423658871784</c:v>
                </c:pt>
                <c:pt idx="6">
                  <c:v>3.3152029449507046</c:v>
                </c:pt>
                <c:pt idx="7">
                  <c:v>7.2437609241886891</c:v>
                </c:pt>
                <c:pt idx="8">
                  <c:v>7.2260502025554478</c:v>
                </c:pt>
                <c:pt idx="9">
                  <c:v>7.1276722284065492</c:v>
                </c:pt>
                <c:pt idx="10">
                  <c:v>17.686553553767588</c:v>
                </c:pt>
                <c:pt idx="11">
                  <c:v>12.871913245831131</c:v>
                </c:pt>
                <c:pt idx="12">
                  <c:v>3.9509932836921333</c:v>
                </c:pt>
                <c:pt idx="13">
                  <c:v>3.9692179477404661</c:v>
                </c:pt>
                <c:pt idx="14">
                  <c:v>6.311856946225646</c:v>
                </c:pt>
                <c:pt idx="15">
                  <c:v>5.7732656118073304</c:v>
                </c:pt>
                <c:pt idx="16">
                  <c:v>5.8019944358600899</c:v>
                </c:pt>
                <c:pt idx="17">
                  <c:v>32.92568013202343</c:v>
                </c:pt>
                <c:pt idx="18">
                  <c:v>7.8218397542679856</c:v>
                </c:pt>
                <c:pt idx="19">
                  <c:v>0.23235275889991541</c:v>
                </c:pt>
                <c:pt idx="20">
                  <c:v>9.8852669279617977</c:v>
                </c:pt>
                <c:pt idx="21">
                  <c:v>9.4925213220902869</c:v>
                </c:pt>
                <c:pt idx="22">
                  <c:v>5.2721599156755037</c:v>
                </c:pt>
                <c:pt idx="23">
                  <c:v>10.555868964676355</c:v>
                </c:pt>
                <c:pt idx="24">
                  <c:v>0.48380455140037704</c:v>
                </c:pt>
                <c:pt idx="25">
                  <c:v>27.80074018831813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automation/Data/Results/Workbooks/LEPs/SL_LEP/SL_LEP_Database.Main.xlsx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Solent</v>
      </c>
      <c r="L1" s="19" t="str">
        <f>CONCATENATE("Industry Table 1.1  Employment by Industry Sector (SIC 2007), ",B$5,"-",F$5,", ",Info!B5)</f>
        <v>Industry Table 1.1  Employment by Industry Sector (SIC 2007), 2015-2035, Solent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9.3219999999999992</v>
      </c>
      <c r="N5" s="11">
        <f t="shared" si="1"/>
        <v>12.455000000000004</v>
      </c>
      <c r="O5" s="11">
        <f t="shared" si="1"/>
        <v>11.806000000000017</v>
      </c>
      <c r="P5" s="11">
        <f t="shared" si="1"/>
        <v>12.044999999999998</v>
      </c>
      <c r="Q5" s="11">
        <f t="shared" si="1"/>
        <v>12.599999999999985</v>
      </c>
      <c r="R5" s="40">
        <f t="shared" ref="R5:R10" si="2">IF(D$5-B$5 &lt;&gt; 0,(EXP(LN(D7/B7)/(D$5-B$5))-1)*100,0)</f>
        <v>4.8380021152875097</v>
      </c>
      <c r="S5" s="40">
        <f t="shared" si="0"/>
        <v>0.43486907076042414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44.555000000000035</v>
      </c>
      <c r="N6" s="11">
        <f t="shared" si="1"/>
        <v>46.84</v>
      </c>
      <c r="O6" s="11">
        <f t="shared" si="1"/>
        <v>46.643000000000072</v>
      </c>
      <c r="P6" s="11">
        <f t="shared" si="1"/>
        <v>43.411999999999921</v>
      </c>
      <c r="Q6" s="11">
        <f t="shared" si="1"/>
        <v>38.065000000000097</v>
      </c>
      <c r="R6" s="40">
        <f t="shared" si="2"/>
        <v>0.92017746706993808</v>
      </c>
      <c r="S6" s="40">
        <f t="shared" si="0"/>
        <v>-1.3457141227179559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9.3219999999999992</v>
      </c>
      <c r="C7" s="11">
        <f t="array" ref="C7:C12">MMULT(aggregation!$B$3:$W$8,'Ind T2'!C5:C26)</f>
        <v>12.455000000000004</v>
      </c>
      <c r="D7" s="11">
        <f t="array" ref="D7:D12">MMULT(aggregation!$B$3:$W$8,'Ind T2'!D5:D26)</f>
        <v>11.806000000000017</v>
      </c>
      <c r="E7" s="11">
        <f t="array" ref="E7:E12">MMULT(aggregation!$B$3:$W$8,'Ind T2'!E5:E26)</f>
        <v>12.044999999999998</v>
      </c>
      <c r="F7" s="11">
        <f t="array" ref="F7:F12">MMULT(aggregation!$B$3:$W$8,'Ind T2'!F5:F26)</f>
        <v>12.599999999999985</v>
      </c>
      <c r="G7" s="11"/>
      <c r="H7" s="11">
        <f>F7-D7</f>
        <v>0.79399999999996851</v>
      </c>
      <c r="I7" s="11">
        <f t="array" ref="I7:I12">MMULT(aggregation!$B$3:$W$8,'RD T1'!AB7:AB28)</f>
        <v>5.5778260291886044</v>
      </c>
      <c r="J7" s="11">
        <f>SUM(H7:I7)</f>
        <v>6.3718260291885729</v>
      </c>
      <c r="K7" s="11"/>
      <c r="L7" t="str">
        <f t="shared" si="1"/>
        <v>Construction</v>
      </c>
      <c r="M7" s="11">
        <f t="shared" si="1"/>
        <v>38.006000000000178</v>
      </c>
      <c r="N7" s="11">
        <f t="shared" si="1"/>
        <v>40.209999999999994</v>
      </c>
      <c r="O7" s="11">
        <f t="shared" si="1"/>
        <v>41.412999999999904</v>
      </c>
      <c r="P7" s="11">
        <f t="shared" si="1"/>
        <v>44.203000000000223</v>
      </c>
      <c r="Q7" s="11">
        <f t="shared" si="1"/>
        <v>47.767999999999979</v>
      </c>
      <c r="R7" s="40">
        <f>IF(D$5-B$5 &lt;&gt; 0,(EXP(LN(D9/B9)/(D$5-B$5))-1)*100,0)</f>
        <v>1.7318414337435639</v>
      </c>
      <c r="S7" s="40">
        <f t="shared" si="0"/>
        <v>0.95628424210916219</v>
      </c>
    </row>
    <row r="8" spans="1:19" x14ac:dyDescent="0.2">
      <c r="A8" t="str">
        <f>name!C5</f>
        <v>Manufacturing</v>
      </c>
      <c r="B8" s="11">
        <v>44.555000000000035</v>
      </c>
      <c r="C8" s="11">
        <v>46.84</v>
      </c>
      <c r="D8" s="11">
        <v>46.643000000000072</v>
      </c>
      <c r="E8" s="11">
        <v>43.411999999999921</v>
      </c>
      <c r="F8" s="11">
        <v>38.065000000000097</v>
      </c>
      <c r="G8" s="11"/>
      <c r="H8" s="11">
        <f t="shared" ref="H8:H12" si="3">F8-D8</f>
        <v>-8.5779999999999745</v>
      </c>
      <c r="I8" s="11">
        <v>17.91310896681653</v>
      </c>
      <c r="J8" s="11">
        <f t="shared" ref="J8:J12" si="4">SUM(H8:I8)</f>
        <v>9.3351089668165557</v>
      </c>
      <c r="K8" s="11"/>
      <c r="L8" t="str">
        <f t="shared" si="1"/>
        <v>Trade, accomod. and transport</v>
      </c>
      <c r="M8" s="11">
        <f t="shared" si="1"/>
        <v>159.80199999999985</v>
      </c>
      <c r="N8" s="11">
        <f t="shared" si="1"/>
        <v>166.14800000000008</v>
      </c>
      <c r="O8" s="11">
        <f t="shared" si="1"/>
        <v>162.77799999999971</v>
      </c>
      <c r="P8" s="11">
        <f t="shared" si="1"/>
        <v>166.17400000000006</v>
      </c>
      <c r="Q8" s="11">
        <f t="shared" si="1"/>
        <v>174.14999999999995</v>
      </c>
      <c r="R8" s="40">
        <f t="shared" si="2"/>
        <v>0.36971698139356413</v>
      </c>
      <c r="S8" s="40">
        <f t="shared" si="0"/>
        <v>0.45121283002431678</v>
      </c>
    </row>
    <row r="9" spans="1:19" x14ac:dyDescent="0.2">
      <c r="A9" t="str">
        <f>name!C6</f>
        <v>Construction</v>
      </c>
      <c r="B9" s="11">
        <v>38.006000000000178</v>
      </c>
      <c r="C9" s="11">
        <v>40.209999999999994</v>
      </c>
      <c r="D9" s="11">
        <v>41.412999999999904</v>
      </c>
      <c r="E9" s="11">
        <v>44.203000000000223</v>
      </c>
      <c r="F9" s="11">
        <v>47.767999999999979</v>
      </c>
      <c r="G9" s="11"/>
      <c r="H9" s="11">
        <f t="shared" si="3"/>
        <v>6.355000000000075</v>
      </c>
      <c r="I9" s="11">
        <v>18.752586516195823</v>
      </c>
      <c r="J9" s="11">
        <f t="shared" si="4"/>
        <v>25.107586516195898</v>
      </c>
      <c r="K9" s="11"/>
      <c r="L9" t="str">
        <f t="shared" si="1"/>
        <v>Business and other services</v>
      </c>
      <c r="M9" s="11">
        <f t="shared" si="1"/>
        <v>178.49999999999994</v>
      </c>
      <c r="N9" s="11">
        <f t="shared" si="1"/>
        <v>171.57000000000002</v>
      </c>
      <c r="O9" s="11">
        <f t="shared" si="1"/>
        <v>164.79500000000016</v>
      </c>
      <c r="P9" s="11">
        <f t="shared" si="1"/>
        <v>169.93900000000008</v>
      </c>
      <c r="Q9" s="11">
        <f t="shared" si="1"/>
        <v>179.79000000000008</v>
      </c>
      <c r="R9" s="40">
        <f t="shared" si="2"/>
        <v>-1.5850305360972095</v>
      </c>
      <c r="S9" s="40">
        <f t="shared" si="0"/>
        <v>0.58227014701650592</v>
      </c>
    </row>
    <row r="10" spans="1:19" x14ac:dyDescent="0.2">
      <c r="A10" t="str">
        <f>name!C7</f>
        <v>Trade, accomod. and transport</v>
      </c>
      <c r="B10" s="11">
        <v>159.80199999999985</v>
      </c>
      <c r="C10" s="11">
        <v>166.14800000000008</v>
      </c>
      <c r="D10" s="11">
        <v>162.77799999999971</v>
      </c>
      <c r="E10" s="11">
        <v>166.17400000000006</v>
      </c>
      <c r="F10" s="11">
        <v>174.14999999999995</v>
      </c>
      <c r="G10" s="11"/>
      <c r="H10" s="11">
        <f t="shared" si="3"/>
        <v>11.372000000000241</v>
      </c>
      <c r="I10" s="11">
        <v>78.786476094017914</v>
      </c>
      <c r="J10" s="11">
        <f t="shared" si="4"/>
        <v>90.158476094018155</v>
      </c>
      <c r="K10" s="11"/>
      <c r="L10" t="str">
        <f t="shared" si="1"/>
        <v>Non-marketed services</v>
      </c>
      <c r="M10" s="11">
        <f t="shared" si="1"/>
        <v>169.84400000000019</v>
      </c>
      <c r="N10" s="11">
        <f t="shared" si="1"/>
        <v>168.62899999999999</v>
      </c>
      <c r="O10" s="11">
        <f t="shared" si="1"/>
        <v>167.7290000000001</v>
      </c>
      <c r="P10" s="11">
        <f t="shared" si="1"/>
        <v>172.37500000000009</v>
      </c>
      <c r="Q10" s="11">
        <f t="shared" si="1"/>
        <v>174.2170000000001</v>
      </c>
      <c r="R10" s="40">
        <f t="shared" si="2"/>
        <v>-0.25030196032536089</v>
      </c>
      <c r="S10" s="40">
        <f t="shared" si="0"/>
        <v>0.25333412937491584</v>
      </c>
    </row>
    <row r="11" spans="1:19" x14ac:dyDescent="0.2">
      <c r="A11" t="str">
        <f>name!C8</f>
        <v>Business and other services</v>
      </c>
      <c r="B11" s="11">
        <v>178.49999999999994</v>
      </c>
      <c r="C11" s="11">
        <v>171.57000000000002</v>
      </c>
      <c r="D11" s="11">
        <v>164.79500000000016</v>
      </c>
      <c r="E11" s="11">
        <v>169.93900000000008</v>
      </c>
      <c r="F11" s="11">
        <v>179.79000000000008</v>
      </c>
      <c r="G11" s="11"/>
      <c r="H11" s="11">
        <f t="shared" si="3"/>
        <v>14.994999999999919</v>
      </c>
      <c r="I11" s="11">
        <v>82.395318709808294</v>
      </c>
      <c r="J11" s="11">
        <f t="shared" si="4"/>
        <v>97.390318709808213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169.84400000000019</v>
      </c>
      <c r="C12" s="11">
        <v>168.62899999999999</v>
      </c>
      <c r="D12" s="11">
        <v>167.7290000000001</v>
      </c>
      <c r="E12" s="11">
        <v>172.37500000000009</v>
      </c>
      <c r="F12" s="11">
        <v>174.2170000000001</v>
      </c>
      <c r="G12" s="11"/>
      <c r="H12" s="11">
        <f t="shared" si="3"/>
        <v>6.4879999999999995</v>
      </c>
      <c r="I12" s="11">
        <v>90.975404399782775</v>
      </c>
      <c r="J12" s="11">
        <f t="shared" si="4"/>
        <v>97.463404399782775</v>
      </c>
      <c r="K12" s="11"/>
      <c r="L12" s="24" t="str">
        <f t="shared" ref="L12:Q12" si="5">A14</f>
        <v>All industries</v>
      </c>
      <c r="M12" s="34">
        <f t="shared" si="5"/>
        <v>600.02900000000022</v>
      </c>
      <c r="N12" s="34">
        <f t="shared" si="5"/>
        <v>605.85200000000009</v>
      </c>
      <c r="O12" s="34">
        <f t="shared" si="5"/>
        <v>595.16399999999999</v>
      </c>
      <c r="P12" s="34">
        <f t="shared" si="5"/>
        <v>608.14800000000037</v>
      </c>
      <c r="Q12" s="34">
        <f t="shared" si="5"/>
        <v>626.59000000000015</v>
      </c>
      <c r="R12" s="43">
        <f>IF(D$5-B$5 &lt;&gt; 0,(EXP(LN(D14/B14)/(D$5-B$5))-1)*100,0)</f>
        <v>-0.16268731174400308</v>
      </c>
      <c r="S12" s="43">
        <f>F41</f>
        <v>0.34362518517636609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600.02900000000022</v>
      </c>
      <c r="C14" s="34">
        <f t="shared" ref="C14:F14" si="6">SUM(C7:C12)</f>
        <v>605.85200000000009</v>
      </c>
      <c r="D14" s="34">
        <f t="shared" si="6"/>
        <v>595.16399999999999</v>
      </c>
      <c r="E14" s="34">
        <f t="shared" si="6"/>
        <v>608.14800000000037</v>
      </c>
      <c r="F14" s="34">
        <f t="shared" si="6"/>
        <v>626.59000000000015</v>
      </c>
      <c r="G14" s="34"/>
      <c r="H14" s="34">
        <f>SUM(H7:H12)</f>
        <v>31.426000000000229</v>
      </c>
      <c r="I14" s="34">
        <f>SUM(I7:I12)</f>
        <v>294.40072071580994</v>
      </c>
      <c r="J14" s="34">
        <f t="shared" ref="J14" si="7">SUM(J7:J12)</f>
        <v>325.82672071581015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1.5535915764071395</v>
      </c>
      <c r="C20" s="18">
        <f t="shared" si="8"/>
        <v>2.0557826003710482</v>
      </c>
      <c r="D20" s="18">
        <f t="shared" si="8"/>
        <v>1.9836549253651123</v>
      </c>
      <c r="E20" s="18">
        <f t="shared" si="8"/>
        <v>1.9806034057499149</v>
      </c>
      <c r="F20" s="18">
        <f t="shared" si="8"/>
        <v>2.0108843103145571</v>
      </c>
      <c r="G20" s="351"/>
      <c r="H20" s="40">
        <f>IF(D7&gt;0,(H7/D7)*100,0)</f>
        <v>6.7253938675247111</v>
      </c>
      <c r="I20" s="40">
        <f>IF(D7&gt;0,(I7/D7)*100,0)</f>
        <v>47.245688880133798</v>
      </c>
      <c r="J20" s="40">
        <f>IF(D7&gt;0,(J7/D7)*100,0)</f>
        <v>53.971082747658507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7.4254744354022924</v>
      </c>
      <c r="C21" s="18">
        <f t="shared" si="8"/>
        <v>7.7312611000706442</v>
      </c>
      <c r="D21" s="18">
        <f t="shared" si="8"/>
        <v>7.8369995497039584</v>
      </c>
      <c r="E21" s="18">
        <f t="shared" si="8"/>
        <v>7.1383939435795059</v>
      </c>
      <c r="F21" s="18">
        <f t="shared" si="8"/>
        <v>6.0749453390574519</v>
      </c>
      <c r="G21" s="351"/>
      <c r="H21" s="40">
        <f t="shared" ref="H21:H25" si="9">IF(D8&gt;0,(H8/D8)*100,0)</f>
        <v>-18.39075531162224</v>
      </c>
      <c r="I21" s="40">
        <f t="shared" ref="I21:I25" si="10">IF(D8&gt;0,(I8/D8)*100,0)</f>
        <v>38.404710174766855</v>
      </c>
      <c r="J21" s="40">
        <f t="shared" ref="J21:J27" si="11">IF(D8&gt;0,(J8/D8)*100,0)</f>
        <v>20.013954863144612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6.3340271886859076</v>
      </c>
      <c r="C22" s="18">
        <f t="shared" si="8"/>
        <v>6.6369344328317785</v>
      </c>
      <c r="D22" s="18">
        <f t="shared" si="8"/>
        <v>6.9582501629802715</v>
      </c>
      <c r="E22" s="18">
        <f t="shared" si="8"/>
        <v>7.2684609667383926</v>
      </c>
      <c r="F22" s="18">
        <f t="shared" si="8"/>
        <v>7.6234858519925259</v>
      </c>
      <c r="G22" s="351"/>
      <c r="H22" s="40">
        <f t="shared" si="9"/>
        <v>15.345422934827443</v>
      </c>
      <c r="I22" s="40">
        <f t="shared" si="10"/>
        <v>45.281883747122556</v>
      </c>
      <c r="J22" s="40">
        <f t="shared" si="11"/>
        <v>60.62730668195001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26.63237943499394</v>
      </c>
      <c r="C23" s="18">
        <f t="shared" si="8"/>
        <v>27.423859292368441</v>
      </c>
      <c r="D23" s="18">
        <f t="shared" si="8"/>
        <v>27.350108541511197</v>
      </c>
      <c r="E23" s="18">
        <f t="shared" si="8"/>
        <v>27.324598617441804</v>
      </c>
      <c r="F23" s="18">
        <f t="shared" si="8"/>
        <v>27.793293860419077</v>
      </c>
      <c r="G23" s="351"/>
      <c r="H23" s="40">
        <f t="shared" si="9"/>
        <v>6.9862020666185005</v>
      </c>
      <c r="I23" s="40">
        <f t="shared" si="10"/>
        <v>48.40118203566702</v>
      </c>
      <c r="J23" s="40">
        <f t="shared" si="11"/>
        <v>55.387384102285523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29.748562152829262</v>
      </c>
      <c r="C24" s="18">
        <f t="shared" si="8"/>
        <v>28.318797330041001</v>
      </c>
      <c r="D24" s="18">
        <f t="shared" si="8"/>
        <v>27.689006727557476</v>
      </c>
      <c r="E24" s="18">
        <f t="shared" si="8"/>
        <v>27.943691338292648</v>
      </c>
      <c r="F24" s="18">
        <f t="shared" si="8"/>
        <v>28.693403980274191</v>
      </c>
      <c r="G24" s="351"/>
      <c r="H24" s="40">
        <f t="shared" si="9"/>
        <v>9.0991838344609395</v>
      </c>
      <c r="I24" s="40">
        <f t="shared" si="10"/>
        <v>49.998676361423719</v>
      </c>
      <c r="J24" s="40">
        <f t="shared" si="11"/>
        <v>59.097860195884657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28.305965211681457</v>
      </c>
      <c r="C25" s="18">
        <f t="shared" si="8"/>
        <v>27.833365244317086</v>
      </c>
      <c r="D25" s="18">
        <f t="shared" si="8"/>
        <v>28.181980092881982</v>
      </c>
      <c r="E25" s="18">
        <f t="shared" si="8"/>
        <v>28.34425172819774</v>
      </c>
      <c r="F25" s="18">
        <f t="shared" si="8"/>
        <v>27.803986657942204</v>
      </c>
      <c r="G25" s="351"/>
      <c r="H25" s="40">
        <f t="shared" si="9"/>
        <v>3.8681444472929525</v>
      </c>
      <c r="I25" s="40">
        <f t="shared" si="10"/>
        <v>54.239519939773515</v>
      </c>
      <c r="J25" s="40">
        <f t="shared" si="11"/>
        <v>58.107664387066471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5.2802252824431974</v>
      </c>
      <c r="I27" s="43">
        <f>IF(D14&gt;0,(I14/D14)*100,0)</f>
        <v>49.465478543025107</v>
      </c>
      <c r="J27" s="43">
        <f t="shared" si="11"/>
        <v>54.745703825468304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Solent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7.5124251499732342</v>
      </c>
      <c r="C34" s="18">
        <f t="shared" si="12"/>
        <v>-5.2107587314330512</v>
      </c>
      <c r="D34" s="18">
        <f t="shared" si="12"/>
        <v>0.40163960363281959</v>
      </c>
      <c r="E34" s="18">
        <f t="shared" si="12"/>
        <v>0.45148792827300888</v>
      </c>
      <c r="F34" s="18">
        <f t="shared" ref="F34:F39" si="13">IF(F$5-D$5 &lt;&gt; 0,(EXP(LN(F7/D7)/(F$5-D$5))-1)*100,0)</f>
        <v>0.43486907076042414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1.2581782338083158</v>
      </c>
      <c r="C35" s="18">
        <f t="shared" si="12"/>
        <v>-0.42058070025604577</v>
      </c>
      <c r="D35" s="18">
        <f t="shared" si="12"/>
        <v>-1.4254816508200152</v>
      </c>
      <c r="E35" s="18">
        <f t="shared" si="12"/>
        <v>-1.3058061561622147</v>
      </c>
      <c r="F35" s="18">
        <f t="shared" si="13"/>
        <v>-1.3457141227179559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1.4192693068995288</v>
      </c>
      <c r="C36" s="18">
        <f t="shared" si="12"/>
        <v>2.9917930862967124</v>
      </c>
      <c r="D36" s="18">
        <f t="shared" si="12"/>
        <v>1.3124949615700876</v>
      </c>
      <c r="E36" s="18">
        <f t="shared" si="12"/>
        <v>0.7786488165017591</v>
      </c>
      <c r="F36" s="18">
        <f t="shared" si="13"/>
        <v>0.95628424210916219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0.97833997170087006</v>
      </c>
      <c r="C37" s="18">
        <f t="shared" si="12"/>
        <v>-2.0283121072780741</v>
      </c>
      <c r="D37" s="18">
        <f>IF(E$5-D$5 &lt;&gt; 0,(EXP(LN(E10/D10)/(E$5-D$5))-1)*100,0)</f>
        <v>0.41381632203967289</v>
      </c>
      <c r="E37" s="18">
        <f t="shared" si="12"/>
        <v>0.46991630645041305</v>
      </c>
      <c r="F37" s="18">
        <f t="shared" si="13"/>
        <v>0.45121283002431678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-0.98504767341804911</v>
      </c>
      <c r="C38" s="18">
        <f t="shared" si="12"/>
        <v>-3.9488255522526439</v>
      </c>
      <c r="D38" s="18">
        <f t="shared" si="12"/>
        <v>0.61663887610221568</v>
      </c>
      <c r="E38" s="18">
        <f t="shared" si="12"/>
        <v>0.56509018511325948</v>
      </c>
      <c r="F38" s="18">
        <f t="shared" si="13"/>
        <v>0.58227014701650592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-0.17932235434534594</v>
      </c>
      <c r="C39" s="18">
        <f t="shared" si="12"/>
        <v>-0.53371602749223701</v>
      </c>
      <c r="D39" s="18">
        <f t="shared" si="12"/>
        <v>0.5479508769238528</v>
      </c>
      <c r="E39" s="18">
        <f t="shared" si="12"/>
        <v>0.10634963637934369</v>
      </c>
      <c r="F39" s="18">
        <f t="shared" si="13"/>
        <v>0.25333412937491584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0.24173532075488779</v>
      </c>
      <c r="C41" s="18">
        <f>IF(D$5-C$5 &lt;&gt; 0,(EXP(LN(D14/C14)/(D$5-C$5))-1)*100,0)</f>
        <v>-1.7641272125865859</v>
      </c>
      <c r="D41" s="18">
        <f>IF(E$5-D$5 &lt;&gt; 0,(EXP(LN(E14/D14)/(E$5-D$5))-1)*100,0)</f>
        <v>0.43255835612017179</v>
      </c>
      <c r="E41" s="18">
        <f>IF(F$5-E$5 &lt;&gt; 0,(EXP(LN(F14/E14)/(F$5-E$5))-1)*100,0)</f>
        <v>0.29918813548199807</v>
      </c>
      <c r="F41" s="18">
        <f>IF(F$5-D$5 &lt;&gt; 0,(EXP(LN(F14/D14)/(F$5-D$5))-1)*100,0)</f>
        <v>0.34362518517636609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3.1330000000000044</v>
      </c>
      <c r="C45" s="27">
        <f>D7-C7</f>
        <v>-0.6489999999999867</v>
      </c>
      <c r="D45" s="27">
        <f>E7-D7</f>
        <v>0.23899999999998123</v>
      </c>
      <c r="E45" s="27">
        <f>F7-E7</f>
        <v>0.55499999999998728</v>
      </c>
      <c r="F45" s="27">
        <f>F7-D7</f>
        <v>0.79399999999996851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2.2849999999999682</v>
      </c>
      <c r="C46" s="27">
        <f>D8-C8</f>
        <v>-0.19699999999993167</v>
      </c>
      <c r="D46" s="27">
        <f t="shared" si="14"/>
        <v>-3.2310000000001509</v>
      </c>
      <c r="E46" s="27">
        <f t="shared" si="14"/>
        <v>-5.3469999999998237</v>
      </c>
      <c r="F46" s="27">
        <f t="shared" ref="F46:F52" si="15">F8-D8</f>
        <v>-8.5779999999999745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2.2039999999998159</v>
      </c>
      <c r="C47" s="27">
        <f t="shared" ref="C47:C50" si="16">D9-C9</f>
        <v>1.2029999999999106</v>
      </c>
      <c r="D47" s="27">
        <f t="shared" si="14"/>
        <v>2.7900000000003189</v>
      </c>
      <c r="E47" s="27">
        <f t="shared" si="14"/>
        <v>3.5649999999997561</v>
      </c>
      <c r="F47" s="27">
        <f t="shared" si="15"/>
        <v>6.355000000000075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6.346000000000231</v>
      </c>
      <c r="C48" s="27">
        <f t="shared" si="16"/>
        <v>-3.370000000000374</v>
      </c>
      <c r="D48" s="27">
        <f t="shared" si="14"/>
        <v>3.3960000000003561</v>
      </c>
      <c r="E48" s="27">
        <f t="shared" si="14"/>
        <v>7.9759999999998854</v>
      </c>
      <c r="F48" s="27">
        <f t="shared" si="15"/>
        <v>11.372000000000241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-6.9299999999999216</v>
      </c>
      <c r="C49" s="27">
        <f t="shared" si="16"/>
        <v>-6.7749999999998636</v>
      </c>
      <c r="D49" s="27">
        <f t="shared" si="14"/>
        <v>5.1439999999999202</v>
      </c>
      <c r="E49" s="27">
        <f t="shared" si="14"/>
        <v>9.8509999999999991</v>
      </c>
      <c r="F49" s="27">
        <f t="shared" si="15"/>
        <v>14.994999999999919</v>
      </c>
    </row>
    <row r="50" spans="1:6" x14ac:dyDescent="0.2">
      <c r="A50" t="str">
        <f>$A$12</f>
        <v>Non-marketed services</v>
      </c>
      <c r="B50" s="27">
        <f t="shared" si="14"/>
        <v>-1.2150000000002024</v>
      </c>
      <c r="C50" s="27">
        <f t="shared" si="16"/>
        <v>-0.899999999999892</v>
      </c>
      <c r="D50" s="27">
        <f t="shared" si="14"/>
        <v>4.6459999999999866</v>
      </c>
      <c r="E50" s="27">
        <f t="shared" si="14"/>
        <v>1.842000000000013</v>
      </c>
      <c r="F50" s="27">
        <f t="shared" si="15"/>
        <v>6.4879999999999995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5.8229999999998654</v>
      </c>
      <c r="C52" s="29">
        <f>D14-C14</f>
        <v>-10.688000000000102</v>
      </c>
      <c r="D52" s="29">
        <f t="shared" si="14"/>
        <v>12.984000000000378</v>
      </c>
      <c r="E52" s="29">
        <f t="shared" si="14"/>
        <v>18.44199999999978</v>
      </c>
      <c r="F52" s="29">
        <f t="shared" si="15"/>
        <v>31.426000000000158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Solent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4.3209999999999953</v>
      </c>
      <c r="C5" s="11">
        <v>4.8770000000000069</v>
      </c>
      <c r="D5" s="11">
        <v>3.906000000000013</v>
      </c>
      <c r="E5" s="11">
        <v>4.0389999999999917</v>
      </c>
      <c r="F5" s="11">
        <v>4.1419999999999924</v>
      </c>
      <c r="G5" s="10"/>
    </row>
    <row r="6" spans="1:7" x14ac:dyDescent="0.2">
      <c r="A6" s="10" t="str">
        <f>name!B5</f>
        <v>Mining and quarrying</v>
      </c>
      <c r="B6" s="11">
        <v>0.47799999999999943</v>
      </c>
      <c r="C6" s="11">
        <v>0.6689999999999976</v>
      </c>
      <c r="D6" s="11">
        <v>0.56699999999999962</v>
      </c>
      <c r="E6" s="11">
        <v>0.50699999999999867</v>
      </c>
      <c r="F6" s="11">
        <v>0.45300000000000001</v>
      </c>
    </row>
    <row r="7" spans="1:7" x14ac:dyDescent="0.2">
      <c r="A7" s="10" t="str">
        <f>name!B6</f>
        <v>Food drink and tobacco</v>
      </c>
      <c r="B7" s="11">
        <v>1.6300000000000014</v>
      </c>
      <c r="C7" s="11">
        <v>1.8749999999999976</v>
      </c>
      <c r="D7" s="11">
        <v>1.8660000000000041</v>
      </c>
      <c r="E7" s="11">
        <v>2.0949999999999922</v>
      </c>
      <c r="F7" s="11">
        <v>2.3789999999999965</v>
      </c>
      <c r="G7" s="11"/>
    </row>
    <row r="8" spans="1:7" x14ac:dyDescent="0.2">
      <c r="A8" s="10" t="str">
        <f>name!B7</f>
        <v>Engineering</v>
      </c>
      <c r="B8" s="11">
        <v>10.206000000000021</v>
      </c>
      <c r="C8" s="11">
        <v>11.393000000000006</v>
      </c>
      <c r="D8" s="11">
        <v>11.044000000000009</v>
      </c>
      <c r="E8" s="11">
        <v>10.65200000000001</v>
      </c>
      <c r="F8" s="11">
        <v>8.4610000000000465</v>
      </c>
      <c r="G8" s="11"/>
    </row>
    <row r="9" spans="1:7" x14ac:dyDescent="0.2">
      <c r="A9" s="10" t="str">
        <f>name!B8</f>
        <v>Rest of manufacturing</v>
      </c>
      <c r="B9" s="11">
        <v>32.719000000000015</v>
      </c>
      <c r="C9" s="11">
        <v>33.572000000000003</v>
      </c>
      <c r="D9" s="11">
        <v>33.733000000000061</v>
      </c>
      <c r="E9" s="11">
        <v>30.664999999999917</v>
      </c>
      <c r="F9" s="11">
        <v>27.225000000000051</v>
      </c>
      <c r="G9" s="11"/>
    </row>
    <row r="10" spans="1:7" x14ac:dyDescent="0.2">
      <c r="A10" s="10" t="str">
        <f>name!B9</f>
        <v>Electricity and gas</v>
      </c>
      <c r="B10" s="11">
        <v>1.3100000000000021</v>
      </c>
      <c r="C10" s="11">
        <v>3.3129999999999939</v>
      </c>
      <c r="D10" s="11">
        <v>4.0550000000000086</v>
      </c>
      <c r="E10" s="11">
        <v>3.9439999999999995</v>
      </c>
      <c r="F10" s="11">
        <v>3.9719999999999986</v>
      </c>
      <c r="G10" s="11"/>
    </row>
    <row r="11" spans="1:7" x14ac:dyDescent="0.2">
      <c r="A11" s="10" t="str">
        <f>name!B10</f>
        <v>Water and sewerage</v>
      </c>
      <c r="B11" s="11">
        <v>3.2130000000000019</v>
      </c>
      <c r="C11" s="11">
        <v>3.596000000000005</v>
      </c>
      <c r="D11" s="11">
        <v>3.2779999999999965</v>
      </c>
      <c r="E11" s="11">
        <v>3.5550000000000095</v>
      </c>
      <c r="F11" s="11">
        <v>4.0329999999999941</v>
      </c>
      <c r="G11" s="11"/>
    </row>
    <row r="12" spans="1:7" x14ac:dyDescent="0.2">
      <c r="A12" s="10" t="str">
        <f>name!B11</f>
        <v>Construction</v>
      </c>
      <c r="B12" s="11">
        <v>38.006000000000178</v>
      </c>
      <c r="C12" s="11">
        <v>40.209999999999994</v>
      </c>
      <c r="D12" s="11">
        <v>41.412999999999904</v>
      </c>
      <c r="E12" s="11">
        <v>44.203000000000223</v>
      </c>
      <c r="F12" s="11">
        <v>47.767999999999979</v>
      </c>
      <c r="G12" s="11"/>
    </row>
    <row r="13" spans="1:7" x14ac:dyDescent="0.2">
      <c r="A13" s="10" t="str">
        <f>name!B12</f>
        <v>Wholesale and retail trade</v>
      </c>
      <c r="B13" s="11">
        <v>85.236999999999881</v>
      </c>
      <c r="C13" s="11">
        <v>86.659000000000162</v>
      </c>
      <c r="D13" s="11">
        <v>89.520999999999873</v>
      </c>
      <c r="E13" s="11">
        <v>90.132000000000147</v>
      </c>
      <c r="F13" s="11">
        <v>91.491999999999905</v>
      </c>
      <c r="G13" s="11"/>
    </row>
    <row r="14" spans="1:7" x14ac:dyDescent="0.2">
      <c r="A14" s="10" t="str">
        <f>name!B13</f>
        <v>Transport and storage</v>
      </c>
      <c r="B14" s="11">
        <v>30.395999999999969</v>
      </c>
      <c r="C14" s="11">
        <v>31.571999999999871</v>
      </c>
      <c r="D14" s="11">
        <v>28.870999999999999</v>
      </c>
      <c r="E14" s="11">
        <v>29.341999999999878</v>
      </c>
      <c r="F14" s="11">
        <v>29.378999999999994</v>
      </c>
      <c r="G14" s="11"/>
    </row>
    <row r="15" spans="1:7" x14ac:dyDescent="0.2">
      <c r="A15" s="10" t="str">
        <f>name!B14</f>
        <v>Accommodation and food</v>
      </c>
      <c r="B15" s="11">
        <v>44.16899999999999</v>
      </c>
      <c r="C15" s="11">
        <v>47.91700000000003</v>
      </c>
      <c r="D15" s="11">
        <v>44.385999999999839</v>
      </c>
      <c r="E15" s="11">
        <v>46.700000000000045</v>
      </c>
      <c r="F15" s="11">
        <v>53.279000000000046</v>
      </c>
      <c r="G15" s="11"/>
    </row>
    <row r="16" spans="1:7" x14ac:dyDescent="0.2">
      <c r="A16" s="10" t="str">
        <f>name!B15</f>
        <v>Media</v>
      </c>
      <c r="B16" s="11">
        <v>7.1289999999999907</v>
      </c>
      <c r="C16" s="11">
        <v>3.4400000000000066</v>
      </c>
      <c r="D16" s="11">
        <v>3.9349999999999987</v>
      </c>
      <c r="E16" s="11">
        <v>3.7529999999999957</v>
      </c>
      <c r="F16" s="11">
        <v>3.6410000000000036</v>
      </c>
      <c r="G16" s="11"/>
    </row>
    <row r="17" spans="1:7" x14ac:dyDescent="0.2">
      <c r="A17" s="10" t="str">
        <f>name!B16</f>
        <v>Information technology</v>
      </c>
      <c r="B17" s="11">
        <v>22.743000000000023</v>
      </c>
      <c r="C17" s="11">
        <v>16.981000000000009</v>
      </c>
      <c r="D17" s="11">
        <v>17.289000000000005</v>
      </c>
      <c r="E17" s="11">
        <v>18.880000000000059</v>
      </c>
      <c r="F17" s="11">
        <v>20.80000000000009</v>
      </c>
      <c r="G17" s="11"/>
    </row>
    <row r="18" spans="1:7" x14ac:dyDescent="0.2">
      <c r="A18" s="10" t="str">
        <f>name!B17</f>
        <v>Finance and insurance</v>
      </c>
      <c r="B18" s="11">
        <v>14.900000000000007</v>
      </c>
      <c r="C18" s="11">
        <v>13.306000000000029</v>
      </c>
      <c r="D18" s="11">
        <v>13.456000000000014</v>
      </c>
      <c r="E18" s="11">
        <v>13.132999999999988</v>
      </c>
      <c r="F18" s="11">
        <v>12.106</v>
      </c>
      <c r="G18" s="11"/>
    </row>
    <row r="19" spans="1:7" x14ac:dyDescent="0.2">
      <c r="A19" s="10" t="str">
        <f>name!B18</f>
        <v>Real estate</v>
      </c>
      <c r="B19" s="11">
        <v>9.6329999999999991</v>
      </c>
      <c r="C19" s="11">
        <v>8.4800000000000093</v>
      </c>
      <c r="D19" s="11">
        <v>9.9889999999999937</v>
      </c>
      <c r="E19" s="11">
        <v>9.9800000000000129</v>
      </c>
      <c r="F19" s="11">
        <v>11.019999999999976</v>
      </c>
      <c r="G19" s="11"/>
    </row>
    <row r="20" spans="1:7" x14ac:dyDescent="0.2">
      <c r="A20" s="10" t="str">
        <f>name!B19</f>
        <v>Professional services</v>
      </c>
      <c r="B20" s="11">
        <v>39.368000000000002</v>
      </c>
      <c r="C20" s="11">
        <v>43.764999999999908</v>
      </c>
      <c r="D20" s="11">
        <v>40.795000000000066</v>
      </c>
      <c r="E20" s="11">
        <v>42.722000000000037</v>
      </c>
      <c r="F20" s="11">
        <v>45.691000000000052</v>
      </c>
      <c r="G20" s="11"/>
    </row>
    <row r="21" spans="1:7" x14ac:dyDescent="0.2">
      <c r="A21" s="10" t="str">
        <f>name!B20</f>
        <v>Support services</v>
      </c>
      <c r="B21" s="11">
        <v>47.520999999999887</v>
      </c>
      <c r="C21" s="11">
        <v>51.13000000000001</v>
      </c>
      <c r="D21" s="11">
        <v>45.790000000000013</v>
      </c>
      <c r="E21" s="11">
        <v>47.759999999999984</v>
      </c>
      <c r="F21" s="11">
        <v>51.593999999999959</v>
      </c>
      <c r="G21" s="11"/>
    </row>
    <row r="22" spans="1:7" x14ac:dyDescent="0.2">
      <c r="A22" s="10" t="str">
        <f>name!B21</f>
        <v>Public admin. and defence</v>
      </c>
      <c r="B22" s="11">
        <v>30.402999999999992</v>
      </c>
      <c r="C22" s="11">
        <v>29.644000000000062</v>
      </c>
      <c r="D22" s="11">
        <v>30.346999999999952</v>
      </c>
      <c r="E22" s="11">
        <v>31.98399999999998</v>
      </c>
      <c r="F22" s="11">
        <v>31.436000000000078</v>
      </c>
      <c r="G22" s="11"/>
    </row>
    <row r="23" spans="1:7" x14ac:dyDescent="0.2">
      <c r="A23" s="10" t="str">
        <f>name!B22</f>
        <v>Education</v>
      </c>
      <c r="B23" s="11">
        <v>61.832000000000072</v>
      </c>
      <c r="C23" s="11">
        <v>57.97099999999989</v>
      </c>
      <c r="D23" s="11">
        <v>56.918999999999997</v>
      </c>
      <c r="E23" s="11">
        <v>56.883999999999979</v>
      </c>
      <c r="F23" s="11">
        <v>58.087999999999973</v>
      </c>
      <c r="G23" s="11"/>
    </row>
    <row r="24" spans="1:7" x14ac:dyDescent="0.2">
      <c r="A24" s="10" t="str">
        <f>name!B23</f>
        <v>Health and social work</v>
      </c>
      <c r="B24" s="11">
        <v>77.609000000000123</v>
      </c>
      <c r="C24" s="11">
        <v>81.014000000000038</v>
      </c>
      <c r="D24" s="11">
        <v>80.463000000000136</v>
      </c>
      <c r="E24" s="11">
        <v>83.507000000000119</v>
      </c>
      <c r="F24" s="11">
        <v>84.693000000000055</v>
      </c>
      <c r="G24" s="11"/>
    </row>
    <row r="25" spans="1:7" x14ac:dyDescent="0.2">
      <c r="A25" s="10" t="str">
        <f>name!B24</f>
        <v>Arts and entertainment</v>
      </c>
      <c r="B25" s="11">
        <v>19.172000000000036</v>
      </c>
      <c r="C25" s="11">
        <v>17.728999999999978</v>
      </c>
      <c r="D25" s="11">
        <v>17.571000000000023</v>
      </c>
      <c r="E25" s="11">
        <v>18.671999999999969</v>
      </c>
      <c r="F25" s="11">
        <v>20.109999999999989</v>
      </c>
      <c r="G25" s="11"/>
    </row>
    <row r="26" spans="1:7" x14ac:dyDescent="0.2">
      <c r="A26" s="10" t="str">
        <f>name!B25</f>
        <v>Other services</v>
      </c>
      <c r="B26" s="11">
        <v>18.033999999999985</v>
      </c>
      <c r="C26" s="11">
        <v>16.739000000000054</v>
      </c>
      <c r="D26" s="11">
        <v>15.970000000000017</v>
      </c>
      <c r="E26" s="11">
        <v>15.03900000000003</v>
      </c>
      <c r="F26" s="11">
        <v>14.827999999999994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600.02900000000011</v>
      </c>
      <c r="C28" s="11">
        <f t="shared" ref="C28:F28" si="0">SUM(C5:C26)</f>
        <v>605.85199999999998</v>
      </c>
      <c r="D28" s="11">
        <f t="shared" si="0"/>
        <v>595.16399999999987</v>
      </c>
      <c r="E28" s="11">
        <f t="shared" si="0"/>
        <v>608.14800000000037</v>
      </c>
      <c r="F28" s="11">
        <f t="shared" si="0"/>
        <v>626.59000000000015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0.72013186029341825</v>
      </c>
      <c r="C32" s="18">
        <f t="shared" ref="C32:E32" si="1">C5/C$28*100</f>
        <v>0.80498207483015782</v>
      </c>
      <c r="D32" s="18">
        <f t="shared" si="1"/>
        <v>0.65628969494122857</v>
      </c>
      <c r="E32" s="18">
        <f t="shared" si="1"/>
        <v>0.6641475430322864</v>
      </c>
      <c r="F32" s="18">
        <f>F5/F$28*100</f>
        <v>0.66103831851768968</v>
      </c>
    </row>
    <row r="33" spans="1:6" x14ac:dyDescent="0.2">
      <c r="A33" t="str">
        <f>$A$6</f>
        <v>Mining and quarrying</v>
      </c>
      <c r="B33" s="18">
        <f t="shared" ref="B33:F53" si="2">B6/B$28*100</f>
        <v>7.9662816297212183E-2</v>
      </c>
      <c r="C33" s="18">
        <f t="shared" si="2"/>
        <v>0.11042300759921525</v>
      </c>
      <c r="D33" s="18">
        <f t="shared" si="2"/>
        <v>9.5267858943081193E-2</v>
      </c>
      <c r="E33" s="18">
        <f t="shared" si="2"/>
        <v>8.3367864401428335E-2</v>
      </c>
      <c r="F33" s="18">
        <f t="shared" si="2"/>
        <v>7.2296078775594866E-2</v>
      </c>
    </row>
    <row r="34" spans="1:6" x14ac:dyDescent="0.2">
      <c r="A34" t="str">
        <f>$A$7</f>
        <v>Food drink and tobacco</v>
      </c>
      <c r="B34" s="18">
        <f t="shared" si="2"/>
        <v>0.27165353674572418</v>
      </c>
      <c r="C34" s="18">
        <f t="shared" si="2"/>
        <v>0.3094815235404022</v>
      </c>
      <c r="D34" s="18">
        <f t="shared" si="2"/>
        <v>0.31352702784442682</v>
      </c>
      <c r="E34" s="18">
        <f t="shared" si="2"/>
        <v>0.34448851266467878</v>
      </c>
      <c r="F34" s="18">
        <f t="shared" si="2"/>
        <v>0.37967410906653409</v>
      </c>
    </row>
    <row r="35" spans="1:6" x14ac:dyDescent="0.2">
      <c r="A35" t="str">
        <f>$A$8</f>
        <v>Engineering</v>
      </c>
      <c r="B35" s="18">
        <f t="shared" si="2"/>
        <v>1.7009177889735363</v>
      </c>
      <c r="C35" s="18">
        <f t="shared" si="2"/>
        <v>1.8804922654377647</v>
      </c>
      <c r="D35" s="18">
        <f t="shared" si="2"/>
        <v>1.8556229879495418</v>
      </c>
      <c r="E35" s="18">
        <f t="shared" si="2"/>
        <v>1.7515473207179837</v>
      </c>
      <c r="F35" s="18">
        <f t="shared" si="2"/>
        <v>1.3503247737755222</v>
      </c>
    </row>
    <row r="36" spans="1:6" x14ac:dyDescent="0.2">
      <c r="A36" t="str">
        <f>$A$9</f>
        <v>Rest of manufacturing</v>
      </c>
      <c r="B36" s="18">
        <f t="shared" si="2"/>
        <v>5.4529031096830334</v>
      </c>
      <c r="C36" s="18">
        <f t="shared" si="2"/>
        <v>5.5412873110924785</v>
      </c>
      <c r="D36" s="18">
        <f t="shared" si="2"/>
        <v>5.6678495339099921</v>
      </c>
      <c r="E36" s="18">
        <f t="shared" si="2"/>
        <v>5.0423581101968438</v>
      </c>
      <c r="F36" s="18">
        <f t="shared" si="2"/>
        <v>4.3449464562153954</v>
      </c>
    </row>
    <row r="37" spans="1:6" x14ac:dyDescent="0.2">
      <c r="A37" t="str">
        <f>$A$10</f>
        <v>Electricity and gas</v>
      </c>
      <c r="B37" s="18">
        <f t="shared" si="2"/>
        <v>0.21832278106558214</v>
      </c>
      <c r="C37" s="18">
        <f t="shared" si="2"/>
        <v>0.54683321999432111</v>
      </c>
      <c r="D37" s="18">
        <f t="shared" si="2"/>
        <v>0.68132481131251377</v>
      </c>
      <c r="E37" s="18">
        <f t="shared" si="2"/>
        <v>0.64852634556061961</v>
      </c>
      <c r="F37" s="18">
        <f t="shared" si="2"/>
        <v>0.63390733972773228</v>
      </c>
    </row>
    <row r="38" spans="1:6" x14ac:dyDescent="0.2">
      <c r="A38" t="str">
        <f>$A$11</f>
        <v>Water and sewerage</v>
      </c>
      <c r="B38" s="18">
        <f t="shared" si="2"/>
        <v>0.53547411875092721</v>
      </c>
      <c r="C38" s="18">
        <f t="shared" si="2"/>
        <v>0.5935442979473543</v>
      </c>
      <c r="D38" s="18">
        <f t="shared" si="2"/>
        <v>0.55077256016828924</v>
      </c>
      <c r="E38" s="18">
        <f t="shared" si="2"/>
        <v>0.58456165275558047</v>
      </c>
      <c r="F38" s="18">
        <f t="shared" si="2"/>
        <v>0.64364257329354013</v>
      </c>
    </row>
    <row r="39" spans="1:6" x14ac:dyDescent="0.2">
      <c r="A39" t="str">
        <f>$A$12</f>
        <v>Construction</v>
      </c>
      <c r="B39" s="18">
        <f t="shared" si="2"/>
        <v>6.3340271886859085</v>
      </c>
      <c r="C39" s="18">
        <f t="shared" si="2"/>
        <v>6.6369344328317803</v>
      </c>
      <c r="D39" s="18">
        <f t="shared" si="2"/>
        <v>6.9582501629802724</v>
      </c>
      <c r="E39" s="18">
        <f t="shared" si="2"/>
        <v>7.2684609667383926</v>
      </c>
      <c r="F39" s="18">
        <f t="shared" si="2"/>
        <v>7.6234858519925259</v>
      </c>
    </row>
    <row r="40" spans="1:6" x14ac:dyDescent="0.2">
      <c r="A40" t="str">
        <f>$A$13</f>
        <v>Wholesale and retail trade</v>
      </c>
      <c r="B40" s="18">
        <f t="shared" si="2"/>
        <v>14.205480068463336</v>
      </c>
      <c r="C40" s="18">
        <f t="shared" si="2"/>
        <v>14.303658319193493</v>
      </c>
      <c r="D40" s="18">
        <f t="shared" si="2"/>
        <v>15.041400353515987</v>
      </c>
      <c r="E40" s="18">
        <f t="shared" si="2"/>
        <v>14.820734426488306</v>
      </c>
      <c r="F40" s="18">
        <f t="shared" si="2"/>
        <v>14.601573596769798</v>
      </c>
    </row>
    <row r="41" spans="1:6" x14ac:dyDescent="0.2">
      <c r="A41" t="str">
        <f>$A$14</f>
        <v>Transport and storage</v>
      </c>
      <c r="B41" s="18">
        <f t="shared" si="2"/>
        <v>5.0657551551674942</v>
      </c>
      <c r="C41" s="18">
        <f t="shared" si="2"/>
        <v>5.2111736859826943</v>
      </c>
      <c r="D41" s="18">
        <f t="shared" si="2"/>
        <v>4.8509318439959408</v>
      </c>
      <c r="E41" s="18">
        <f t="shared" si="2"/>
        <v>4.8248123811966597</v>
      </c>
      <c r="F41" s="18">
        <f t="shared" si="2"/>
        <v>4.6887119168834461</v>
      </c>
    </row>
    <row r="42" spans="1:6" x14ac:dyDescent="0.2">
      <c r="A42" t="str">
        <f>$A$15</f>
        <v>Accommodation and food</v>
      </c>
      <c r="B42" s="18">
        <f t="shared" si="2"/>
        <v>7.3611442113631149</v>
      </c>
      <c r="C42" s="18">
        <f t="shared" si="2"/>
        <v>7.9090272871922567</v>
      </c>
      <c r="D42" s="18">
        <f t="shared" si="2"/>
        <v>7.4577763439992752</v>
      </c>
      <c r="E42" s="18">
        <f t="shared" si="2"/>
        <v>7.6790518097568388</v>
      </c>
      <c r="F42" s="18">
        <f t="shared" si="2"/>
        <v>8.5030083467658333</v>
      </c>
    </row>
    <row r="43" spans="1:6" x14ac:dyDescent="0.2">
      <c r="A43" t="str">
        <f>$A$16</f>
        <v>Media</v>
      </c>
      <c r="B43" s="18">
        <f t="shared" si="2"/>
        <v>1.1881092413866645</v>
      </c>
      <c r="C43" s="18">
        <f t="shared" si="2"/>
        <v>0.56779543518879305</v>
      </c>
      <c r="D43" s="18">
        <f t="shared" si="2"/>
        <v>0.66116230148328858</v>
      </c>
      <c r="E43" s="18">
        <f t="shared" si="2"/>
        <v>0.61711951695968636</v>
      </c>
      <c r="F43" s="18">
        <f t="shared" si="2"/>
        <v>0.58108172808375536</v>
      </c>
    </row>
    <row r="44" spans="1:6" x14ac:dyDescent="0.2">
      <c r="A44" t="str">
        <f>$A$17</f>
        <v>Information technology</v>
      </c>
      <c r="B44" s="18">
        <f t="shared" si="2"/>
        <v>3.7903168013546047</v>
      </c>
      <c r="C44" s="18">
        <f t="shared" si="2"/>
        <v>2.8028297339944426</v>
      </c>
      <c r="D44" s="18">
        <f t="shared" si="2"/>
        <v>2.9049136036453831</v>
      </c>
      <c r="E44" s="18">
        <f t="shared" si="2"/>
        <v>3.1045074554220431</v>
      </c>
      <c r="F44" s="18">
        <f t="shared" si="2"/>
        <v>3.3195550519478583</v>
      </c>
    </row>
    <row r="45" spans="1:6" x14ac:dyDescent="0.2">
      <c r="A45" t="str">
        <f>$A$18</f>
        <v>Finance and insurance</v>
      </c>
      <c r="B45" s="18">
        <f t="shared" si="2"/>
        <v>2.4832133113566188</v>
      </c>
      <c r="C45" s="18">
        <f t="shared" si="2"/>
        <v>2.1962459478552567</v>
      </c>
      <c r="D45" s="18">
        <f t="shared" si="2"/>
        <v>2.260889435516936</v>
      </c>
      <c r="E45" s="18">
        <f t="shared" si="2"/>
        <v>2.1595072252149117</v>
      </c>
      <c r="F45" s="18">
        <f t="shared" si="2"/>
        <v>1.9320448778307981</v>
      </c>
    </row>
    <row r="46" spans="1:6" x14ac:dyDescent="0.2">
      <c r="A46" t="str">
        <f>$A$19</f>
        <v>Real estate</v>
      </c>
      <c r="B46" s="18">
        <f t="shared" si="2"/>
        <v>1.6054224045837779</v>
      </c>
      <c r="C46" s="18">
        <f t="shared" si="2"/>
        <v>1.3996817704653959</v>
      </c>
      <c r="D46" s="18">
        <f t="shared" si="2"/>
        <v>1.6783609223676155</v>
      </c>
      <c r="E46" s="18">
        <f t="shared" si="2"/>
        <v>1.6410479028131322</v>
      </c>
      <c r="F46" s="18">
        <f t="shared" si="2"/>
        <v>1.7587258015608251</v>
      </c>
    </row>
    <row r="47" spans="1:6" x14ac:dyDescent="0.2">
      <c r="A47" s="10" t="str">
        <f>$A$20</f>
        <v>Professional services</v>
      </c>
      <c r="B47" s="18">
        <f t="shared" si="2"/>
        <v>6.5610162175494837</v>
      </c>
      <c r="C47" s="18">
        <f t="shared" si="2"/>
        <v>7.2237114014643691</v>
      </c>
      <c r="D47" s="18">
        <f t="shared" si="2"/>
        <v>6.8544132373597995</v>
      </c>
      <c r="E47" s="18">
        <f t="shared" si="2"/>
        <v>7.0249347198379359</v>
      </c>
      <c r="F47" s="18">
        <f t="shared" si="2"/>
        <v>7.2920091287763995</v>
      </c>
    </row>
    <row r="48" spans="1:6" x14ac:dyDescent="0.2">
      <c r="A48" s="10" t="str">
        <f>$A$21</f>
        <v>Support services</v>
      </c>
      <c r="B48" s="18">
        <f t="shared" si="2"/>
        <v>7.9197838771125868</v>
      </c>
      <c r="C48" s="18">
        <f t="shared" si="2"/>
        <v>8.4393548259310869</v>
      </c>
      <c r="D48" s="18">
        <f t="shared" si="2"/>
        <v>7.6936777090012205</v>
      </c>
      <c r="E48" s="18">
        <f t="shared" si="2"/>
        <v>7.8533514868091254</v>
      </c>
      <c r="F48" s="18">
        <f t="shared" si="2"/>
        <v>8.2340924687594672</v>
      </c>
    </row>
    <row r="49" spans="1:9" x14ac:dyDescent="0.2">
      <c r="A49" s="10" t="str">
        <f>$A$22</f>
        <v>Public admin. and defence</v>
      </c>
      <c r="B49" s="18">
        <f t="shared" si="2"/>
        <v>5.0669217654480008</v>
      </c>
      <c r="C49" s="18">
        <f t="shared" si="2"/>
        <v>4.8929441513769145</v>
      </c>
      <c r="D49" s="18">
        <f t="shared" si="2"/>
        <v>5.0989307148953831</v>
      </c>
      <c r="E49" s="18">
        <f t="shared" si="2"/>
        <v>5.2592461045666452</v>
      </c>
      <c r="F49" s="18">
        <f t="shared" si="2"/>
        <v>5.0169967602419554</v>
      </c>
    </row>
    <row r="50" spans="1:9" x14ac:dyDescent="0.2">
      <c r="A50" s="10" t="str">
        <f>$A$23</f>
        <v>Education</v>
      </c>
      <c r="B50" s="18">
        <f t="shared" si="2"/>
        <v>10.304835266295473</v>
      </c>
      <c r="C50" s="18">
        <f t="shared" si="2"/>
        <v>9.5685084806190126</v>
      </c>
      <c r="D50" s="18">
        <f t="shared" si="2"/>
        <v>9.5635824747464593</v>
      </c>
      <c r="E50" s="18">
        <f t="shared" si="2"/>
        <v>9.3536441787196445</v>
      </c>
      <c r="F50" s="18">
        <f t="shared" si="2"/>
        <v>9.2704958585358774</v>
      </c>
    </row>
    <row r="51" spans="1:9" x14ac:dyDescent="0.2">
      <c r="A51" s="10" t="str">
        <f>$A$24</f>
        <v>Health and social work</v>
      </c>
      <c r="B51" s="18">
        <f t="shared" si="2"/>
        <v>12.934208179937986</v>
      </c>
      <c r="C51" s="18">
        <f t="shared" si="2"/>
        <v>13.371912612321168</v>
      </c>
      <c r="D51" s="18">
        <f t="shared" si="2"/>
        <v>13.51946690324014</v>
      </c>
      <c r="E51" s="18">
        <f t="shared" si="2"/>
        <v>13.731361444911446</v>
      </c>
      <c r="F51" s="18">
        <f t="shared" si="2"/>
        <v>13.516494039164369</v>
      </c>
    </row>
    <row r="52" spans="1:9" x14ac:dyDescent="0.2">
      <c r="A52" s="10" t="str">
        <f>$A$25</f>
        <v>Arts and entertainment</v>
      </c>
      <c r="B52" s="18">
        <f t="shared" si="2"/>
        <v>3.1951788996865202</v>
      </c>
      <c r="C52" s="18">
        <f t="shared" si="2"/>
        <v>2.9262922297854885</v>
      </c>
      <c r="D52" s="18">
        <f t="shared" si="2"/>
        <v>2.9522955017440613</v>
      </c>
      <c r="E52" s="18">
        <f t="shared" si="2"/>
        <v>3.0703052546419549</v>
      </c>
      <c r="F52" s="18">
        <f t="shared" si="2"/>
        <v>3.2094351968591872</v>
      </c>
    </row>
    <row r="53" spans="1:9" x14ac:dyDescent="0.2">
      <c r="A53" s="10" t="str">
        <f>$A$26</f>
        <v>Other services</v>
      </c>
      <c r="B53" s="18">
        <f t="shared" si="2"/>
        <v>3.0055213997990067</v>
      </c>
      <c r="C53" s="18">
        <f t="shared" si="2"/>
        <v>2.7628859853561685</v>
      </c>
      <c r="D53" s="18">
        <f t="shared" si="2"/>
        <v>2.6832940164391696</v>
      </c>
      <c r="E53" s="18">
        <f t="shared" si="2"/>
        <v>2.4729177765938588</v>
      </c>
      <c r="F53" s="18">
        <f t="shared" si="2"/>
        <v>2.3664597264558949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Solent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3.072336817565624</v>
      </c>
      <c r="C63" s="18">
        <f>IF(AND(D$3-C$3 &lt;&gt; 0,C5&lt;&gt;0,D5&lt;&gt;0),(EXP(LN(D5/C5)/(D$3-C$3))-1)*100,0)</f>
        <v>-19.909780602829453</v>
      </c>
      <c r="D63" s="18">
        <f t="shared" ref="B63:E78" si="3">IF(AND(E$3-D$3 &lt;&gt; 0,D5&lt;&gt;0,E5&lt;&gt;0),(EXP(LN(E5/D5)/(E$3-D$3))-1)*100,0)</f>
        <v>0.67191335946259478</v>
      </c>
      <c r="E63" s="18">
        <f t="shared" si="3"/>
        <v>0.25213358737650182</v>
      </c>
      <c r="F63" s="18">
        <f>IF(AND(F$3-D$3 &lt;&gt; 0,D5&lt;&gt;0,F5&lt;&gt;0),(EXP(LN(F5/D5)/(F$3-D$3))-1)*100,0)</f>
        <v>0.39186532904225135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8.7676023866398047</v>
      </c>
      <c r="C64" s="18">
        <f t="shared" ref="C64:C78" si="4">IF(AND(D$3-C$3 &lt;&gt; 0,C6&lt;&gt;0,D6&lt;&gt;0),(EXP(LN(D6/C6)/(D$3-C$3))-1)*100,0)</f>
        <v>-15.246636771300203</v>
      </c>
      <c r="D64" s="18">
        <f t="shared" si="3"/>
        <v>-2.2121314431485906</v>
      </c>
      <c r="E64" s="18">
        <f t="shared" si="3"/>
        <v>-1.1198710141303025</v>
      </c>
      <c r="F64" s="18">
        <f t="shared" ref="F64:F84" si="5">IF(AND(F$3-D$3 &lt;&gt; 0,D6&lt;&gt;0,F6&lt;&gt;0),(EXP(LN(F6/D6)/(F$3-D$3))-1)*100,0)</f>
        <v>-1.4853067170581991</v>
      </c>
    </row>
    <row r="65" spans="1:6" x14ac:dyDescent="0.2">
      <c r="A65" t="str">
        <f>$A$7</f>
        <v>Food drink and tobacco</v>
      </c>
      <c r="B65" s="18">
        <f t="shared" si="3"/>
        <v>3.5627125055213593</v>
      </c>
      <c r="C65" s="18">
        <f t="shared" si="4"/>
        <v>-0.47999999999964738</v>
      </c>
      <c r="D65" s="18">
        <f t="shared" si="3"/>
        <v>2.3421361447411915</v>
      </c>
      <c r="E65" s="18">
        <f t="shared" si="3"/>
        <v>1.2793817266721463</v>
      </c>
      <c r="F65" s="18">
        <f t="shared" si="5"/>
        <v>1.632401284227325</v>
      </c>
    </row>
    <row r="66" spans="1:6" x14ac:dyDescent="0.2">
      <c r="A66" t="str">
        <f>$A$8</f>
        <v>Engineering</v>
      </c>
      <c r="B66" s="18">
        <f t="shared" si="3"/>
        <v>2.7887615145788969</v>
      </c>
      <c r="C66" s="18">
        <f t="shared" si="4"/>
        <v>-3.0632844729219344</v>
      </c>
      <c r="D66" s="18">
        <f t="shared" si="3"/>
        <v>-0.72018665928033077</v>
      </c>
      <c r="E66" s="18">
        <f t="shared" si="3"/>
        <v>-2.2764908315701993</v>
      </c>
      <c r="F66" s="18">
        <f t="shared" si="5"/>
        <v>-1.7604525597683218</v>
      </c>
    </row>
    <row r="67" spans="1:6" x14ac:dyDescent="0.2">
      <c r="A67" t="str">
        <f>$A$9</f>
        <v>Rest of manufacturing</v>
      </c>
      <c r="B67" s="18">
        <f t="shared" si="3"/>
        <v>0.64548526709231613</v>
      </c>
      <c r="C67" s="18">
        <f t="shared" si="4"/>
        <v>0.4795663052545418</v>
      </c>
      <c r="D67" s="18">
        <f t="shared" si="3"/>
        <v>-1.8890229877273956</v>
      </c>
      <c r="E67" s="18">
        <f t="shared" si="3"/>
        <v>-1.1828118292783407</v>
      </c>
      <c r="F67" s="18">
        <f t="shared" si="5"/>
        <v>-1.4187785680391363</v>
      </c>
    </row>
    <row r="68" spans="1:6" x14ac:dyDescent="0.2">
      <c r="A68" t="str">
        <f>$A$10</f>
        <v>Electricity and gas</v>
      </c>
      <c r="B68" s="18">
        <f t="shared" si="3"/>
        <v>26.106518219882101</v>
      </c>
      <c r="C68" s="18">
        <f t="shared" si="4"/>
        <v>22.396619378207539</v>
      </c>
      <c r="D68" s="18">
        <f t="shared" si="3"/>
        <v>-0.55356715553988023</v>
      </c>
      <c r="E68" s="18">
        <f t="shared" si="3"/>
        <v>7.0768123254127957E-2</v>
      </c>
      <c r="F68" s="18">
        <f t="shared" si="5"/>
        <v>-0.13777794148683853</v>
      </c>
    </row>
    <row r="69" spans="1:6" x14ac:dyDescent="0.2">
      <c r="A69" t="str">
        <f>$A$11</f>
        <v>Water and sewerage</v>
      </c>
      <c r="B69" s="18">
        <f t="shared" si="3"/>
        <v>2.855433607001534</v>
      </c>
      <c r="C69" s="18">
        <f t="shared" si="4"/>
        <v>-8.8431590656287025</v>
      </c>
      <c r="D69" s="18">
        <f t="shared" si="3"/>
        <v>1.6356645491125477</v>
      </c>
      <c r="E69" s="18">
        <f t="shared" si="3"/>
        <v>1.269545694431562</v>
      </c>
      <c r="F69" s="18">
        <f t="shared" si="5"/>
        <v>1.3914385377681748</v>
      </c>
    </row>
    <row r="70" spans="1:6" x14ac:dyDescent="0.2">
      <c r="A70" t="str">
        <f>$A$12</f>
        <v>Construction</v>
      </c>
      <c r="B70" s="18">
        <f t="shared" si="3"/>
        <v>1.4192693068995288</v>
      </c>
      <c r="C70" s="18">
        <f t="shared" si="4"/>
        <v>2.9917930862967124</v>
      </c>
      <c r="D70" s="18">
        <f t="shared" si="3"/>
        <v>1.3124949615700876</v>
      </c>
      <c r="E70" s="18">
        <f t="shared" si="3"/>
        <v>0.7786488165017591</v>
      </c>
      <c r="F70" s="18">
        <f t="shared" si="5"/>
        <v>0.95628424210916219</v>
      </c>
    </row>
    <row r="71" spans="1:6" x14ac:dyDescent="0.2">
      <c r="A71" t="str">
        <f>$A$13</f>
        <v>Wholesale and retail trade</v>
      </c>
      <c r="B71" s="18">
        <f t="shared" si="3"/>
        <v>0.41448826203780431</v>
      </c>
      <c r="C71" s="18">
        <f t="shared" si="4"/>
        <v>3.3025998453706018</v>
      </c>
      <c r="D71" s="18">
        <f t="shared" si="3"/>
        <v>0.13613313439184704</v>
      </c>
      <c r="E71" s="18">
        <f t="shared" si="3"/>
        <v>0.14987494313238869</v>
      </c>
      <c r="F71" s="18">
        <f t="shared" si="5"/>
        <v>0.14529413069765962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0.95350797137818688</v>
      </c>
      <c r="C72" s="18">
        <f t="shared" si="4"/>
        <v>-8.5550487773973227</v>
      </c>
      <c r="D72" s="18">
        <f t="shared" si="3"/>
        <v>0.32417041170065275</v>
      </c>
      <c r="E72" s="18">
        <f t="shared" si="3"/>
        <v>1.2602760974389504E-2</v>
      </c>
      <c r="F72" s="18">
        <f t="shared" si="5"/>
        <v>0.1163509839611887</v>
      </c>
    </row>
    <row r="73" spans="1:6" x14ac:dyDescent="0.2">
      <c r="A73" t="str">
        <f>$A$15</f>
        <v>Accommodation and food</v>
      </c>
      <c r="B73" s="18">
        <f t="shared" si="6"/>
        <v>2.0570505944650375</v>
      </c>
      <c r="C73" s="18">
        <f>IF(AND(D$3-C$3 &lt;&gt; 0,C15&lt;&gt;0,D15&lt;&gt;0),(EXP(LN(D15/C15)/(D$3-C$3))-1)*100,0)</f>
        <v>-7.3689922157067151</v>
      </c>
      <c r="D73" s="18">
        <f t="shared" si="3"/>
        <v>1.0215841073481391</v>
      </c>
      <c r="E73" s="18">
        <f t="shared" si="3"/>
        <v>1.3267045779572939</v>
      </c>
      <c r="F73" s="18">
        <f t="shared" si="5"/>
        <v>1.2248954949232393</v>
      </c>
    </row>
    <row r="74" spans="1:6" x14ac:dyDescent="0.2">
      <c r="A74" t="str">
        <f>$A$16</f>
        <v>Media</v>
      </c>
      <c r="B74" s="18">
        <f t="shared" si="6"/>
        <v>-16.654442302943153</v>
      </c>
      <c r="C74" s="18">
        <f>IF(AND(D$3-C$3 &lt;&gt; 0,C16&lt;&gt;0,D16&lt;&gt;0),(EXP(LN(D16/C16)/(D$3-C$3))-1)*100,0)</f>
        <v>14.389534883720678</v>
      </c>
      <c r="D74" s="18">
        <f t="shared" si="3"/>
        <v>-0.9426362997445592</v>
      </c>
      <c r="E74" s="18">
        <f t="shared" si="3"/>
        <v>-0.30251301407153708</v>
      </c>
      <c r="F74" s="18">
        <f t="shared" si="5"/>
        <v>-0.51634574653124377</v>
      </c>
    </row>
    <row r="75" spans="1:6" x14ac:dyDescent="0.2">
      <c r="A75" t="str">
        <f>$A$17</f>
        <v>Information technology</v>
      </c>
      <c r="B75" s="18">
        <f t="shared" si="6"/>
        <v>-7.0436895612402743</v>
      </c>
      <c r="C75" s="18">
        <f t="shared" si="4"/>
        <v>1.8137918850479773</v>
      </c>
      <c r="D75" s="18">
        <f t="shared" si="3"/>
        <v>1.7762448703569911</v>
      </c>
      <c r="E75" s="18">
        <f t="shared" si="3"/>
        <v>0.97320338170336917</v>
      </c>
      <c r="F75" s="18">
        <f t="shared" si="5"/>
        <v>1.2401773743372813</v>
      </c>
    </row>
    <row r="76" spans="1:6" x14ac:dyDescent="0.2">
      <c r="A76" t="str">
        <f>$A$18</f>
        <v>Finance and insurance</v>
      </c>
      <c r="B76" s="18">
        <f t="shared" si="6"/>
        <v>-2.7890219412409323</v>
      </c>
      <c r="C76" s="18">
        <f t="shared" si="4"/>
        <v>1.1273109875242993</v>
      </c>
      <c r="D76" s="18">
        <f t="shared" si="3"/>
        <v>-0.48476035849646104</v>
      </c>
      <c r="E76" s="18">
        <f t="shared" si="3"/>
        <v>-0.81096329717537108</v>
      </c>
      <c r="F76" s="18">
        <f t="shared" si="5"/>
        <v>-0.702347965138439</v>
      </c>
    </row>
    <row r="77" spans="1:6" x14ac:dyDescent="0.2">
      <c r="A77" t="str">
        <f>$A$19</f>
        <v>Real estate</v>
      </c>
      <c r="B77" s="18">
        <f t="shared" si="6"/>
        <v>-3.1368534014149296</v>
      </c>
      <c r="C77" s="18">
        <f t="shared" si="4"/>
        <v>17.794811320754512</v>
      </c>
      <c r="D77" s="18">
        <f t="shared" si="3"/>
        <v>-1.8026319596486928E-2</v>
      </c>
      <c r="E77" s="18">
        <f t="shared" si="3"/>
        <v>0.99621666004556797</v>
      </c>
      <c r="F77" s="18">
        <f t="shared" si="5"/>
        <v>0.65699759703758964</v>
      </c>
    </row>
    <row r="78" spans="1:6" x14ac:dyDescent="0.2">
      <c r="A78" t="str">
        <f>$A$20</f>
        <v>Professional services</v>
      </c>
      <c r="B78" s="18">
        <f t="shared" si="6"/>
        <v>2.6823726429114014</v>
      </c>
      <c r="C78" s="18">
        <f t="shared" si="4"/>
        <v>-6.7862447160969896</v>
      </c>
      <c r="D78" s="18">
        <f t="shared" si="3"/>
        <v>0.92736331573202158</v>
      </c>
      <c r="E78" s="18">
        <f t="shared" si="3"/>
        <v>0.6741354514433695</v>
      </c>
      <c r="F78" s="18">
        <f t="shared" si="5"/>
        <v>0.75847406609235168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1.8468392297549485</v>
      </c>
      <c r="C79" s="18">
        <f t="shared" ref="C79:C84" si="8">IF(AND(D$3-C$3 &lt;&gt; 0,C21&lt;&gt;0,D21&lt;&gt;0),(EXP(LN(D21/C21)/(D$3-C$3))-1)*100,0)</f>
        <v>-10.443966360258161</v>
      </c>
      <c r="D79" s="18">
        <f t="shared" ref="D79:D84" si="9">IF(AND(E$3-D$3 &lt;&gt; 0,D21&lt;&gt;0,E21&lt;&gt;0),(EXP(LN(E21/D21)/(E$3-D$3))-1)*100,0)</f>
        <v>0.84601348544803834</v>
      </c>
      <c r="E79" s="18">
        <f t="shared" ref="E79:E84" si="10">IF(AND(F$3-E$3 &lt;&gt; 0,E21&lt;&gt;0,F21&lt;&gt;0),(EXP(LN(F21/E21)/(F$3-E$3))-1)*100,0)</f>
        <v>0.77515809010999526</v>
      </c>
      <c r="F79" s="18">
        <f t="shared" si="5"/>
        <v>0.79877102197309924</v>
      </c>
    </row>
    <row r="80" spans="1:6" x14ac:dyDescent="0.2">
      <c r="A80" s="10" t="str">
        <f>$A$22</f>
        <v>Public admin. and defence</v>
      </c>
      <c r="B80" s="18">
        <f t="shared" si="7"/>
        <v>-0.63004542910526373</v>
      </c>
      <c r="C80" s="18">
        <f t="shared" si="8"/>
        <v>2.3714748347047898</v>
      </c>
      <c r="D80" s="18">
        <f t="shared" si="9"/>
        <v>1.0563021316222443</v>
      </c>
      <c r="E80" s="18">
        <f t="shared" si="10"/>
        <v>-0.17267119899539995</v>
      </c>
      <c r="F80" s="18">
        <f t="shared" si="5"/>
        <v>0.23531688440785459</v>
      </c>
    </row>
    <row r="81" spans="1:6" x14ac:dyDescent="0.2">
      <c r="A81" s="10" t="str">
        <f>$A$23</f>
        <v>Education</v>
      </c>
      <c r="B81" s="18">
        <f t="shared" si="7"/>
        <v>-1.5990311631059129</v>
      </c>
      <c r="C81" s="18">
        <f t="shared" si="8"/>
        <v>-1.8147004536749334</v>
      </c>
      <c r="D81" s="18">
        <f t="shared" si="9"/>
        <v>-1.2301204132969534E-2</v>
      </c>
      <c r="E81" s="18">
        <f t="shared" si="10"/>
        <v>0.20966945531517567</v>
      </c>
      <c r="F81" s="18">
        <f t="shared" si="5"/>
        <v>0.13562453718953815</v>
      </c>
    </row>
    <row r="82" spans="1:6" x14ac:dyDescent="0.2">
      <c r="A82" s="10" t="str">
        <f>$A$24</f>
        <v>Health and social work</v>
      </c>
      <c r="B82" s="18">
        <f t="shared" si="7"/>
        <v>1.0792467867505762</v>
      </c>
      <c r="C82" s="18">
        <f t="shared" si="8"/>
        <v>-0.68012936035735105</v>
      </c>
      <c r="D82" s="18">
        <f t="shared" si="9"/>
        <v>0.74542474515824075</v>
      </c>
      <c r="E82" s="18">
        <f t="shared" si="10"/>
        <v>0.14112441627760486</v>
      </c>
      <c r="F82" s="18">
        <f t="shared" si="5"/>
        <v>0.34215402966066844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-1.9372191094164548</v>
      </c>
      <c r="C83" s="18">
        <f t="shared" si="8"/>
        <v>-0.89119521687605063</v>
      </c>
      <c r="D83" s="18">
        <f t="shared" si="9"/>
        <v>1.2229224818038897</v>
      </c>
      <c r="E83" s="18">
        <f t="shared" si="10"/>
        <v>0.7446803374681954</v>
      </c>
      <c r="F83" s="18">
        <f t="shared" si="5"/>
        <v>0.90384279879942575</v>
      </c>
    </row>
    <row r="84" spans="1:6" x14ac:dyDescent="0.2">
      <c r="A84" s="10" t="str">
        <f>$A$26</f>
        <v>Other services</v>
      </c>
      <c r="B84" s="18">
        <f t="shared" si="7"/>
        <v>-1.8456930318469289</v>
      </c>
      <c r="C84" s="18">
        <f t="shared" si="8"/>
        <v>-4.594061771910118</v>
      </c>
      <c r="D84" s="18">
        <f t="shared" si="9"/>
        <v>-1.194115871926027</v>
      </c>
      <c r="E84" s="18">
        <f t="shared" si="10"/>
        <v>-0.14119564163417309</v>
      </c>
      <c r="F84" s="18">
        <f t="shared" si="5"/>
        <v>-0.49340989401993607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0.24173532075488779</v>
      </c>
      <c r="C86" s="18">
        <f>IF(AND(D$3-C$3 &lt;&gt; 0,C28&lt;&gt;0,D28&lt;&gt;0),(EXP(LN(D28/C28)/(D$3-C$3))-1)*100,0)</f>
        <v>-1.7641272125865859</v>
      </c>
      <c r="D86" s="18">
        <f>IF(AND(E$3-D$3 &lt;&gt; 0,D28&lt;&gt;0,E28&lt;&gt;0),(EXP(LN(E28/D28)/(E$3-D$3))-1)*100,0)</f>
        <v>0.43255835612017179</v>
      </c>
      <c r="E86" s="18">
        <f>IF(AND(F$3-E$3 &lt;&gt; 0,E28&lt;&gt;0,F28&lt;&gt;0),(EXP(LN(F28/E28)/(F$3-E$3))-1)*100,0)</f>
        <v>0.29918813548199807</v>
      </c>
      <c r="F86" s="18">
        <f>IF(AND(F$3-D$3 &lt;&gt; 0,D28&lt;&gt;0,F28&lt;&gt;0),(EXP(LN(F28/D28)/(F$3-D$3))-1)*100,0)</f>
        <v>0.34362518517636609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0.5560000000000116</v>
      </c>
      <c r="C90" s="27">
        <f>D5-C5</f>
        <v>-0.97099999999999387</v>
      </c>
      <c r="D90" s="27">
        <f t="shared" si="11"/>
        <v>0.13299999999997869</v>
      </c>
      <c r="E90" s="27">
        <f t="shared" si="11"/>
        <v>0.10300000000000065</v>
      </c>
      <c r="F90" s="27">
        <f>F5-D5</f>
        <v>0.23599999999997934</v>
      </c>
    </row>
    <row r="91" spans="1:6" x14ac:dyDescent="0.2">
      <c r="A91" t="str">
        <f>$A$6</f>
        <v>Mining and quarrying</v>
      </c>
      <c r="B91" s="27">
        <f t="shared" si="11"/>
        <v>0.19099999999999817</v>
      </c>
      <c r="C91" s="27">
        <f t="shared" ref="C91:C105" si="12">D6-C6</f>
        <v>-0.10199999999999798</v>
      </c>
      <c r="D91" s="27">
        <f t="shared" si="11"/>
        <v>-6.0000000000000941E-2</v>
      </c>
      <c r="E91" s="27">
        <f t="shared" si="11"/>
        <v>-5.399999999999866E-2</v>
      </c>
      <c r="F91" s="27">
        <f t="shared" ref="F91:F111" si="13">F6-D6</f>
        <v>-0.1139999999999996</v>
      </c>
    </row>
    <row r="92" spans="1:6" x14ac:dyDescent="0.2">
      <c r="A92" t="str">
        <f>$A$7</f>
        <v>Food drink and tobacco</v>
      </c>
      <c r="B92" s="27">
        <f t="shared" si="11"/>
        <v>0.24499999999999611</v>
      </c>
      <c r="C92" s="27">
        <f t="shared" si="12"/>
        <v>-8.9999999999934577E-3</v>
      </c>
      <c r="D92" s="27">
        <f t="shared" si="11"/>
        <v>0.2289999999999881</v>
      </c>
      <c r="E92" s="27">
        <f t="shared" si="11"/>
        <v>0.28400000000000425</v>
      </c>
      <c r="F92" s="27">
        <f t="shared" si="13"/>
        <v>0.51299999999999235</v>
      </c>
    </row>
    <row r="93" spans="1:6" x14ac:dyDescent="0.2">
      <c r="A93" t="str">
        <f>$A$8</f>
        <v>Engineering</v>
      </c>
      <c r="B93" s="27">
        <f t="shared" si="11"/>
        <v>1.1869999999999852</v>
      </c>
      <c r="C93" s="27">
        <f t="shared" si="12"/>
        <v>-0.34899999999999665</v>
      </c>
      <c r="D93" s="27">
        <f t="shared" si="11"/>
        <v>-0.39199999999999946</v>
      </c>
      <c r="E93" s="27">
        <f t="shared" si="11"/>
        <v>-2.1909999999999634</v>
      </c>
      <c r="F93" s="27">
        <f t="shared" si="13"/>
        <v>-2.5829999999999629</v>
      </c>
    </row>
    <row r="94" spans="1:6" x14ac:dyDescent="0.2">
      <c r="A94" t="str">
        <f>$A$9</f>
        <v>Rest of manufacturing</v>
      </c>
      <c r="B94" s="27">
        <f t="shared" si="11"/>
        <v>0.85299999999998732</v>
      </c>
      <c r="C94" s="27">
        <f t="shared" si="12"/>
        <v>0.16100000000005821</v>
      </c>
      <c r="D94" s="27">
        <f t="shared" si="11"/>
        <v>-3.0680000000001435</v>
      </c>
      <c r="E94" s="27">
        <f t="shared" si="11"/>
        <v>-3.4399999999998663</v>
      </c>
      <c r="F94" s="27">
        <f t="shared" si="13"/>
        <v>-6.5080000000000098</v>
      </c>
    </row>
    <row r="95" spans="1:6" x14ac:dyDescent="0.2">
      <c r="A95" t="str">
        <f>$A$10</f>
        <v>Electricity and gas</v>
      </c>
      <c r="B95" s="27">
        <f t="shared" si="11"/>
        <v>2.0029999999999921</v>
      </c>
      <c r="C95" s="27">
        <f t="shared" si="12"/>
        <v>0.74200000000001465</v>
      </c>
      <c r="D95" s="27">
        <f t="shared" si="11"/>
        <v>-0.11100000000000909</v>
      </c>
      <c r="E95" s="27">
        <f t="shared" si="11"/>
        <v>2.7999999999999137E-2</v>
      </c>
      <c r="F95" s="27">
        <f t="shared" si="13"/>
        <v>-8.3000000000009955E-2</v>
      </c>
    </row>
    <row r="96" spans="1:6" x14ac:dyDescent="0.2">
      <c r="A96" t="str">
        <f>$A$11</f>
        <v>Water and sewerage</v>
      </c>
      <c r="B96" s="27">
        <f t="shared" si="11"/>
        <v>0.38300000000000312</v>
      </c>
      <c r="C96" s="27">
        <f t="shared" si="12"/>
        <v>-0.3180000000000085</v>
      </c>
      <c r="D96" s="27">
        <f t="shared" si="11"/>
        <v>0.27700000000001301</v>
      </c>
      <c r="E96" s="27">
        <f t="shared" si="11"/>
        <v>0.47799999999998466</v>
      </c>
      <c r="F96" s="27">
        <f t="shared" si="13"/>
        <v>0.75499999999999767</v>
      </c>
    </row>
    <row r="97" spans="1:6" x14ac:dyDescent="0.2">
      <c r="A97" t="str">
        <f>$A$12</f>
        <v>Construction</v>
      </c>
      <c r="B97" s="27">
        <f t="shared" si="11"/>
        <v>2.2039999999998159</v>
      </c>
      <c r="C97" s="27">
        <f t="shared" si="12"/>
        <v>1.2029999999999106</v>
      </c>
      <c r="D97" s="27">
        <f t="shared" si="11"/>
        <v>2.7900000000003189</v>
      </c>
      <c r="E97" s="27">
        <f t="shared" si="11"/>
        <v>3.5649999999997561</v>
      </c>
      <c r="F97" s="27">
        <f t="shared" si="13"/>
        <v>6.355000000000075</v>
      </c>
    </row>
    <row r="98" spans="1:6" x14ac:dyDescent="0.2">
      <c r="A98" t="str">
        <f>$A$13</f>
        <v>Wholesale and retail trade</v>
      </c>
      <c r="B98" s="27">
        <f t="shared" si="11"/>
        <v>1.4220000000002813</v>
      </c>
      <c r="C98" s="27">
        <f t="shared" si="12"/>
        <v>2.8619999999997106</v>
      </c>
      <c r="D98" s="27">
        <f t="shared" si="11"/>
        <v>0.61100000000027421</v>
      </c>
      <c r="E98" s="27">
        <f t="shared" si="11"/>
        <v>1.3599999999997578</v>
      </c>
      <c r="F98" s="27">
        <f t="shared" si="13"/>
        <v>1.9710000000000321</v>
      </c>
    </row>
    <row r="99" spans="1:6" x14ac:dyDescent="0.2">
      <c r="A99" t="str">
        <f>$A$14</f>
        <v>Transport and storage</v>
      </c>
      <c r="B99" s="27">
        <f t="shared" si="11"/>
        <v>1.1759999999999025</v>
      </c>
      <c r="C99" s="27">
        <f t="shared" si="12"/>
        <v>-2.7009999999998726</v>
      </c>
      <c r="D99" s="27">
        <f t="shared" si="11"/>
        <v>0.47099999999987929</v>
      </c>
      <c r="E99" s="27">
        <f t="shared" si="11"/>
        <v>3.7000000000116273E-2</v>
      </c>
      <c r="F99" s="27">
        <f t="shared" si="13"/>
        <v>0.50799999999999557</v>
      </c>
    </row>
    <row r="100" spans="1:6" x14ac:dyDescent="0.2">
      <c r="A100" t="str">
        <f>$A$15</f>
        <v>Accommodation and food</v>
      </c>
      <c r="B100" s="27">
        <f t="shared" si="11"/>
        <v>3.7480000000000402</v>
      </c>
      <c r="C100" s="27">
        <f t="shared" si="12"/>
        <v>-3.5310000000001907</v>
      </c>
      <c r="D100" s="27">
        <f t="shared" si="11"/>
        <v>2.3140000000002061</v>
      </c>
      <c r="E100" s="27">
        <f t="shared" si="11"/>
        <v>6.5790000000000006</v>
      </c>
      <c r="F100" s="27">
        <f t="shared" si="13"/>
        <v>8.8930000000002067</v>
      </c>
    </row>
    <row r="101" spans="1:6" x14ac:dyDescent="0.2">
      <c r="A101" t="str">
        <f>$A$16</f>
        <v>Media</v>
      </c>
      <c r="B101" s="27">
        <f t="shared" si="11"/>
        <v>-3.6889999999999841</v>
      </c>
      <c r="C101" s="27">
        <f t="shared" si="12"/>
        <v>0.49499999999999211</v>
      </c>
      <c r="D101" s="27">
        <f t="shared" si="11"/>
        <v>-0.18200000000000305</v>
      </c>
      <c r="E101" s="27">
        <f t="shared" si="11"/>
        <v>-0.11199999999999211</v>
      </c>
      <c r="F101" s="27">
        <f t="shared" si="13"/>
        <v>-0.29399999999999515</v>
      </c>
    </row>
    <row r="102" spans="1:6" x14ac:dyDescent="0.2">
      <c r="A102" t="str">
        <f>$A$17</f>
        <v>Information technology</v>
      </c>
      <c r="B102" s="27">
        <f t="shared" si="11"/>
        <v>-5.7620000000000147</v>
      </c>
      <c r="C102" s="27">
        <f t="shared" si="12"/>
        <v>0.30799999999999628</v>
      </c>
      <c r="D102" s="27">
        <f t="shared" si="11"/>
        <v>1.5910000000000544</v>
      </c>
      <c r="E102" s="27">
        <f t="shared" si="11"/>
        <v>1.9200000000000301</v>
      </c>
      <c r="F102" s="27">
        <f t="shared" si="13"/>
        <v>3.5110000000000845</v>
      </c>
    </row>
    <row r="103" spans="1:6" x14ac:dyDescent="0.2">
      <c r="A103" t="str">
        <f>$A$18</f>
        <v>Finance and insurance</v>
      </c>
      <c r="B103" s="27">
        <f t="shared" si="11"/>
        <v>-1.5939999999999781</v>
      </c>
      <c r="C103" s="27">
        <f t="shared" si="12"/>
        <v>0.14999999999998437</v>
      </c>
      <c r="D103" s="27">
        <f t="shared" si="11"/>
        <v>-0.32300000000002527</v>
      </c>
      <c r="E103" s="27">
        <f t="shared" si="11"/>
        <v>-1.0269999999999886</v>
      </c>
      <c r="F103" s="27">
        <f t="shared" si="13"/>
        <v>-1.3500000000000139</v>
      </c>
    </row>
    <row r="104" spans="1:6" x14ac:dyDescent="0.2">
      <c r="A104" t="str">
        <f>$A$19</f>
        <v>Real estate</v>
      </c>
      <c r="B104" s="27">
        <f t="shared" si="11"/>
        <v>-1.1529999999999898</v>
      </c>
      <c r="C104" s="27">
        <f t="shared" si="12"/>
        <v>1.5089999999999844</v>
      </c>
      <c r="D104" s="27">
        <f t="shared" si="11"/>
        <v>-8.9999999999808011E-3</v>
      </c>
      <c r="E104" s="27">
        <f t="shared" si="11"/>
        <v>1.0399999999999636</v>
      </c>
      <c r="F104" s="27">
        <f t="shared" si="13"/>
        <v>1.0309999999999828</v>
      </c>
    </row>
    <row r="105" spans="1:6" x14ac:dyDescent="0.2">
      <c r="A105" t="str">
        <f>$A$20</f>
        <v>Professional services</v>
      </c>
      <c r="B105" s="27">
        <f t="shared" si="11"/>
        <v>4.3969999999999061</v>
      </c>
      <c r="C105" s="27">
        <f t="shared" si="12"/>
        <v>-2.9699999999998425</v>
      </c>
      <c r="D105" s="27">
        <f t="shared" si="11"/>
        <v>1.9269999999999712</v>
      </c>
      <c r="E105" s="27">
        <f t="shared" si="11"/>
        <v>2.9690000000000154</v>
      </c>
      <c r="F105" s="27">
        <f t="shared" si="13"/>
        <v>4.8959999999999866</v>
      </c>
    </row>
    <row r="106" spans="1:6" x14ac:dyDescent="0.2">
      <c r="A106" s="10" t="str">
        <f>$A$21</f>
        <v>Support services</v>
      </c>
      <c r="B106" s="27">
        <f t="shared" ref="B106:B111" si="14">C21-B21</f>
        <v>3.6090000000001226</v>
      </c>
      <c r="C106" s="27">
        <f t="shared" ref="C106:C111" si="15">D21-C21</f>
        <v>-5.3399999999999963</v>
      </c>
      <c r="D106" s="27">
        <f t="shared" ref="D106:D111" si="16">E21-D21</f>
        <v>1.9699999999999704</v>
      </c>
      <c r="E106" s="27">
        <f t="shared" ref="E106:E111" si="17">F21-E21</f>
        <v>3.8339999999999748</v>
      </c>
      <c r="F106" s="27">
        <f t="shared" si="13"/>
        <v>5.8039999999999452</v>
      </c>
    </row>
    <row r="107" spans="1:6" x14ac:dyDescent="0.2">
      <c r="A107" s="10" t="str">
        <f>$A$22</f>
        <v>Public admin. and defence</v>
      </c>
      <c r="B107" s="27">
        <f t="shared" si="14"/>
        <v>-0.75899999999992929</v>
      </c>
      <c r="C107" s="27">
        <f t="shared" si="15"/>
        <v>0.70299999999988927</v>
      </c>
      <c r="D107" s="27">
        <f t="shared" si="16"/>
        <v>1.6370000000000289</v>
      </c>
      <c r="E107" s="27">
        <f t="shared" si="17"/>
        <v>-0.54799999999990234</v>
      </c>
      <c r="F107" s="27">
        <f t="shared" si="13"/>
        <v>1.0890000000001265</v>
      </c>
    </row>
    <row r="108" spans="1:6" x14ac:dyDescent="0.2">
      <c r="A108" s="10" t="str">
        <f>$A$23</f>
        <v>Education</v>
      </c>
      <c r="B108" s="27">
        <f t="shared" si="14"/>
        <v>-3.8610000000001818</v>
      </c>
      <c r="C108" s="27">
        <f t="shared" si="15"/>
        <v>-1.051999999999893</v>
      </c>
      <c r="D108" s="27">
        <f t="shared" si="16"/>
        <v>-3.5000000000017906E-2</v>
      </c>
      <c r="E108" s="27">
        <f t="shared" si="17"/>
        <v>1.2039999999999935</v>
      </c>
      <c r="F108" s="27">
        <f t="shared" si="13"/>
        <v>1.1689999999999756</v>
      </c>
    </row>
    <row r="109" spans="1:6" x14ac:dyDescent="0.2">
      <c r="A109" s="10" t="str">
        <f>$A$24</f>
        <v>Health and social work</v>
      </c>
      <c r="B109" s="27">
        <f t="shared" si="14"/>
        <v>3.4049999999999159</v>
      </c>
      <c r="C109" s="27">
        <f t="shared" si="15"/>
        <v>-0.55099999999990246</v>
      </c>
      <c r="D109" s="27">
        <f t="shared" si="16"/>
        <v>3.0439999999999827</v>
      </c>
      <c r="E109" s="27">
        <f t="shared" si="17"/>
        <v>1.185999999999936</v>
      </c>
      <c r="F109" s="27">
        <f t="shared" si="13"/>
        <v>4.2299999999999187</v>
      </c>
    </row>
    <row r="110" spans="1:6" x14ac:dyDescent="0.2">
      <c r="A110" s="10" t="str">
        <f>$A$25</f>
        <v>Arts and entertainment</v>
      </c>
      <c r="B110" s="27">
        <f t="shared" si="14"/>
        <v>-1.4430000000000582</v>
      </c>
      <c r="C110" s="27">
        <f t="shared" si="15"/>
        <v>-0.15799999999995507</v>
      </c>
      <c r="D110" s="27">
        <f t="shared" si="16"/>
        <v>1.1009999999999458</v>
      </c>
      <c r="E110" s="27">
        <f t="shared" si="17"/>
        <v>1.4380000000000202</v>
      </c>
      <c r="F110" s="27">
        <f t="shared" si="13"/>
        <v>2.538999999999966</v>
      </c>
    </row>
    <row r="111" spans="1:6" x14ac:dyDescent="0.2">
      <c r="A111" s="10" t="str">
        <f>$A$26</f>
        <v>Other services</v>
      </c>
      <c r="B111" s="27">
        <f t="shared" si="14"/>
        <v>-1.2949999999999307</v>
      </c>
      <c r="C111" s="27">
        <f t="shared" si="15"/>
        <v>-0.76900000000003743</v>
      </c>
      <c r="D111" s="27">
        <f t="shared" si="16"/>
        <v>-0.93099999999998673</v>
      </c>
      <c r="E111" s="27">
        <f t="shared" si="17"/>
        <v>-0.21100000000003583</v>
      </c>
      <c r="F111" s="27">
        <f t="shared" si="13"/>
        <v>-1.1420000000000226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5.8229999999998654</v>
      </c>
      <c r="C113" s="29">
        <f>D28-C28</f>
        <v>-10.688000000000102</v>
      </c>
      <c r="D113" s="29">
        <f>E28-D28</f>
        <v>12.984000000000492</v>
      </c>
      <c r="E113" s="29">
        <f>F28-E28</f>
        <v>18.44199999999978</v>
      </c>
      <c r="F113" s="29">
        <f>F28-D28</f>
        <v>31.426000000000272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Solent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9.3219999999999992</v>
      </c>
      <c r="C7" s="31">
        <f>'Ind T1'!C7</f>
        <v>12.455000000000004</v>
      </c>
      <c r="D7" s="31">
        <f>'Ind T1'!D7</f>
        <v>11.806000000000017</v>
      </c>
      <c r="E7" s="31">
        <f>'Ind T1'!E7</f>
        <v>12.044999999999998</v>
      </c>
      <c r="F7" s="31">
        <f>'Ind T1'!F7</f>
        <v>12.599999999999985</v>
      </c>
      <c r="H7" s="31">
        <f>C7-B7</f>
        <v>3.1330000000000044</v>
      </c>
      <c r="I7" s="31">
        <f>D7-C7</f>
        <v>-0.6489999999999867</v>
      </c>
      <c r="J7" s="31">
        <f>E7-D7</f>
        <v>0.23899999999998123</v>
      </c>
      <c r="K7" s="31">
        <f>F7-E7</f>
        <v>0.55499999999998728</v>
      </c>
      <c r="L7" s="31">
        <f>F7-D7</f>
        <v>0.79399999999996851</v>
      </c>
    </row>
    <row r="8" spans="1:12" x14ac:dyDescent="0.2">
      <c r="A8" t="str">
        <f>'Ind T2'!A5</f>
        <v>Agriculture</v>
      </c>
      <c r="B8" s="32">
        <f>'Ind T2'!B5</f>
        <v>4.3209999999999953</v>
      </c>
      <c r="C8" s="32">
        <f>'Ind T2'!C5</f>
        <v>4.8770000000000069</v>
      </c>
      <c r="D8" s="32">
        <f>'Ind T2'!D5</f>
        <v>3.906000000000013</v>
      </c>
      <c r="E8" s="32">
        <f>'Ind T2'!E5</f>
        <v>4.0389999999999917</v>
      </c>
      <c r="F8" s="32">
        <f>'Ind T2'!F5</f>
        <v>4.1419999999999924</v>
      </c>
      <c r="H8" s="11">
        <f t="shared" ref="H8:H40" si="0">C8-B8</f>
        <v>0.5560000000000116</v>
      </c>
      <c r="I8" s="31">
        <f t="shared" ref="I8:I38" si="1">D8-C8</f>
        <v>-0.97099999999999387</v>
      </c>
      <c r="J8" s="11">
        <f t="shared" ref="J8:J38" si="2">E8-D8</f>
        <v>0.13299999999997869</v>
      </c>
      <c r="K8" s="11">
        <f t="shared" ref="K8:K38" si="3">F8-E8</f>
        <v>0.10300000000000065</v>
      </c>
      <c r="L8" s="31">
        <f t="shared" ref="L8:L40" si="4">F8-D8</f>
        <v>0.23599999999997934</v>
      </c>
    </row>
    <row r="9" spans="1:12" x14ac:dyDescent="0.2">
      <c r="A9" t="str">
        <f>'Ind T2'!A6</f>
        <v>Mining and quarrying</v>
      </c>
      <c r="B9" s="32">
        <f>'Ind T2'!B6</f>
        <v>0.47799999999999943</v>
      </c>
      <c r="C9" s="32">
        <f>'Ind T2'!C6</f>
        <v>0.6689999999999976</v>
      </c>
      <c r="D9" s="32">
        <f>'Ind T2'!D6</f>
        <v>0.56699999999999962</v>
      </c>
      <c r="E9" s="32">
        <f>'Ind T2'!E6</f>
        <v>0.50699999999999867</v>
      </c>
      <c r="F9" s="32">
        <f>'Ind T2'!F6</f>
        <v>0.45300000000000001</v>
      </c>
      <c r="H9" s="11">
        <f t="shared" si="0"/>
        <v>0.19099999999999817</v>
      </c>
      <c r="I9" s="31">
        <f t="shared" si="1"/>
        <v>-0.10199999999999798</v>
      </c>
      <c r="J9" s="11">
        <f t="shared" si="2"/>
        <v>-6.0000000000000941E-2</v>
      </c>
      <c r="K9" s="11">
        <f t="shared" si="3"/>
        <v>-5.399999999999866E-2</v>
      </c>
      <c r="L9" s="31">
        <f t="shared" si="4"/>
        <v>-0.1139999999999996</v>
      </c>
    </row>
    <row r="10" spans="1:12" x14ac:dyDescent="0.2">
      <c r="A10" t="str">
        <f>'Ind T2'!A10</f>
        <v>Electricity and gas</v>
      </c>
      <c r="B10" s="32">
        <f>'Ind T2'!B10</f>
        <v>1.3100000000000021</v>
      </c>
      <c r="C10" s="32">
        <f>'Ind T2'!C10</f>
        <v>3.3129999999999939</v>
      </c>
      <c r="D10" s="32">
        <f>'Ind T2'!D10</f>
        <v>4.0550000000000086</v>
      </c>
      <c r="E10" s="32">
        <f>'Ind T2'!E10</f>
        <v>3.9439999999999995</v>
      </c>
      <c r="F10" s="32">
        <f>'Ind T2'!F10</f>
        <v>3.9719999999999986</v>
      </c>
      <c r="H10" s="11">
        <f t="shared" si="0"/>
        <v>2.0029999999999921</v>
      </c>
      <c r="I10" s="31">
        <f t="shared" si="1"/>
        <v>0.74200000000001465</v>
      </c>
      <c r="J10" s="11">
        <f t="shared" si="2"/>
        <v>-0.11100000000000909</v>
      </c>
      <c r="K10" s="11">
        <f t="shared" si="3"/>
        <v>2.7999999999999137E-2</v>
      </c>
      <c r="L10" s="31">
        <f t="shared" si="4"/>
        <v>-8.3000000000009955E-2</v>
      </c>
    </row>
    <row r="11" spans="1:12" x14ac:dyDescent="0.2">
      <c r="A11" t="str">
        <f>'Ind T2'!A11</f>
        <v>Water and sewerage</v>
      </c>
      <c r="B11" s="32">
        <f>'Ind T2'!B11</f>
        <v>3.2130000000000019</v>
      </c>
      <c r="C11" s="32">
        <f>'Ind T2'!C11</f>
        <v>3.596000000000005</v>
      </c>
      <c r="D11" s="32">
        <f>'Ind T2'!D11</f>
        <v>3.2779999999999965</v>
      </c>
      <c r="E11" s="32">
        <f>'Ind T2'!E11</f>
        <v>3.5550000000000095</v>
      </c>
      <c r="F11" s="32">
        <f>'Ind T2'!F11</f>
        <v>4.0329999999999941</v>
      </c>
      <c r="H11" s="11">
        <f t="shared" ref="H11" si="5">C11-B11</f>
        <v>0.38300000000000312</v>
      </c>
      <c r="I11" s="31">
        <f t="shared" ref="I11" si="6">D11-C11</f>
        <v>-0.3180000000000085</v>
      </c>
      <c r="J11" s="11">
        <f t="shared" ref="J11" si="7">E11-D11</f>
        <v>0.27700000000001301</v>
      </c>
      <c r="K11" s="11">
        <f t="shared" ref="K11" si="8">F11-E11</f>
        <v>0.47799999999998466</v>
      </c>
      <c r="L11" s="31">
        <f t="shared" si="4"/>
        <v>0.75499999999999767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44.555000000000035</v>
      </c>
      <c r="C13" s="31">
        <f>'Ind T1'!C8</f>
        <v>46.84</v>
      </c>
      <c r="D13" s="31">
        <f>'Ind T1'!D8</f>
        <v>46.643000000000072</v>
      </c>
      <c r="E13" s="31">
        <f>'Ind T1'!E8</f>
        <v>43.411999999999921</v>
      </c>
      <c r="F13" s="31">
        <f>'Ind T1'!F8</f>
        <v>38.065000000000097</v>
      </c>
      <c r="H13" s="31">
        <f t="shared" si="0"/>
        <v>2.2849999999999682</v>
      </c>
      <c r="I13" s="31">
        <f t="shared" si="1"/>
        <v>-0.19699999999993167</v>
      </c>
      <c r="J13" s="31">
        <f t="shared" si="2"/>
        <v>-3.2310000000001509</v>
      </c>
      <c r="K13" s="31">
        <f t="shared" si="3"/>
        <v>-5.3469999999998237</v>
      </c>
      <c r="L13" s="31">
        <f t="shared" si="4"/>
        <v>-8.5779999999999745</v>
      </c>
    </row>
    <row r="14" spans="1:12" x14ac:dyDescent="0.2">
      <c r="A14" t="str">
        <f>'Ind T2'!A7</f>
        <v>Food drink and tobacco</v>
      </c>
      <c r="B14" s="32">
        <f>'Ind T2'!B7</f>
        <v>1.6300000000000014</v>
      </c>
      <c r="C14" s="32">
        <f>'Ind T2'!C7</f>
        <v>1.8749999999999976</v>
      </c>
      <c r="D14" s="32">
        <f>'Ind T2'!D7</f>
        <v>1.8660000000000041</v>
      </c>
      <c r="E14" s="32">
        <f>'Ind T2'!E7</f>
        <v>2.0949999999999922</v>
      </c>
      <c r="F14" s="32">
        <f>'Ind T2'!F7</f>
        <v>2.3789999999999965</v>
      </c>
      <c r="H14" s="11">
        <f t="shared" si="0"/>
        <v>0.24499999999999611</v>
      </c>
      <c r="I14" s="31">
        <f t="shared" si="1"/>
        <v>-8.9999999999934577E-3</v>
      </c>
      <c r="J14" s="11">
        <f t="shared" si="2"/>
        <v>0.2289999999999881</v>
      </c>
      <c r="K14" s="11">
        <f t="shared" si="3"/>
        <v>0.28400000000000425</v>
      </c>
      <c r="L14" s="31">
        <f t="shared" si="4"/>
        <v>0.51299999999999235</v>
      </c>
    </row>
    <row r="15" spans="1:12" x14ac:dyDescent="0.2">
      <c r="A15" t="str">
        <f>'Ind T2'!A8</f>
        <v>Engineering</v>
      </c>
      <c r="B15" s="32">
        <f>'Ind T2'!B8</f>
        <v>10.206000000000021</v>
      </c>
      <c r="C15" s="32">
        <f>'Ind T2'!C8</f>
        <v>11.393000000000006</v>
      </c>
      <c r="D15" s="32">
        <f>'Ind T2'!D8</f>
        <v>11.044000000000009</v>
      </c>
      <c r="E15" s="32">
        <f>'Ind T2'!E8</f>
        <v>10.65200000000001</v>
      </c>
      <c r="F15" s="32">
        <f>'Ind T2'!F8</f>
        <v>8.4610000000000465</v>
      </c>
      <c r="H15" s="11">
        <f t="shared" si="0"/>
        <v>1.1869999999999852</v>
      </c>
      <c r="I15" s="31">
        <f t="shared" si="1"/>
        <v>-0.34899999999999665</v>
      </c>
      <c r="J15" s="11">
        <f t="shared" si="2"/>
        <v>-0.39199999999999946</v>
      </c>
      <c r="K15" s="11">
        <f t="shared" si="3"/>
        <v>-2.1909999999999634</v>
      </c>
      <c r="L15" s="31">
        <f t="shared" si="4"/>
        <v>-2.5829999999999629</v>
      </c>
    </row>
    <row r="16" spans="1:12" x14ac:dyDescent="0.2">
      <c r="A16" t="str">
        <f>'Ind T2'!A9</f>
        <v>Rest of manufacturing</v>
      </c>
      <c r="B16" s="32">
        <f>'Ind T2'!B9</f>
        <v>32.719000000000015</v>
      </c>
      <c r="C16" s="32">
        <f>'Ind T2'!C9</f>
        <v>33.572000000000003</v>
      </c>
      <c r="D16" s="32">
        <f>'Ind T2'!D9</f>
        <v>33.733000000000061</v>
      </c>
      <c r="E16" s="32">
        <f>'Ind T2'!E9</f>
        <v>30.664999999999917</v>
      </c>
      <c r="F16" s="32">
        <f>'Ind T2'!F9</f>
        <v>27.225000000000051</v>
      </c>
      <c r="H16" s="11">
        <f t="shared" si="0"/>
        <v>0.85299999999998732</v>
      </c>
      <c r="I16" s="31">
        <f t="shared" si="1"/>
        <v>0.16100000000005821</v>
      </c>
      <c r="J16" s="11">
        <f t="shared" si="2"/>
        <v>-3.0680000000001435</v>
      </c>
      <c r="K16" s="11">
        <f t="shared" si="3"/>
        <v>-3.4399999999998663</v>
      </c>
      <c r="L16" s="31">
        <f t="shared" si="4"/>
        <v>-6.5080000000000098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38.006000000000178</v>
      </c>
      <c r="C18" s="31">
        <f>'Ind T1'!C9</f>
        <v>40.209999999999994</v>
      </c>
      <c r="D18" s="31">
        <f>'Ind T1'!D9</f>
        <v>41.412999999999904</v>
      </c>
      <c r="E18" s="31">
        <f>'Ind T1'!E9</f>
        <v>44.203000000000223</v>
      </c>
      <c r="F18" s="31">
        <f>'Ind T1'!F9</f>
        <v>47.767999999999979</v>
      </c>
      <c r="H18" s="31">
        <f t="shared" si="0"/>
        <v>2.2039999999998159</v>
      </c>
      <c r="I18" s="31">
        <f t="shared" si="1"/>
        <v>1.2029999999999106</v>
      </c>
      <c r="J18" s="31">
        <f t="shared" si="2"/>
        <v>2.7900000000003189</v>
      </c>
      <c r="K18" s="31">
        <f t="shared" si="3"/>
        <v>3.5649999999997561</v>
      </c>
      <c r="L18" s="31">
        <f t="shared" si="4"/>
        <v>6.355000000000075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159.80199999999985</v>
      </c>
      <c r="C20" s="31">
        <f>'Ind T1'!C10</f>
        <v>166.14800000000008</v>
      </c>
      <c r="D20" s="31">
        <f>'Ind T1'!D10</f>
        <v>162.77799999999971</v>
      </c>
      <c r="E20" s="31">
        <f>'Ind T1'!E10</f>
        <v>166.17400000000006</v>
      </c>
      <c r="F20" s="31">
        <f>'Ind T1'!F10</f>
        <v>174.14999999999995</v>
      </c>
      <c r="H20" s="31">
        <f t="shared" si="0"/>
        <v>6.346000000000231</v>
      </c>
      <c r="I20" s="31">
        <f t="shared" si="1"/>
        <v>-3.370000000000374</v>
      </c>
      <c r="J20" s="31">
        <f t="shared" si="2"/>
        <v>3.3960000000003561</v>
      </c>
      <c r="K20" s="31">
        <f t="shared" si="3"/>
        <v>7.9759999999998854</v>
      </c>
      <c r="L20" s="31">
        <f t="shared" si="4"/>
        <v>11.372000000000241</v>
      </c>
    </row>
    <row r="21" spans="1:12" x14ac:dyDescent="0.2">
      <c r="A21" s="10" t="str">
        <f>'Ind T2'!A13</f>
        <v>Wholesale and retail trade</v>
      </c>
      <c r="B21" s="32">
        <f>'Ind T2'!B13</f>
        <v>85.236999999999881</v>
      </c>
      <c r="C21" s="32">
        <f>'Ind T2'!C13</f>
        <v>86.659000000000162</v>
      </c>
      <c r="D21" s="32">
        <f>'Ind T2'!D13</f>
        <v>89.520999999999873</v>
      </c>
      <c r="E21" s="32">
        <f>'Ind T2'!E13</f>
        <v>90.132000000000147</v>
      </c>
      <c r="F21" s="32">
        <f>'Ind T2'!F13</f>
        <v>91.491999999999905</v>
      </c>
      <c r="H21" s="11">
        <f t="shared" si="0"/>
        <v>1.4220000000002813</v>
      </c>
      <c r="I21" s="31">
        <f t="shared" si="1"/>
        <v>2.8619999999997106</v>
      </c>
      <c r="J21" s="11">
        <f t="shared" si="2"/>
        <v>0.61100000000027421</v>
      </c>
      <c r="K21" s="11">
        <f t="shared" si="3"/>
        <v>1.3599999999997578</v>
      </c>
      <c r="L21" s="31">
        <f t="shared" si="4"/>
        <v>1.9710000000000321</v>
      </c>
    </row>
    <row r="22" spans="1:12" x14ac:dyDescent="0.2">
      <c r="A22" s="10" t="str">
        <f>'Ind T2'!A14</f>
        <v>Transport and storage</v>
      </c>
      <c r="B22" s="32">
        <f>'Ind T2'!B14</f>
        <v>30.395999999999969</v>
      </c>
      <c r="C22" s="32">
        <f>'Ind T2'!C14</f>
        <v>31.571999999999871</v>
      </c>
      <c r="D22" s="32">
        <f>'Ind T2'!D14</f>
        <v>28.870999999999999</v>
      </c>
      <c r="E22" s="32">
        <f>'Ind T2'!E14</f>
        <v>29.341999999999878</v>
      </c>
      <c r="F22" s="32">
        <f>'Ind T2'!F14</f>
        <v>29.378999999999994</v>
      </c>
      <c r="H22" s="11">
        <f t="shared" si="0"/>
        <v>1.1759999999999025</v>
      </c>
      <c r="I22" s="31">
        <f t="shared" si="1"/>
        <v>-2.7009999999998726</v>
      </c>
      <c r="J22" s="11">
        <f t="shared" si="2"/>
        <v>0.47099999999987929</v>
      </c>
      <c r="K22" s="11">
        <f t="shared" si="3"/>
        <v>3.7000000000116273E-2</v>
      </c>
      <c r="L22" s="31">
        <f t="shared" si="4"/>
        <v>0.50799999999999557</v>
      </c>
    </row>
    <row r="23" spans="1:12" x14ac:dyDescent="0.2">
      <c r="A23" s="10" t="str">
        <f>'Ind T2'!A15</f>
        <v>Accommodation and food</v>
      </c>
      <c r="B23" s="32">
        <f>'Ind T2'!B15</f>
        <v>44.16899999999999</v>
      </c>
      <c r="C23" s="32">
        <f>'Ind T2'!C15</f>
        <v>47.91700000000003</v>
      </c>
      <c r="D23" s="32">
        <f>'Ind T2'!D15</f>
        <v>44.385999999999839</v>
      </c>
      <c r="E23" s="32">
        <f>'Ind T2'!E15</f>
        <v>46.700000000000045</v>
      </c>
      <c r="F23" s="32">
        <f>'Ind T2'!F15</f>
        <v>53.279000000000046</v>
      </c>
      <c r="H23" s="11">
        <f t="shared" si="0"/>
        <v>3.7480000000000402</v>
      </c>
      <c r="I23" s="31">
        <f t="shared" si="1"/>
        <v>-3.5310000000001907</v>
      </c>
      <c r="J23" s="11">
        <f t="shared" si="2"/>
        <v>2.3140000000002061</v>
      </c>
      <c r="K23" s="11">
        <f t="shared" si="3"/>
        <v>6.5790000000000006</v>
      </c>
      <c r="L23" s="31">
        <f t="shared" si="4"/>
        <v>8.8930000000002067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178.49999999999994</v>
      </c>
      <c r="C25" s="31">
        <f>'Ind T1'!C11</f>
        <v>171.57000000000002</v>
      </c>
      <c r="D25" s="31">
        <f>'Ind T1'!D11</f>
        <v>164.79500000000016</v>
      </c>
      <c r="E25" s="31">
        <f>'Ind T1'!E11</f>
        <v>169.93900000000008</v>
      </c>
      <c r="F25" s="31">
        <f>'Ind T1'!F11</f>
        <v>179.79000000000008</v>
      </c>
      <c r="H25" s="31">
        <f t="shared" si="0"/>
        <v>-6.9299999999999216</v>
      </c>
      <c r="I25" s="31">
        <f t="shared" si="1"/>
        <v>-6.7749999999998636</v>
      </c>
      <c r="J25" s="31">
        <f t="shared" si="2"/>
        <v>5.1439999999999202</v>
      </c>
      <c r="K25" s="31">
        <f t="shared" si="3"/>
        <v>9.8509999999999991</v>
      </c>
      <c r="L25" s="31">
        <f t="shared" si="4"/>
        <v>14.994999999999919</v>
      </c>
    </row>
    <row r="26" spans="1:12" x14ac:dyDescent="0.2">
      <c r="A26" s="10" t="str">
        <f>'Ind T2'!A16</f>
        <v>Media</v>
      </c>
      <c r="B26" s="11">
        <f>'Ind T2'!B16</f>
        <v>7.1289999999999907</v>
      </c>
      <c r="C26" s="11">
        <f>'Ind T2'!C16</f>
        <v>3.4400000000000066</v>
      </c>
      <c r="D26" s="11">
        <f>'Ind T2'!D16</f>
        <v>3.9349999999999987</v>
      </c>
      <c r="E26" s="11">
        <f>'Ind T2'!E16</f>
        <v>3.7529999999999957</v>
      </c>
      <c r="F26" s="11">
        <f>'Ind T2'!F16</f>
        <v>3.6410000000000036</v>
      </c>
      <c r="H26" s="11">
        <f t="shared" si="0"/>
        <v>-3.6889999999999841</v>
      </c>
      <c r="I26" s="31">
        <f t="shared" si="1"/>
        <v>0.49499999999999211</v>
      </c>
      <c r="J26" s="11">
        <f t="shared" si="2"/>
        <v>-0.18200000000000305</v>
      </c>
      <c r="K26" s="11">
        <f t="shared" si="3"/>
        <v>-0.11199999999999211</v>
      </c>
      <c r="L26" s="31">
        <f t="shared" si="4"/>
        <v>-0.29399999999999515</v>
      </c>
    </row>
    <row r="27" spans="1:12" x14ac:dyDescent="0.2">
      <c r="A27" s="10" t="str">
        <f>'Ind T2'!A17</f>
        <v>Information technology</v>
      </c>
      <c r="B27" s="11">
        <f>'Ind T2'!B17</f>
        <v>22.743000000000023</v>
      </c>
      <c r="C27" s="11">
        <f>'Ind T2'!C17</f>
        <v>16.981000000000009</v>
      </c>
      <c r="D27" s="11">
        <f>'Ind T2'!D17</f>
        <v>17.289000000000005</v>
      </c>
      <c r="E27" s="11">
        <f>'Ind T2'!E17</f>
        <v>18.880000000000059</v>
      </c>
      <c r="F27" s="11">
        <f>'Ind T2'!F17</f>
        <v>20.80000000000009</v>
      </c>
      <c r="H27" s="11">
        <f t="shared" si="0"/>
        <v>-5.7620000000000147</v>
      </c>
      <c r="I27" s="31">
        <f t="shared" si="1"/>
        <v>0.30799999999999628</v>
      </c>
      <c r="J27" s="11">
        <f t="shared" si="2"/>
        <v>1.5910000000000544</v>
      </c>
      <c r="K27" s="11">
        <f t="shared" si="3"/>
        <v>1.9200000000000301</v>
      </c>
      <c r="L27" s="31">
        <f t="shared" si="4"/>
        <v>3.5110000000000845</v>
      </c>
    </row>
    <row r="28" spans="1:12" x14ac:dyDescent="0.2">
      <c r="A28" s="10" t="str">
        <f>'Ind T2'!A18</f>
        <v>Finance and insurance</v>
      </c>
      <c r="B28" s="11">
        <f>'Ind T2'!B18</f>
        <v>14.900000000000007</v>
      </c>
      <c r="C28" s="11">
        <f>'Ind T2'!C18</f>
        <v>13.306000000000029</v>
      </c>
      <c r="D28" s="11">
        <f>'Ind T2'!D18</f>
        <v>13.456000000000014</v>
      </c>
      <c r="E28" s="11">
        <f>'Ind T2'!E18</f>
        <v>13.132999999999988</v>
      </c>
      <c r="F28" s="11">
        <f>'Ind T2'!F18</f>
        <v>12.106</v>
      </c>
      <c r="H28" s="11">
        <f t="shared" si="0"/>
        <v>-1.5939999999999781</v>
      </c>
      <c r="I28" s="31">
        <f t="shared" si="1"/>
        <v>0.14999999999998437</v>
      </c>
      <c r="J28" s="11">
        <f t="shared" si="2"/>
        <v>-0.32300000000002527</v>
      </c>
      <c r="K28" s="11">
        <f t="shared" si="3"/>
        <v>-1.0269999999999886</v>
      </c>
      <c r="L28" s="31">
        <f t="shared" si="4"/>
        <v>-1.3500000000000139</v>
      </c>
    </row>
    <row r="29" spans="1:12" x14ac:dyDescent="0.2">
      <c r="A29" s="10" t="str">
        <f>'Ind T2'!A19</f>
        <v>Real estate</v>
      </c>
      <c r="B29" s="11">
        <f>'Ind T2'!B19</f>
        <v>9.6329999999999991</v>
      </c>
      <c r="C29" s="11">
        <f>'Ind T2'!C19</f>
        <v>8.4800000000000093</v>
      </c>
      <c r="D29" s="11">
        <f>'Ind T2'!D19</f>
        <v>9.9889999999999937</v>
      </c>
      <c r="E29" s="11">
        <f>'Ind T2'!E19</f>
        <v>9.9800000000000129</v>
      </c>
      <c r="F29" s="11">
        <f>'Ind T2'!F19</f>
        <v>11.019999999999976</v>
      </c>
      <c r="H29" s="11">
        <f t="shared" ref="H29:H31" si="9">C29-B29</f>
        <v>-1.1529999999999898</v>
      </c>
      <c r="I29" s="31">
        <f t="shared" ref="I29:I31" si="10">D29-C29</f>
        <v>1.5089999999999844</v>
      </c>
      <c r="J29" s="11">
        <f t="shared" ref="J29:J31" si="11">E29-D29</f>
        <v>-8.9999999999808011E-3</v>
      </c>
      <c r="K29" s="11">
        <f t="shared" ref="K29:K31" si="12">F29-E29</f>
        <v>1.0399999999999636</v>
      </c>
      <c r="L29" s="31">
        <f t="shared" si="4"/>
        <v>1.0309999999999828</v>
      </c>
    </row>
    <row r="30" spans="1:12" x14ac:dyDescent="0.2">
      <c r="A30" s="10" t="str">
        <f>'Ind T2'!A20</f>
        <v>Professional services</v>
      </c>
      <c r="B30" s="11">
        <f>'Ind T2'!B20</f>
        <v>39.368000000000002</v>
      </c>
      <c r="C30" s="11">
        <f>'Ind T2'!C20</f>
        <v>43.764999999999908</v>
      </c>
      <c r="D30" s="11">
        <f>'Ind T2'!D20</f>
        <v>40.795000000000066</v>
      </c>
      <c r="E30" s="11">
        <f>'Ind T2'!E20</f>
        <v>42.722000000000037</v>
      </c>
      <c r="F30" s="11">
        <f>'Ind T2'!F20</f>
        <v>45.691000000000052</v>
      </c>
      <c r="H30" s="11">
        <f t="shared" si="9"/>
        <v>4.3969999999999061</v>
      </c>
      <c r="I30" s="31">
        <f t="shared" si="10"/>
        <v>-2.9699999999998425</v>
      </c>
      <c r="J30" s="11">
        <f t="shared" si="11"/>
        <v>1.9269999999999712</v>
      </c>
      <c r="K30" s="11">
        <f t="shared" si="12"/>
        <v>2.9690000000000154</v>
      </c>
      <c r="L30" s="31">
        <f t="shared" si="4"/>
        <v>4.8959999999999866</v>
      </c>
    </row>
    <row r="31" spans="1:12" x14ac:dyDescent="0.2">
      <c r="A31" s="10" t="str">
        <f>'Ind T2'!A21</f>
        <v>Support services</v>
      </c>
      <c r="B31" s="11">
        <f>'Ind T2'!B21</f>
        <v>47.520999999999887</v>
      </c>
      <c r="C31" s="11">
        <f>'Ind T2'!C21</f>
        <v>51.13000000000001</v>
      </c>
      <c r="D31" s="11">
        <f>'Ind T2'!D21</f>
        <v>45.790000000000013</v>
      </c>
      <c r="E31" s="11">
        <f>'Ind T2'!E21</f>
        <v>47.759999999999984</v>
      </c>
      <c r="F31" s="11">
        <f>'Ind T2'!F21</f>
        <v>51.593999999999959</v>
      </c>
      <c r="H31" s="11">
        <f t="shared" si="9"/>
        <v>3.6090000000001226</v>
      </c>
      <c r="I31" s="31">
        <f t="shared" si="10"/>
        <v>-5.3399999999999963</v>
      </c>
      <c r="J31" s="11">
        <f t="shared" si="11"/>
        <v>1.9699999999999704</v>
      </c>
      <c r="K31" s="11">
        <f t="shared" si="12"/>
        <v>3.8339999999999748</v>
      </c>
      <c r="L31" s="31">
        <f t="shared" si="4"/>
        <v>5.8039999999999452</v>
      </c>
    </row>
    <row r="32" spans="1:12" x14ac:dyDescent="0.2">
      <c r="A32" s="10" t="str">
        <f>'Ind T2'!A25</f>
        <v>Arts and entertainment</v>
      </c>
      <c r="B32" s="11">
        <f>'Ind T2'!B25</f>
        <v>19.172000000000036</v>
      </c>
      <c r="C32" s="11">
        <f>'Ind T2'!C25</f>
        <v>17.728999999999978</v>
      </c>
      <c r="D32" s="11">
        <f>'Ind T2'!D25</f>
        <v>17.571000000000023</v>
      </c>
      <c r="E32" s="11">
        <f>'Ind T2'!E25</f>
        <v>18.671999999999969</v>
      </c>
      <c r="F32" s="11">
        <f>'Ind T2'!F25</f>
        <v>20.109999999999989</v>
      </c>
      <c r="H32" s="11">
        <f t="shared" ref="H32" si="13">C32-B32</f>
        <v>-1.4430000000000582</v>
      </c>
      <c r="I32" s="31">
        <f t="shared" ref="I32:I33" si="14">D32-C32</f>
        <v>-0.15799999999995507</v>
      </c>
      <c r="J32" s="11">
        <f t="shared" ref="J32:J33" si="15">E32-D32</f>
        <v>1.1009999999999458</v>
      </c>
      <c r="K32" s="11">
        <f t="shared" ref="K32:K33" si="16">F32-E32</f>
        <v>1.4380000000000202</v>
      </c>
      <c r="L32" s="31">
        <f t="shared" si="4"/>
        <v>2.538999999999966</v>
      </c>
    </row>
    <row r="33" spans="1:12" x14ac:dyDescent="0.2">
      <c r="A33" s="10" t="str">
        <f>'Ind T2'!A26</f>
        <v>Other services</v>
      </c>
      <c r="B33" s="11">
        <f>'Ind T2'!B26</f>
        <v>18.033999999999985</v>
      </c>
      <c r="C33" s="11">
        <f>'Ind T2'!C26</f>
        <v>16.739000000000054</v>
      </c>
      <c r="D33" s="11">
        <f>'Ind T2'!D26</f>
        <v>15.970000000000017</v>
      </c>
      <c r="E33" s="11">
        <f>'Ind T2'!E26</f>
        <v>15.03900000000003</v>
      </c>
      <c r="F33" s="11">
        <f>'Ind T2'!F26</f>
        <v>14.827999999999994</v>
      </c>
      <c r="H33" s="11">
        <f>C33-B33</f>
        <v>-1.2949999999999307</v>
      </c>
      <c r="I33" s="31">
        <f t="shared" si="14"/>
        <v>-0.76900000000003743</v>
      </c>
      <c r="J33" s="11">
        <f t="shared" si="15"/>
        <v>-0.93099999999998673</v>
      </c>
      <c r="K33" s="11">
        <f t="shared" si="16"/>
        <v>-0.21100000000003583</v>
      </c>
      <c r="L33" s="31">
        <f t="shared" si="4"/>
        <v>-1.1420000000000226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169.84400000000019</v>
      </c>
      <c r="C35" s="31">
        <f>'Ind T1'!C12</f>
        <v>168.62899999999999</v>
      </c>
      <c r="D35" s="31">
        <f>'Ind T1'!D12</f>
        <v>167.7290000000001</v>
      </c>
      <c r="E35" s="31">
        <f>'Ind T1'!E12</f>
        <v>172.37500000000009</v>
      </c>
      <c r="F35" s="31">
        <f>'Ind T1'!F12</f>
        <v>174.2170000000001</v>
      </c>
      <c r="H35" s="31">
        <f t="shared" si="0"/>
        <v>-1.2150000000002024</v>
      </c>
      <c r="I35" s="31">
        <f t="shared" si="1"/>
        <v>-0.899999999999892</v>
      </c>
      <c r="J35" s="31">
        <f t="shared" si="2"/>
        <v>4.6459999999999866</v>
      </c>
      <c r="K35" s="31">
        <f t="shared" si="3"/>
        <v>1.842000000000013</v>
      </c>
      <c r="L35" s="31">
        <f t="shared" si="4"/>
        <v>6.4879999999999995</v>
      </c>
    </row>
    <row r="36" spans="1:12" x14ac:dyDescent="0.2">
      <c r="A36" s="10" t="str">
        <f>'Ind T2'!A22</f>
        <v>Public admin. and defence</v>
      </c>
      <c r="B36" s="32">
        <f>'Ind T2'!B22</f>
        <v>30.402999999999992</v>
      </c>
      <c r="C36" s="32">
        <f>'Ind T2'!C22</f>
        <v>29.644000000000062</v>
      </c>
      <c r="D36" s="32">
        <f>'Ind T2'!D22</f>
        <v>30.346999999999952</v>
      </c>
      <c r="E36" s="32">
        <f>'Ind T2'!E22</f>
        <v>31.98399999999998</v>
      </c>
      <c r="F36" s="32">
        <f>'Ind T2'!F22</f>
        <v>31.436000000000078</v>
      </c>
      <c r="H36" s="11">
        <f t="shared" si="0"/>
        <v>-0.75899999999992929</v>
      </c>
      <c r="I36" s="31">
        <f t="shared" si="1"/>
        <v>0.70299999999988927</v>
      </c>
      <c r="J36" s="11">
        <f t="shared" si="2"/>
        <v>1.6370000000000289</v>
      </c>
      <c r="K36" s="11">
        <f t="shared" si="3"/>
        <v>-0.54799999999990234</v>
      </c>
      <c r="L36" s="31">
        <f t="shared" si="4"/>
        <v>1.0890000000001265</v>
      </c>
    </row>
    <row r="37" spans="1:12" x14ac:dyDescent="0.2">
      <c r="A37" s="10" t="str">
        <f>'Ind T2'!A23</f>
        <v>Education</v>
      </c>
      <c r="B37" s="32">
        <f>'Ind T2'!B23</f>
        <v>61.832000000000072</v>
      </c>
      <c r="C37" s="32">
        <f>'Ind T2'!C23</f>
        <v>57.97099999999989</v>
      </c>
      <c r="D37" s="32">
        <f>'Ind T2'!D23</f>
        <v>56.918999999999997</v>
      </c>
      <c r="E37" s="32">
        <f>'Ind T2'!E23</f>
        <v>56.883999999999979</v>
      </c>
      <c r="F37" s="32">
        <f>'Ind T2'!F23</f>
        <v>58.087999999999973</v>
      </c>
      <c r="H37" s="11">
        <f t="shared" si="0"/>
        <v>-3.8610000000001818</v>
      </c>
      <c r="I37" s="31">
        <f t="shared" si="1"/>
        <v>-1.051999999999893</v>
      </c>
      <c r="J37" s="11">
        <f t="shared" si="2"/>
        <v>-3.5000000000017906E-2</v>
      </c>
      <c r="K37" s="11">
        <f t="shared" si="3"/>
        <v>1.2039999999999935</v>
      </c>
      <c r="L37" s="31">
        <f t="shared" si="4"/>
        <v>1.1689999999999756</v>
      </c>
    </row>
    <row r="38" spans="1:12" x14ac:dyDescent="0.2">
      <c r="A38" s="10" t="str">
        <f>'Ind T2'!A24</f>
        <v>Health and social work</v>
      </c>
      <c r="B38" s="32">
        <f>'Ind T2'!B24</f>
        <v>77.609000000000123</v>
      </c>
      <c r="C38" s="32">
        <f>'Ind T2'!C24</f>
        <v>81.014000000000038</v>
      </c>
      <c r="D38" s="32">
        <f>'Ind T2'!D24</f>
        <v>80.463000000000136</v>
      </c>
      <c r="E38" s="32">
        <f>'Ind T2'!E24</f>
        <v>83.507000000000119</v>
      </c>
      <c r="F38" s="32">
        <f>'Ind T2'!F24</f>
        <v>84.693000000000055</v>
      </c>
      <c r="H38" s="11">
        <f t="shared" si="0"/>
        <v>3.4049999999999159</v>
      </c>
      <c r="I38" s="31">
        <f t="shared" si="1"/>
        <v>-0.55099999999990246</v>
      </c>
      <c r="J38" s="11">
        <f t="shared" si="2"/>
        <v>3.0439999999999827</v>
      </c>
      <c r="K38" s="11">
        <f t="shared" si="3"/>
        <v>1.185999999999936</v>
      </c>
      <c r="L38" s="31">
        <f t="shared" si="4"/>
        <v>4.2299999999999187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600.02900000000022</v>
      </c>
      <c r="C40" s="33">
        <f>'Ind T1'!C14</f>
        <v>605.85200000000009</v>
      </c>
      <c r="D40" s="33">
        <f>'Ind T1'!D14</f>
        <v>595.16399999999999</v>
      </c>
      <c r="E40" s="33">
        <f>'Ind T1'!E14</f>
        <v>608.14800000000037</v>
      </c>
      <c r="F40" s="33">
        <f>'Ind T1'!F14</f>
        <v>626.59000000000015</v>
      </c>
      <c r="G40" s="24"/>
      <c r="H40" s="34">
        <f t="shared" si="0"/>
        <v>5.8229999999998654</v>
      </c>
      <c r="I40" s="34">
        <f>D40-C40</f>
        <v>-10.688000000000102</v>
      </c>
      <c r="J40" s="34">
        <f>E40-D40</f>
        <v>12.984000000000378</v>
      </c>
      <c r="K40" s="34">
        <f>F40-E40</f>
        <v>18.44199999999978</v>
      </c>
      <c r="L40" s="205">
        <f t="shared" si="4"/>
        <v>31.426000000000158</v>
      </c>
    </row>
    <row r="44" spans="1:12" ht="15.75" x14ac:dyDescent="0.25">
      <c r="A44" s="19" t="str">
        <f>CONCATENATE(A1," (Continued)")</f>
        <v>Industry Table 4  Employment by Industry Group in Sector (SIC 2007), 2015-2035, Solent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7.5124251499732342</v>
      </c>
      <c r="C50" s="44">
        <f t="shared" ref="B50:E54" si="17">IF(AND(D$5-C$5 &lt;&gt; 0,C7&lt;&gt;0,D7&lt;&gt;0),(EXP(LN(D7/C7)/(D$5-C$5))-1)*100,0)</f>
        <v>-5.2107587314330512</v>
      </c>
      <c r="D50" s="44">
        <f t="shared" si="17"/>
        <v>0.40163960363281959</v>
      </c>
      <c r="E50" s="44">
        <f t="shared" si="17"/>
        <v>0.45148792827300888</v>
      </c>
      <c r="F50" s="44">
        <f>IF(AND(F$5-D$5 &lt;&gt; 0,D7&lt;&gt;0,F7&lt;&gt;0),(EXP(LN(F7/D7)/(F$5-D$5))-1)*100,0)</f>
        <v>0.43486907076042414</v>
      </c>
      <c r="H50" s="44">
        <f>(B7/B$40)*100</f>
        <v>1.5535915764071395</v>
      </c>
      <c r="I50" s="44">
        <f>(C7/C$40)*100</f>
        <v>2.0557826003710482</v>
      </c>
      <c r="J50" s="44">
        <f>(D7/D$40)*100</f>
        <v>1.9836549253651123</v>
      </c>
      <c r="K50" s="44">
        <f>(E7/E$40)*100</f>
        <v>1.9806034057499149</v>
      </c>
      <c r="L50" s="44">
        <f>(F7/F$40)*100</f>
        <v>2.0108843103145571</v>
      </c>
    </row>
    <row r="51" spans="1:12" x14ac:dyDescent="0.2">
      <c r="A51" t="str">
        <f>A8</f>
        <v>Agriculture</v>
      </c>
      <c r="B51" s="40">
        <f t="shared" si="17"/>
        <v>3.072336817565624</v>
      </c>
      <c r="C51" s="44">
        <f t="shared" si="17"/>
        <v>-19.909780602829453</v>
      </c>
      <c r="D51" s="40">
        <f t="shared" si="17"/>
        <v>0.67191335946259478</v>
      </c>
      <c r="E51" s="40">
        <f t="shared" si="17"/>
        <v>0.25213358737650182</v>
      </c>
      <c r="F51" s="44">
        <f t="shared" ref="F51:F83" si="18">IF(AND(F$5-D$5 &lt;&gt; 0,D8&lt;&gt;0,F8&lt;&gt;0),(EXP(LN(F8/D8)/(F$5-D$5))-1)*100,0)</f>
        <v>0.39186532904225135</v>
      </c>
      <c r="H51" s="40">
        <f t="shared" ref="H51:L54" si="19">(B8/B$7)*100</f>
        <v>46.352714009869075</v>
      </c>
      <c r="I51" s="40">
        <f t="shared" si="19"/>
        <v>39.156965074267411</v>
      </c>
      <c r="J51" s="40">
        <f t="shared" si="19"/>
        <v>33.084872098932813</v>
      </c>
      <c r="K51" s="40">
        <f t="shared" si="19"/>
        <v>33.532586135325801</v>
      </c>
      <c r="L51" s="40">
        <f t="shared" si="19"/>
        <v>32.873015873015845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8.7676023866398047</v>
      </c>
      <c r="C52" s="44">
        <f t="shared" si="17"/>
        <v>-15.246636771300203</v>
      </c>
      <c r="D52" s="40">
        <f t="shared" si="17"/>
        <v>-2.2121314431485906</v>
      </c>
      <c r="E52" s="40">
        <f t="shared" si="17"/>
        <v>-1.1198710141303025</v>
      </c>
      <c r="F52" s="44">
        <f t="shared" si="18"/>
        <v>-1.4853067170581991</v>
      </c>
      <c r="H52" s="40">
        <f t="shared" si="19"/>
        <v>5.1276550096545748</v>
      </c>
      <c r="I52" s="40">
        <f t="shared" si="19"/>
        <v>5.3713368125250698</v>
      </c>
      <c r="J52" s="40">
        <f t="shared" si="19"/>
        <v>4.8026427240386145</v>
      </c>
      <c r="K52" s="40">
        <f t="shared" si="19"/>
        <v>4.2092154420921446</v>
      </c>
      <c r="L52" s="40">
        <f t="shared" si="19"/>
        <v>3.5952380952380993</v>
      </c>
    </row>
    <row r="53" spans="1:12" x14ac:dyDescent="0.2">
      <c r="A53" t="str">
        <f>A10</f>
        <v>Electricity and gas</v>
      </c>
      <c r="B53" s="40">
        <f t="shared" si="17"/>
        <v>26.106518219882101</v>
      </c>
      <c r="C53" s="44">
        <f t="shared" si="17"/>
        <v>22.396619378207539</v>
      </c>
      <c r="D53" s="40">
        <f t="shared" si="17"/>
        <v>-0.55356715553988023</v>
      </c>
      <c r="E53" s="40">
        <f t="shared" si="17"/>
        <v>7.0768123254127957E-2</v>
      </c>
      <c r="F53" s="44">
        <f t="shared" si="18"/>
        <v>-0.13777794148683853</v>
      </c>
      <c r="H53" s="40">
        <f t="shared" si="19"/>
        <v>14.052778373739564</v>
      </c>
      <c r="I53" s="40">
        <f t="shared" si="19"/>
        <v>26.599759132878305</v>
      </c>
      <c r="J53" s="40">
        <f t="shared" si="19"/>
        <v>34.346942232763027</v>
      </c>
      <c r="K53" s="40">
        <f t="shared" si="19"/>
        <v>32.743877127438772</v>
      </c>
      <c r="L53" s="40">
        <f t="shared" si="19"/>
        <v>31.523809523809547</v>
      </c>
    </row>
    <row r="54" spans="1:12" x14ac:dyDescent="0.2">
      <c r="A54" t="str">
        <f>A11</f>
        <v>Water and sewerage</v>
      </c>
      <c r="B54" s="40">
        <f t="shared" si="17"/>
        <v>2.855433607001534</v>
      </c>
      <c r="C54" s="44">
        <f t="shared" si="17"/>
        <v>-8.8431590656287025</v>
      </c>
      <c r="D54" s="40">
        <f t="shared" si="17"/>
        <v>1.6356645491125477</v>
      </c>
      <c r="E54" s="40">
        <f t="shared" si="17"/>
        <v>1.269545694431562</v>
      </c>
      <c r="F54" s="44">
        <f t="shared" si="18"/>
        <v>1.3914385377681748</v>
      </c>
      <c r="H54" s="40">
        <f t="shared" si="19"/>
        <v>34.466852606736772</v>
      </c>
      <c r="I54" s="40">
        <f t="shared" si="19"/>
        <v>28.871938980329215</v>
      </c>
      <c r="J54" s="40">
        <f t="shared" si="19"/>
        <v>27.765542944265558</v>
      </c>
      <c r="K54" s="40">
        <f t="shared" si="19"/>
        <v>29.514321295143297</v>
      </c>
      <c r="L54" s="40">
        <f t="shared" si="19"/>
        <v>32.007936507936499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1.2581782338083158</v>
      </c>
      <c r="C56" s="44">
        <f t="shared" si="20"/>
        <v>-0.42058070025604577</v>
      </c>
      <c r="D56" s="44">
        <f t="shared" si="20"/>
        <v>-1.4254816508200152</v>
      </c>
      <c r="E56" s="44">
        <f t="shared" si="20"/>
        <v>-1.3058061561622147</v>
      </c>
      <c r="F56" s="44">
        <f t="shared" si="18"/>
        <v>-1.3457141227179559</v>
      </c>
      <c r="H56" s="44">
        <f>(B13/B$40)*100</f>
        <v>7.4254744354022924</v>
      </c>
      <c r="I56" s="44">
        <f>(C13/C$40)*100</f>
        <v>7.7312611000706442</v>
      </c>
      <c r="J56" s="44">
        <f>(D13/D$40)*100</f>
        <v>7.8369995497039584</v>
      </c>
      <c r="K56" s="44">
        <f>(E13/E$40)*100</f>
        <v>7.1383939435795059</v>
      </c>
      <c r="L56" s="44">
        <f>(F13/F$40)*100</f>
        <v>6.0749453390574519</v>
      </c>
    </row>
    <row r="57" spans="1:12" x14ac:dyDescent="0.2">
      <c r="A57" t="str">
        <f>A14</f>
        <v>Food drink and tobacco</v>
      </c>
      <c r="B57" s="40">
        <f t="shared" si="20"/>
        <v>3.5627125055213593</v>
      </c>
      <c r="C57" s="44">
        <f t="shared" si="20"/>
        <v>-0.47999999999964738</v>
      </c>
      <c r="D57" s="40">
        <f t="shared" si="20"/>
        <v>2.3421361447411915</v>
      </c>
      <c r="E57" s="40">
        <f t="shared" si="20"/>
        <v>1.2793817266721463</v>
      </c>
      <c r="F57" s="44">
        <f t="shared" si="18"/>
        <v>1.632401284227325</v>
      </c>
      <c r="H57" s="40">
        <f t="shared" ref="H57:L59" si="21">(B14/B$13)*100</f>
        <v>3.6583997306699589</v>
      </c>
      <c r="I57" s="40">
        <f t="shared" si="21"/>
        <v>4.00298889837745</v>
      </c>
      <c r="J57" s="40">
        <f t="shared" si="21"/>
        <v>4.0006003044401117</v>
      </c>
      <c r="K57" s="40">
        <f t="shared" si="21"/>
        <v>4.8258546024140694</v>
      </c>
      <c r="L57" s="40">
        <f t="shared" si="21"/>
        <v>6.2498358071719178</v>
      </c>
    </row>
    <row r="58" spans="1:12" x14ac:dyDescent="0.2">
      <c r="A58" t="str">
        <f>A15</f>
        <v>Engineering</v>
      </c>
      <c r="B58" s="40">
        <f t="shared" si="20"/>
        <v>2.7887615145788969</v>
      </c>
      <c r="C58" s="44">
        <f t="shared" si="20"/>
        <v>-3.0632844729219344</v>
      </c>
      <c r="D58" s="40">
        <f t="shared" si="20"/>
        <v>-0.72018665928033077</v>
      </c>
      <c r="E58" s="40">
        <f t="shared" si="20"/>
        <v>-2.2764908315701993</v>
      </c>
      <c r="F58" s="44">
        <f t="shared" si="18"/>
        <v>-1.7604525597683218</v>
      </c>
      <c r="H58" s="40">
        <f t="shared" si="21"/>
        <v>22.906520031421866</v>
      </c>
      <c r="I58" s="40">
        <f t="shared" si="21"/>
        <v>24.323228010247664</v>
      </c>
      <c r="J58" s="40">
        <f t="shared" si="21"/>
        <v>23.677722273438658</v>
      </c>
      <c r="K58" s="40">
        <f t="shared" si="21"/>
        <v>24.536994379434326</v>
      </c>
      <c r="L58" s="40">
        <f t="shared" si="21"/>
        <v>22.227768291081109</v>
      </c>
    </row>
    <row r="59" spans="1:12" x14ac:dyDescent="0.2">
      <c r="A59" t="str">
        <f>A16</f>
        <v>Rest of manufacturing</v>
      </c>
      <c r="B59" s="40">
        <f t="shared" si="20"/>
        <v>0.64548526709231613</v>
      </c>
      <c r="C59" s="44">
        <f t="shared" si="20"/>
        <v>0.4795663052545418</v>
      </c>
      <c r="D59" s="40">
        <f t="shared" si="20"/>
        <v>-1.8890229877273956</v>
      </c>
      <c r="E59" s="40">
        <f t="shared" si="20"/>
        <v>-1.1828118292783407</v>
      </c>
      <c r="F59" s="44">
        <f t="shared" si="18"/>
        <v>-1.4187785680391363</v>
      </c>
      <c r="H59" s="40">
        <f t="shared" si="21"/>
        <v>73.435080237908181</v>
      </c>
      <c r="I59" s="40">
        <f t="shared" si="21"/>
        <v>71.673783091374901</v>
      </c>
      <c r="J59" s="40">
        <f t="shared" si="21"/>
        <v>72.32167742212124</v>
      </c>
      <c r="K59" s="40">
        <f t="shared" si="21"/>
        <v>70.637151018151599</v>
      </c>
      <c r="L59" s="40">
        <f t="shared" si="21"/>
        <v>71.522395901746961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1.4192693068995288</v>
      </c>
      <c r="C61" s="44">
        <f>IF(AND(D$5-C$5 &lt;&gt; 0,C18&lt;&gt;0,D18&lt;&gt;0),(EXP(LN(D18/C18)/(D$5-C$5))-1)*100,0)</f>
        <v>2.9917930862967124</v>
      </c>
      <c r="D61" s="44">
        <f>IF(AND(E$5-D$5 &lt;&gt; 0,D18&lt;&gt;0,E18&lt;&gt;0),(EXP(LN(E18/D18)/(E$5-D$5))-1)*100,0)</f>
        <v>1.3124949615700876</v>
      </c>
      <c r="E61" s="44">
        <f>IF(AND(F$5-E$5 &lt;&gt; 0,E18&lt;&gt;0,F18&lt;&gt;0),(EXP(LN(F18/E18)/(F$5-E$5))-1)*100,0)</f>
        <v>0.7786488165017591</v>
      </c>
      <c r="F61" s="44">
        <f t="shared" si="18"/>
        <v>0.95628424210916219</v>
      </c>
      <c r="H61" s="44">
        <f>(B18/B$40)*100</f>
        <v>6.3340271886859076</v>
      </c>
      <c r="I61" s="44">
        <f>(C18/C$40)*100</f>
        <v>6.6369344328317785</v>
      </c>
      <c r="J61" s="44">
        <f>(D18/D$40)*100</f>
        <v>6.9582501629802715</v>
      </c>
      <c r="K61" s="44">
        <f>(E18/E$40)*100</f>
        <v>7.2684609667383926</v>
      </c>
      <c r="L61" s="44">
        <f>(F18/F$40)*100</f>
        <v>7.6234858519925259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0.97833997170087006</v>
      </c>
      <c r="C63" s="44">
        <f t="shared" si="22"/>
        <v>-2.0283121072780741</v>
      </c>
      <c r="D63" s="44">
        <f t="shared" si="22"/>
        <v>0.41381632203967289</v>
      </c>
      <c r="E63" s="44">
        <f t="shared" si="22"/>
        <v>0.46991630645041305</v>
      </c>
      <c r="F63" s="44">
        <f t="shared" si="18"/>
        <v>0.45121283002431678</v>
      </c>
      <c r="H63" s="44">
        <f>(B20/B$40)*100</f>
        <v>26.63237943499394</v>
      </c>
      <c r="I63" s="44">
        <f>(C20/C$40)*100</f>
        <v>27.423859292368441</v>
      </c>
      <c r="J63" s="44">
        <f>(D20/D$40)*100</f>
        <v>27.350108541511197</v>
      </c>
      <c r="K63" s="44">
        <f>(E20/E$40)*100</f>
        <v>27.324598617441804</v>
      </c>
      <c r="L63" s="44">
        <f>(F20/F$40)*100</f>
        <v>27.793293860419077</v>
      </c>
    </row>
    <row r="64" spans="1:12" x14ac:dyDescent="0.2">
      <c r="A64" t="str">
        <f>A21</f>
        <v>Wholesale and retail trade</v>
      </c>
      <c r="B64" s="40">
        <f t="shared" si="22"/>
        <v>0.41448826203780431</v>
      </c>
      <c r="C64" s="44">
        <f t="shared" si="22"/>
        <v>3.3025998453706018</v>
      </c>
      <c r="D64" s="40">
        <f t="shared" si="22"/>
        <v>0.13613313439184704</v>
      </c>
      <c r="E64" s="40">
        <f t="shared" si="22"/>
        <v>0.14987494313238869</v>
      </c>
      <c r="F64" s="44">
        <f t="shared" si="18"/>
        <v>0.14529413069765962</v>
      </c>
      <c r="H64" s="40">
        <f t="shared" ref="H64:L66" si="23">(B21/B$20)*100</f>
        <v>53.339132176067864</v>
      </c>
      <c r="I64" s="40">
        <f t="shared" si="23"/>
        <v>52.15771480848408</v>
      </c>
      <c r="J64" s="40">
        <f t="shared" si="23"/>
        <v>54.995761097937091</v>
      </c>
      <c r="K64" s="40">
        <f t="shared" si="23"/>
        <v>54.239532056759856</v>
      </c>
      <c r="L64" s="40">
        <f t="shared" si="23"/>
        <v>52.536319265001396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0.95350797137818688</v>
      </c>
      <c r="C65" s="44">
        <f t="shared" si="22"/>
        <v>-8.5550487773973227</v>
      </c>
      <c r="D65" s="40">
        <f t="shared" si="22"/>
        <v>0.32417041170065275</v>
      </c>
      <c r="E65" s="40">
        <f t="shared" si="22"/>
        <v>1.2602760974389504E-2</v>
      </c>
      <c r="F65" s="44">
        <f t="shared" si="18"/>
        <v>0.1163509839611887</v>
      </c>
      <c r="H65" s="40">
        <f t="shared" si="23"/>
        <v>19.021038535187294</v>
      </c>
      <c r="I65" s="40">
        <f t="shared" si="23"/>
        <v>19.002335267351913</v>
      </c>
      <c r="J65" s="40">
        <f t="shared" si="23"/>
        <v>17.736426298394161</v>
      </c>
      <c r="K65" s="40">
        <f t="shared" si="23"/>
        <v>17.657395260389634</v>
      </c>
      <c r="L65" s="40">
        <f t="shared" si="23"/>
        <v>16.869939707149012</v>
      </c>
    </row>
    <row r="66" spans="1:12" x14ac:dyDescent="0.2">
      <c r="A66" t="str">
        <f>A23</f>
        <v>Accommodation and food</v>
      </c>
      <c r="B66" s="40">
        <f t="shared" si="22"/>
        <v>2.0570505944650375</v>
      </c>
      <c r="C66" s="44">
        <f t="shared" si="22"/>
        <v>-7.3689922157067151</v>
      </c>
      <c r="D66" s="40">
        <f t="shared" si="22"/>
        <v>1.0215841073481391</v>
      </c>
      <c r="E66" s="40">
        <f t="shared" si="22"/>
        <v>1.3267045779572939</v>
      </c>
      <c r="F66" s="44">
        <f t="shared" si="18"/>
        <v>1.2248954949232393</v>
      </c>
      <c r="H66" s="40">
        <f t="shared" si="23"/>
        <v>27.639829288744842</v>
      </c>
      <c r="I66" s="40">
        <f t="shared" si="23"/>
        <v>28.839949924164003</v>
      </c>
      <c r="J66" s="40">
        <f t="shared" si="23"/>
        <v>27.267812603668752</v>
      </c>
      <c r="K66" s="40">
        <f t="shared" si="23"/>
        <v>28.10307268285052</v>
      </c>
      <c r="L66" s="40">
        <f t="shared" si="23"/>
        <v>30.593741027849592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-0.98504767341804911</v>
      </c>
      <c r="C68" s="44">
        <f t="shared" si="24"/>
        <v>-3.9488255522526439</v>
      </c>
      <c r="D68" s="44">
        <f t="shared" si="24"/>
        <v>0.61663887610221568</v>
      </c>
      <c r="E68" s="44">
        <f t="shared" si="24"/>
        <v>0.56509018511325948</v>
      </c>
      <c r="F68" s="44">
        <f t="shared" si="18"/>
        <v>0.58227014701650592</v>
      </c>
      <c r="H68" s="44">
        <f>(B25/B$40)*100</f>
        <v>29.748562152829262</v>
      </c>
      <c r="I68" s="44">
        <f>(C25/C$40)*100</f>
        <v>28.318797330041001</v>
      </c>
      <c r="J68" s="44">
        <f>(D25/D$40)*100</f>
        <v>27.689006727557476</v>
      </c>
      <c r="K68" s="44">
        <f>(E25/E$40)*100</f>
        <v>27.943691338292648</v>
      </c>
      <c r="L68" s="44">
        <f>(F25/F$40)*100</f>
        <v>28.693403980274191</v>
      </c>
    </row>
    <row r="69" spans="1:12" x14ac:dyDescent="0.2">
      <c r="A69" t="str">
        <f>A26</f>
        <v>Media</v>
      </c>
      <c r="B69" s="40">
        <f t="shared" si="24"/>
        <v>-16.654442302943153</v>
      </c>
      <c r="C69" s="44">
        <f t="shared" si="24"/>
        <v>14.389534883720678</v>
      </c>
      <c r="D69" s="40">
        <f t="shared" si="24"/>
        <v>-0.9426362997445592</v>
      </c>
      <c r="E69" s="40">
        <f t="shared" si="24"/>
        <v>-0.30251301407153708</v>
      </c>
      <c r="F69" s="44">
        <f t="shared" si="18"/>
        <v>-0.51634574653124377</v>
      </c>
      <c r="H69" s="40">
        <f t="shared" ref="H69:L71" si="25">(B26/B$25)*100</f>
        <v>3.9938375350140021</v>
      </c>
      <c r="I69" s="40">
        <f t="shared" si="25"/>
        <v>2.0050125313283247</v>
      </c>
      <c r="J69" s="40">
        <f t="shared" si="25"/>
        <v>2.3878151642950303</v>
      </c>
      <c r="K69" s="40">
        <f t="shared" si="25"/>
        <v>2.2084394988790059</v>
      </c>
      <c r="L69" s="40">
        <f t="shared" si="25"/>
        <v>2.025140441626343</v>
      </c>
    </row>
    <row r="70" spans="1:12" x14ac:dyDescent="0.2">
      <c r="A70" t="str">
        <f>A27</f>
        <v>Information technology</v>
      </c>
      <c r="B70" s="40">
        <f t="shared" si="24"/>
        <v>-7.0436895612402743</v>
      </c>
      <c r="C70" s="44">
        <f t="shared" si="24"/>
        <v>1.8137918850479773</v>
      </c>
      <c r="D70" s="40">
        <f t="shared" si="24"/>
        <v>1.7762448703569911</v>
      </c>
      <c r="E70" s="40">
        <f t="shared" si="24"/>
        <v>0.97320338170336917</v>
      </c>
      <c r="F70" s="44">
        <f t="shared" si="18"/>
        <v>1.2401773743372813</v>
      </c>
      <c r="H70" s="40">
        <f t="shared" si="25"/>
        <v>12.741176470588252</v>
      </c>
      <c r="I70" s="40">
        <f t="shared" si="25"/>
        <v>9.8974179635134387</v>
      </c>
      <c r="J70" s="40">
        <f t="shared" si="25"/>
        <v>10.491216359719644</v>
      </c>
      <c r="K70" s="40">
        <f t="shared" si="25"/>
        <v>11.109868835287987</v>
      </c>
      <c r="L70" s="40">
        <f t="shared" si="25"/>
        <v>11.569052783803372</v>
      </c>
    </row>
    <row r="71" spans="1:12" x14ac:dyDescent="0.2">
      <c r="A71" t="str">
        <f>A28</f>
        <v>Finance and insurance</v>
      </c>
      <c r="B71" s="40">
        <f t="shared" si="24"/>
        <v>-2.7890219412409323</v>
      </c>
      <c r="C71" s="44">
        <f t="shared" si="24"/>
        <v>1.1273109875242993</v>
      </c>
      <c r="D71" s="40">
        <f t="shared" si="24"/>
        <v>-0.48476035849646104</v>
      </c>
      <c r="E71" s="40">
        <f t="shared" si="24"/>
        <v>-0.81096329717537108</v>
      </c>
      <c r="F71" s="44">
        <f t="shared" si="18"/>
        <v>-0.702347965138439</v>
      </c>
      <c r="H71" s="40">
        <f t="shared" si="25"/>
        <v>8.3473389355742356</v>
      </c>
      <c r="I71" s="40">
        <f t="shared" si="25"/>
        <v>7.7554350993763634</v>
      </c>
      <c r="J71" s="40">
        <f t="shared" si="25"/>
        <v>8.1652962771928763</v>
      </c>
      <c r="K71" s="40">
        <f t="shared" si="25"/>
        <v>7.7280671299701549</v>
      </c>
      <c r="L71" s="40">
        <f t="shared" si="25"/>
        <v>6.7334112019578365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-3.1368534014149296</v>
      </c>
      <c r="C72" s="44">
        <f t="shared" si="27"/>
        <v>17.794811320754512</v>
      </c>
      <c r="D72" s="40">
        <f t="shared" si="27"/>
        <v>-1.8026319596486928E-2</v>
      </c>
      <c r="E72" s="40">
        <f t="shared" si="27"/>
        <v>0.99621666004556797</v>
      </c>
      <c r="F72" s="44">
        <f t="shared" si="18"/>
        <v>0.65699759703758964</v>
      </c>
      <c r="H72" s="40">
        <f t="shared" ref="H72:L72" si="28">(B29/B$25)*100</f>
        <v>5.3966386554621861</v>
      </c>
      <c r="I72" s="40">
        <f t="shared" si="28"/>
        <v>4.9425890307163298</v>
      </c>
      <c r="J72" s="40">
        <f t="shared" si="28"/>
        <v>6.0614703115992503</v>
      </c>
      <c r="K72" s="40">
        <f t="shared" si="28"/>
        <v>5.8726954966193805</v>
      </c>
      <c r="L72" s="40">
        <f t="shared" si="28"/>
        <v>6.129373157572708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2.6823726429114014</v>
      </c>
      <c r="C73" s="44">
        <f t="shared" si="29"/>
        <v>-6.7862447160969896</v>
      </c>
      <c r="D73" s="40">
        <f t="shared" si="29"/>
        <v>0.92736331573202158</v>
      </c>
      <c r="E73" s="40">
        <f t="shared" si="29"/>
        <v>0.6741354514433695</v>
      </c>
      <c r="F73" s="44">
        <f t="shared" si="18"/>
        <v>0.75847406609235168</v>
      </c>
      <c r="H73" s="40">
        <f t="shared" ref="H73:L73" si="30">(B30/B$25)*100</f>
        <v>22.054901960784324</v>
      </c>
      <c r="I73" s="40">
        <f t="shared" si="30"/>
        <v>25.508538788832492</v>
      </c>
      <c r="J73" s="40">
        <f t="shared" si="30"/>
        <v>24.754998634667331</v>
      </c>
      <c r="K73" s="40">
        <f t="shared" si="30"/>
        <v>25.139608918494293</v>
      </c>
      <c r="L73" s="40">
        <f t="shared" si="30"/>
        <v>25.413538016574911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1.8468392297549485</v>
      </c>
      <c r="C74" s="44">
        <f t="shared" si="31"/>
        <v>-10.443966360258161</v>
      </c>
      <c r="D74" s="40">
        <f t="shared" si="31"/>
        <v>0.84601348544803834</v>
      </c>
      <c r="E74" s="40">
        <f t="shared" si="31"/>
        <v>0.77515809010999526</v>
      </c>
      <c r="F74" s="44">
        <f t="shared" si="18"/>
        <v>0.79877102197309924</v>
      </c>
      <c r="H74" s="40">
        <f>(B31/B$25)*100</f>
        <v>26.622408963585382</v>
      </c>
      <c r="I74" s="40">
        <f t="shared" ref="I74:L74" si="32">(C31/C$25)*100</f>
        <v>29.801247304307282</v>
      </c>
      <c r="J74" s="40">
        <f t="shared" si="32"/>
        <v>27.786037197730494</v>
      </c>
      <c r="K74" s="40">
        <f t="shared" si="32"/>
        <v>28.104202096046205</v>
      </c>
      <c r="L74" s="40">
        <f t="shared" si="32"/>
        <v>28.69681294843981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-1.9372191094164548</v>
      </c>
      <c r="C75" s="44">
        <f t="shared" si="33"/>
        <v>-0.89119521687605063</v>
      </c>
      <c r="D75" s="40">
        <f t="shared" si="33"/>
        <v>1.2229224818038897</v>
      </c>
      <c r="E75" s="40">
        <f t="shared" si="33"/>
        <v>0.7446803374681954</v>
      </c>
      <c r="F75" s="44">
        <f t="shared" si="18"/>
        <v>0.90384279879942575</v>
      </c>
      <c r="H75" s="40">
        <f t="shared" ref="H75:L75" si="34">(B32/B$25)*100</f>
        <v>10.740616246498623</v>
      </c>
      <c r="I75" s="40">
        <f t="shared" si="34"/>
        <v>10.333391618581322</v>
      </c>
      <c r="J75" s="40">
        <f t="shared" si="34"/>
        <v>10.662338056373073</v>
      </c>
      <c r="K75" s="40">
        <f t="shared" si="34"/>
        <v>10.987471975238151</v>
      </c>
      <c r="L75" s="40">
        <f t="shared" si="34"/>
        <v>11.185271705879069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-1.8456930318469289</v>
      </c>
      <c r="C76" s="44">
        <f t="shared" si="35"/>
        <v>-4.594061771910118</v>
      </c>
      <c r="D76" s="40">
        <f t="shared" si="35"/>
        <v>-1.194115871926027</v>
      </c>
      <c r="E76" s="40">
        <f t="shared" si="35"/>
        <v>-0.14119564163417309</v>
      </c>
      <c r="F76" s="44">
        <f t="shared" si="18"/>
        <v>-0.49340989401993607</v>
      </c>
      <c r="H76" s="40">
        <f t="shared" ref="H76:L76" si="36">(B33/B$25)*100</f>
        <v>10.103081232492992</v>
      </c>
      <c r="I76" s="40">
        <f t="shared" si="36"/>
        <v>9.7563676633444381</v>
      </c>
      <c r="J76" s="40">
        <f t="shared" si="36"/>
        <v>9.6908279984222823</v>
      </c>
      <c r="K76" s="40">
        <f t="shared" si="36"/>
        <v>8.8496460494648215</v>
      </c>
      <c r="L76" s="40">
        <f t="shared" si="36"/>
        <v>8.247399744145941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-0.17932235434534594</v>
      </c>
      <c r="C78" s="44">
        <f t="shared" ref="C78:C83" si="38">IF(AND(D$5-C$5 &lt;&gt; 0,C35&lt;&gt;0,D35&lt;&gt;0),(EXP(LN(D35/C35)/(D$5-C$5))-1)*100,0)</f>
        <v>-0.53371602749223701</v>
      </c>
      <c r="D78" s="44">
        <f t="shared" si="37"/>
        <v>0.5479508769238528</v>
      </c>
      <c r="E78" s="44">
        <f t="shared" si="37"/>
        <v>0.10634963637934369</v>
      </c>
      <c r="F78" s="44">
        <f t="shared" si="18"/>
        <v>0.25333412937491584</v>
      </c>
      <c r="H78" s="44">
        <f>(B35/B$40)*100</f>
        <v>28.305965211681457</v>
      </c>
      <c r="I78" s="44">
        <f>(C35/C$40)*100</f>
        <v>27.833365244317086</v>
      </c>
      <c r="J78" s="44">
        <f>(D35/D$40)*100</f>
        <v>28.181980092881982</v>
      </c>
      <c r="K78" s="44">
        <f>(E35/E$40)*100</f>
        <v>28.34425172819774</v>
      </c>
      <c r="L78" s="44">
        <f>(F35/F$40)*100</f>
        <v>27.803986657942204</v>
      </c>
    </row>
    <row r="79" spans="1:12" x14ac:dyDescent="0.2">
      <c r="A79" t="str">
        <f>A36</f>
        <v>Public admin. and defence</v>
      </c>
      <c r="B79" s="40">
        <f t="shared" si="37"/>
        <v>-0.63004542910526373</v>
      </c>
      <c r="C79" s="44">
        <f t="shared" si="38"/>
        <v>2.3714748347047898</v>
      </c>
      <c r="D79" s="40">
        <f t="shared" si="37"/>
        <v>1.0563021316222443</v>
      </c>
      <c r="E79" s="40">
        <f t="shared" si="37"/>
        <v>-0.17267119899539995</v>
      </c>
      <c r="F79" s="44">
        <f t="shared" si="18"/>
        <v>0.23531688440785459</v>
      </c>
      <c r="H79" s="40">
        <f>(B36/B$35)*100</f>
        <v>17.90054402863802</v>
      </c>
      <c r="I79" s="40">
        <f t="shared" ref="I79:L81" si="39">(C36/C$35)*100</f>
        <v>17.579419909979936</v>
      </c>
      <c r="J79" s="40">
        <f t="shared" si="39"/>
        <v>18.092876008322911</v>
      </c>
      <c r="K79" s="40">
        <f t="shared" si="39"/>
        <v>18.55489485134153</v>
      </c>
      <c r="L79" s="40">
        <f t="shared" si="39"/>
        <v>18.044163313568745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-1.5990311631059129</v>
      </c>
      <c r="C80" s="44">
        <f t="shared" si="38"/>
        <v>-1.8147004536749334</v>
      </c>
      <c r="D80" s="40">
        <f t="shared" si="40"/>
        <v>-1.2301204132969534E-2</v>
      </c>
      <c r="E80" s="40">
        <f t="shared" si="40"/>
        <v>0.20966945531517567</v>
      </c>
      <c r="F80" s="44">
        <f t="shared" si="18"/>
        <v>0.13562453718953815</v>
      </c>
      <c r="H80" s="40">
        <f>(B37/B$35)*100</f>
        <v>36.405171804714911</v>
      </c>
      <c r="I80" s="40">
        <f t="shared" si="39"/>
        <v>34.377835366395985</v>
      </c>
      <c r="J80" s="40">
        <f t="shared" si="39"/>
        <v>33.935097687340864</v>
      </c>
      <c r="K80" s="40">
        <f t="shared" si="39"/>
        <v>33.000145032632318</v>
      </c>
      <c r="L80" s="40">
        <f t="shared" si="39"/>
        <v>33.342325949821166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1.0792467867505762</v>
      </c>
      <c r="C81" s="44">
        <f t="shared" si="38"/>
        <v>-0.68012936035735105</v>
      </c>
      <c r="D81" s="40">
        <f t="shared" si="40"/>
        <v>0.74542474515824075</v>
      </c>
      <c r="E81" s="40">
        <f t="shared" si="40"/>
        <v>0.14112441627760486</v>
      </c>
      <c r="F81" s="44">
        <f t="shared" si="18"/>
        <v>0.34215402966066844</v>
      </c>
      <c r="H81" s="40">
        <f>(B38/B$35)*100</f>
        <v>45.694284166647058</v>
      </c>
      <c r="I81" s="40">
        <f t="shared" si="39"/>
        <v>48.042744723624075</v>
      </c>
      <c r="J81" s="40">
        <f t="shared" si="39"/>
        <v>47.972026304336211</v>
      </c>
      <c r="K81" s="40">
        <f t="shared" si="39"/>
        <v>48.444960116026152</v>
      </c>
      <c r="L81" s="40">
        <f t="shared" si="39"/>
        <v>48.613510736610095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0.24173532075488779</v>
      </c>
      <c r="C83" s="206">
        <f t="shared" si="38"/>
        <v>-1.7641272125865859</v>
      </c>
      <c r="D83" s="43">
        <f>IF(AND(E$5-D$5 &lt;&gt; 0,D40&lt;&gt;0,E40&lt;&gt;0),(EXP(LN(E40/D40)/(E$5-D$5))-1)*100,0)</f>
        <v>0.43255835612017179</v>
      </c>
      <c r="E83" s="43">
        <f>IF(AND(F$5-E$5 &lt;&gt; 0,E40&lt;&gt;0,F40&lt;&gt;0),(EXP(LN(F40/E40)/(F$5-E$5))-1)*100,0)</f>
        <v>0.29918813548199807</v>
      </c>
      <c r="F83" s="206">
        <f t="shared" si="18"/>
        <v>0.34362518517636609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4.8380021152875097</v>
      </c>
      <c r="C89" s="44">
        <f>IF(AND(F$5-D$5 &lt;&gt; 0,D7&lt;&gt;0,F7&lt;&gt;0),(EXP(LN(F7/D7)/(F$5-D$5))-1)*100,0)</f>
        <v>0.43486907076042414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-1.9992059597742418</v>
      </c>
      <c r="C90" s="44">
        <f t="shared" ref="C90:C122" si="43">IF(AND(F$5-D$5 &lt;&gt; 0,D8&lt;&gt;0,F8&lt;&gt;0),(EXP(LN(F8/D8)/(F$5-D$5))-1)*100,0)</f>
        <v>0.39186532904225135</v>
      </c>
    </row>
    <row r="91" spans="1:12" x14ac:dyDescent="0.2">
      <c r="A91" s="30" t="str">
        <f t="shared" si="41"/>
        <v>Mining and quarrying</v>
      </c>
      <c r="B91" s="44">
        <f t="shared" si="42"/>
        <v>3.473951037909262</v>
      </c>
      <c r="C91" s="44">
        <f t="shared" si="43"/>
        <v>-1.4853067170581991</v>
      </c>
    </row>
    <row r="92" spans="1:12" x14ac:dyDescent="0.2">
      <c r="A92" s="30" t="str">
        <f t="shared" si="41"/>
        <v>Electricity and gas</v>
      </c>
      <c r="B92" s="44">
        <f t="shared" si="42"/>
        <v>25.355649834162829</v>
      </c>
      <c r="C92" s="44">
        <f t="shared" si="43"/>
        <v>-0.13777794148683853</v>
      </c>
    </row>
    <row r="93" spans="1:12" x14ac:dyDescent="0.2">
      <c r="A93" s="30" t="str">
        <f t="shared" si="41"/>
        <v>Water and sewerage</v>
      </c>
      <c r="B93" s="44">
        <f t="shared" si="42"/>
        <v>0.40137134967721533</v>
      </c>
      <c r="C93" s="44">
        <f t="shared" si="43"/>
        <v>1.3914385377681748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0.92017746706993808</v>
      </c>
      <c r="C95" s="44">
        <f t="shared" si="43"/>
        <v>-1.3457141227179559</v>
      </c>
    </row>
    <row r="96" spans="1:12" x14ac:dyDescent="0.2">
      <c r="A96" s="30" t="str">
        <f t="shared" si="41"/>
        <v>Food drink and tobacco</v>
      </c>
      <c r="B96" s="44">
        <f t="shared" si="42"/>
        <v>2.7412409495294998</v>
      </c>
      <c r="C96" s="44">
        <f t="shared" si="43"/>
        <v>1.632401284227325</v>
      </c>
    </row>
    <row r="97" spans="1:3" x14ac:dyDescent="0.2">
      <c r="A97" s="30" t="str">
        <f t="shared" si="41"/>
        <v>Engineering</v>
      </c>
      <c r="B97" s="44">
        <f t="shared" si="42"/>
        <v>1.5907500589953161</v>
      </c>
      <c r="C97" s="44">
        <f t="shared" si="43"/>
        <v>-1.7604525597683218</v>
      </c>
    </row>
    <row r="98" spans="1:3" x14ac:dyDescent="0.2">
      <c r="A98" s="30" t="str">
        <f t="shared" si="41"/>
        <v>Rest of manufacturing</v>
      </c>
      <c r="B98" s="44">
        <f t="shared" si="42"/>
        <v>0.61227957101939179</v>
      </c>
      <c r="C98" s="44">
        <f t="shared" si="43"/>
        <v>-1.4187785680391363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1.7318414337435639</v>
      </c>
      <c r="C100" s="44">
        <f t="shared" si="43"/>
        <v>0.95628424210916219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0.36971698139356413</v>
      </c>
      <c r="C102" s="44">
        <f t="shared" si="43"/>
        <v>0.45121283002431678</v>
      </c>
    </row>
    <row r="103" spans="1:3" x14ac:dyDescent="0.2">
      <c r="A103" s="30" t="str">
        <f t="shared" si="41"/>
        <v>Wholesale and retail trade</v>
      </c>
      <c r="B103" s="44">
        <f t="shared" si="42"/>
        <v>0.98557759346384888</v>
      </c>
      <c r="C103" s="44">
        <f t="shared" si="43"/>
        <v>0.14529413069765962</v>
      </c>
    </row>
    <row r="104" spans="1:3" x14ac:dyDescent="0.2">
      <c r="A104" s="30" t="str">
        <f t="shared" si="41"/>
        <v>Transport and storage</v>
      </c>
      <c r="B104" s="44">
        <f t="shared" si="42"/>
        <v>-1.0241869115031443</v>
      </c>
      <c r="C104" s="44">
        <f t="shared" si="43"/>
        <v>0.1163509839611887</v>
      </c>
    </row>
    <row r="105" spans="1:3" x14ac:dyDescent="0.2">
      <c r="A105" s="30" t="str">
        <f t="shared" si="41"/>
        <v>Accommodation and food</v>
      </c>
      <c r="B105" s="44">
        <f t="shared" si="42"/>
        <v>9.8066430693388718E-2</v>
      </c>
      <c r="C105" s="44">
        <f t="shared" si="43"/>
        <v>1.2248954949232393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-1.5850305360972095</v>
      </c>
      <c r="C107" s="44">
        <f t="shared" si="43"/>
        <v>0.58227014701650592</v>
      </c>
    </row>
    <row r="108" spans="1:3" x14ac:dyDescent="0.2">
      <c r="A108" s="30" t="str">
        <f t="shared" si="41"/>
        <v>Media</v>
      </c>
      <c r="B108" s="44">
        <f t="shared" si="42"/>
        <v>-11.206080998995239</v>
      </c>
      <c r="C108" s="44">
        <f t="shared" si="43"/>
        <v>-0.51634574653124377</v>
      </c>
    </row>
    <row r="109" spans="1:3" x14ac:dyDescent="0.2">
      <c r="A109" s="30" t="str">
        <f t="shared" si="41"/>
        <v>Information technology</v>
      </c>
      <c r="B109" s="44">
        <f t="shared" si="42"/>
        <v>-5.3360930563791094</v>
      </c>
      <c r="C109" s="44">
        <f t="shared" si="43"/>
        <v>1.2401773743372813</v>
      </c>
    </row>
    <row r="110" spans="1:3" x14ac:dyDescent="0.2">
      <c r="A110" s="30" t="str">
        <f t="shared" si="41"/>
        <v>Finance and insurance</v>
      </c>
      <c r="B110" s="44">
        <f t="shared" si="42"/>
        <v>-2.0180807652770527</v>
      </c>
      <c r="C110" s="44">
        <f t="shared" si="43"/>
        <v>-0.702347965138439</v>
      </c>
    </row>
    <row r="111" spans="1:3" x14ac:dyDescent="0.2">
      <c r="A111" s="30" t="str">
        <f t="shared" si="41"/>
        <v>Real estate</v>
      </c>
      <c r="B111" s="44">
        <f t="shared" si="42"/>
        <v>0.72843595611886691</v>
      </c>
      <c r="C111" s="44">
        <f t="shared" si="43"/>
        <v>0.65699759703758964</v>
      </c>
    </row>
    <row r="112" spans="1:3" x14ac:dyDescent="0.2">
      <c r="A112" s="30" t="str">
        <f t="shared" si="41"/>
        <v>Professional services</v>
      </c>
      <c r="B112" s="44">
        <f t="shared" si="42"/>
        <v>0.7146660619553824</v>
      </c>
      <c r="C112" s="44">
        <f t="shared" si="43"/>
        <v>0.75847406609235168</v>
      </c>
    </row>
    <row r="113" spans="1:3" x14ac:dyDescent="0.2">
      <c r="A113" s="30" t="str">
        <f t="shared" si="41"/>
        <v>Support services</v>
      </c>
      <c r="B113" s="44">
        <f t="shared" si="42"/>
        <v>-0.73937292874671767</v>
      </c>
      <c r="C113" s="44">
        <f t="shared" si="43"/>
        <v>0.79877102197309924</v>
      </c>
    </row>
    <row r="114" spans="1:3" x14ac:dyDescent="0.2">
      <c r="A114" s="30" t="str">
        <f t="shared" si="41"/>
        <v>Arts and entertainment</v>
      </c>
      <c r="B114" s="44">
        <f t="shared" si="42"/>
        <v>-1.7289012851962493</v>
      </c>
      <c r="C114" s="44">
        <f t="shared" si="43"/>
        <v>0.90384279879942575</v>
      </c>
    </row>
    <row r="115" spans="1:3" x14ac:dyDescent="0.2">
      <c r="A115" s="30" t="str">
        <f t="shared" si="41"/>
        <v>Other services</v>
      </c>
      <c r="B115" s="44">
        <f t="shared" si="42"/>
        <v>-2.4016287353185062</v>
      </c>
      <c r="C115" s="44">
        <f t="shared" si="43"/>
        <v>-0.49340989401993607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-0.25030196032536089</v>
      </c>
      <c r="C117" s="44">
        <f t="shared" si="43"/>
        <v>0.25333412937491584</v>
      </c>
    </row>
    <row r="118" spans="1:3" x14ac:dyDescent="0.2">
      <c r="A118" s="30" t="str">
        <f t="shared" si="41"/>
        <v>Public admin. and defence</v>
      </c>
      <c r="B118" s="44">
        <f t="shared" si="42"/>
        <v>-3.6865641379357772E-2</v>
      </c>
      <c r="C118" s="44">
        <f t="shared" si="43"/>
        <v>0.23531688440785459</v>
      </c>
    </row>
    <row r="119" spans="1:3" x14ac:dyDescent="0.2">
      <c r="A119" s="30" t="str">
        <f t="shared" si="41"/>
        <v>Education</v>
      </c>
      <c r="B119" s="44">
        <f t="shared" si="42"/>
        <v>-1.6422028862971727</v>
      </c>
      <c r="C119" s="44">
        <f t="shared" si="43"/>
        <v>0.13562453718953815</v>
      </c>
    </row>
    <row r="120" spans="1:3" x14ac:dyDescent="0.2">
      <c r="A120" s="30" t="str">
        <f t="shared" si="41"/>
        <v>Health and social work</v>
      </c>
      <c r="B120" s="44">
        <f t="shared" si="42"/>
        <v>0.72489577268814998</v>
      </c>
      <c r="C120" s="44">
        <f t="shared" si="43"/>
        <v>0.34215402966066844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-0.16268731174400308</v>
      </c>
      <c r="C122" s="206">
        <f t="shared" si="43"/>
        <v>0.34362518517636609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Solent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201.93317441080862</v>
      </c>
      <c r="C9" s="299" t="str">
        <f>CONCATENATE("(",ROUND((B9/$H11)*100,1),")")</f>
        <v>(33.9)</v>
      </c>
      <c r="D9" s="249">
        <f>SUM(D30,D51,D72,D93,D114,D135,D156,D177,D198,D219,D240,D261,D282,D303,D324,D345,D366,D387,D408,D429,D450,D471)</f>
        <v>52.89969801181055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43.586426782747537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298.41929920536677</v>
      </c>
      <c r="I9" s="299" t="str">
        <f>CONCATENATE("(",ROUND((H9/$H11)*100,1),")")</f>
        <v>(50.1)</v>
      </c>
      <c r="K9" s="249">
        <f>B14-B9</f>
        <v>2.8705647210696839</v>
      </c>
      <c r="L9" s="249">
        <f>D14-D9</f>
        <v>1.8388216229540504</v>
      </c>
      <c r="M9" s="249">
        <f>F14-F9</f>
        <v>1.7652627964783392</v>
      </c>
      <c r="N9" s="249">
        <f>SUM(K9:M9)</f>
        <v>6.4746491405020734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136.44690032363044</v>
      </c>
      <c r="C10" s="299" t="str">
        <f>CONCATENATE("(",ROUND((B10/$H11)*100,1),")")</f>
        <v>(22.9)</v>
      </c>
      <c r="D10" s="249">
        <f t="shared" ref="D10" si="1">SUM(D31,D52,D73,D94,D115,D136,D157,D178,D199,D220,D241,D262,D283,D304,D325,D346,D367,D388,D409,D430,D451,D472)</f>
        <v>127.37262953775216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32.925170933250534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296.74470079463316</v>
      </c>
      <c r="I10" s="299" t="str">
        <f>CONCATENATE("(",ROUND((H10/$H11)*100,1),")")</f>
        <v>(49.9)</v>
      </c>
      <c r="K10" s="249">
        <f t="shared" ref="K10:K11" si="4">B15-B10</f>
        <v>5.1879324126779238</v>
      </c>
      <c r="L10" s="249">
        <f t="shared" ref="L10:L11" si="5">D15-D10</f>
        <v>0.45140677380429395</v>
      </c>
      <c r="M10" s="249">
        <f t="shared" ref="M10:M11" si="6">F15-F10</f>
        <v>0.87001167301568216</v>
      </c>
      <c r="N10" s="249">
        <f t="shared" ref="N10:N11" si="7">SUM(K10:M10)</f>
        <v>6.5093508594978999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338.38007473443906</v>
      </c>
      <c r="C11" s="299" t="str">
        <f>CONCATENATE("(",ROUND((B11/$H11)*100,1),")")</f>
        <v>(56.9)</v>
      </c>
      <c r="D11" s="249">
        <f t="shared" ref="D11" si="8">SUM(D32,D53,D74,D95,D116,D137,D158,D179,D200,D221,D242,D263,D284,D305,D326,D347,D368,D389,D410,D431,D452,D473)</f>
        <v>180.2723275495627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76.511597715998064</v>
      </c>
      <c r="G11" s="299" t="str">
        <f>CONCATENATE("(",ROUND((F11/$H11)*100,1),")")</f>
        <v>(12.9)</v>
      </c>
      <c r="H11" s="249">
        <f t="shared" ref="H11" si="10">SUM(H32,H53,H74,H95,H116,H137,H158,H179,H200,H221,H242,H263,H284,H305,H326,H347,H368,H389,H410,H431,H452,H473)</f>
        <v>595.16399999999976</v>
      </c>
      <c r="I11" s="299" t="str">
        <f>CONCATENATE("(",ROUND((H11/$H11)*100,1),")")</f>
        <v>(100)</v>
      </c>
      <c r="K11" s="249">
        <f t="shared" si="4"/>
        <v>8.0584971337476077</v>
      </c>
      <c r="L11" s="249">
        <f t="shared" si="5"/>
        <v>2.290228396758323</v>
      </c>
      <c r="M11" s="249">
        <f t="shared" si="6"/>
        <v>2.6352744694940498</v>
      </c>
      <c r="N11" s="249">
        <f t="shared" si="7"/>
        <v>12.98399999999998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204.8037391318783</v>
      </c>
      <c r="C14" s="299" t="str">
        <f>CONCATENATE("(",ROUND((B14/$H16)*100,1),")")</f>
        <v>(33.7)</v>
      </c>
      <c r="D14" s="249">
        <f t="shared" ref="D14" si="11">SUM(D35,D56,D77,D98,D119,D140,D161,D182,D203,D224,D245,D266,D287,D308,D329,D350,D371,D392,D413,D434,D455,D476)</f>
        <v>54.7385196347646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45.351689579225877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304.89394834586881</v>
      </c>
      <c r="I14" s="299" t="str">
        <f>CONCATENATE("(",ROUND((H14/$H16)*100,1),")")</f>
        <v>(50.1)</v>
      </c>
      <c r="K14" s="249">
        <f>B19-B14</f>
        <v>2.0969914037431181</v>
      </c>
      <c r="L14" s="249">
        <f>D19-D14</f>
        <v>3.7049353316922122</v>
      </c>
      <c r="M14" s="249">
        <f>F19-F14</f>
        <v>2.9033294247674419</v>
      </c>
      <c r="N14" s="249">
        <f>SUM(K14:M14)</f>
        <v>8.7052561602027723</v>
      </c>
    </row>
    <row r="15" spans="1:17" x14ac:dyDescent="0.2">
      <c r="A15" s="282" t="s">
        <v>365</v>
      </c>
      <c r="B15" s="249">
        <f t="shared" si="0"/>
        <v>141.63483273630837</v>
      </c>
      <c r="C15" s="299" t="str">
        <f>CONCATENATE("(",ROUND((B15/$H16)*100,1),")")</f>
        <v>(23.3)</v>
      </c>
      <c r="D15" s="249">
        <f t="shared" ref="D15" si="14">SUM(D36,D57,D78,D99,D120,D141,D162,D183,D204,D225,D246,D267,D288,D309,D330,D351,D372,D393,D414,D435,D456,D477)</f>
        <v>127.82403631155645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33.795182606266216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303.2540516541311</v>
      </c>
      <c r="I15" s="299" t="str">
        <f>CONCATENATE("(",ROUND((H15/$H16)*100,1),")")</f>
        <v>(49.9)</v>
      </c>
      <c r="K15" s="249">
        <f t="shared" ref="K15:K16" si="17">B20-B15</f>
        <v>8.2159131171360968</v>
      </c>
      <c r="L15" s="249">
        <f t="shared" ref="L15:L16" si="18">D20-D15</f>
        <v>-0.4384265255457791</v>
      </c>
      <c r="M15" s="249">
        <f t="shared" ref="M15:M16" si="19">F20-F15</f>
        <v>1.9592572482072015</v>
      </c>
      <c r="N15" s="249">
        <f t="shared" ref="N15:N16" si="20">SUM(K15:M15)</f>
        <v>9.7367438397975192</v>
      </c>
    </row>
    <row r="16" spans="1:17" x14ac:dyDescent="0.2">
      <c r="A16" s="282" t="s">
        <v>363</v>
      </c>
      <c r="B16" s="249">
        <f t="shared" si="0"/>
        <v>346.43857186818667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182.56255594632103</v>
      </c>
      <c r="E16" s="299" t="str">
        <f>CONCATENATE("(",ROUND((D16/$H16)*100,1),")")</f>
        <v>(30)</v>
      </c>
      <c r="F16" s="249">
        <f t="shared" ref="F16" si="22">SUM(F37,F58,F79,F100,F121,F142,F163,F184,F205,F226,F247,F268,F289,F310,F331,F352,F373,F394,F415,F436,F457,F478)</f>
        <v>79.146872185492114</v>
      </c>
      <c r="G16" s="299" t="str">
        <f>CONCATENATE("(",ROUND((F16/$H16)*100,1),")")</f>
        <v>(13)</v>
      </c>
      <c r="H16" s="249">
        <f t="shared" ref="H16" si="23">SUM(H37,H58,H79,H100,H121,H142,H163,H184,H205,H226,H247,H268,H289,H310,H331,H352,H373,H394,H415,H436,H457,H478)</f>
        <v>608.14799999999991</v>
      </c>
      <c r="I16" s="299" t="str">
        <f>CONCATENATE("(",ROUND((H16/$H16)*100,1),")")</f>
        <v>(100)</v>
      </c>
      <c r="K16" s="249">
        <f t="shared" si="17"/>
        <v>10.312904520879158</v>
      </c>
      <c r="L16" s="249">
        <f t="shared" si="18"/>
        <v>3.2665088061464473</v>
      </c>
      <c r="M16" s="249">
        <f t="shared" si="19"/>
        <v>4.862586672974615</v>
      </c>
      <c r="N16" s="249">
        <f t="shared" si="20"/>
        <v>18.44200000000022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206.90073053562142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58.443454966456812</v>
      </c>
      <c r="E19" s="299" t="str">
        <f>CONCATENATE("(",ROUND((D19/$H21)*100,1),")")</f>
        <v>(9.3)</v>
      </c>
      <c r="F19" s="249">
        <f t="shared" ref="F19" si="25">SUM(F40,F61,F82,F103,F124,F145,F166,F187,F208,F229,F250,F271,F292,F313,F334,F355,F376,F397,F418,F439,F460,F481)</f>
        <v>48.255019003993318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313.59920450607143</v>
      </c>
      <c r="I19" s="299" t="str">
        <f>CONCATENATE("(",ROUND((H19/$H21)*100,1),")")</f>
        <v>(50)</v>
      </c>
      <c r="K19" s="249">
        <f>B19-B9</f>
        <v>4.967556124812802</v>
      </c>
      <c r="L19" s="249">
        <f>D19-D9</f>
        <v>5.5437569546462626</v>
      </c>
      <c r="M19" s="249">
        <f>F19-F9</f>
        <v>4.6685922212457811</v>
      </c>
      <c r="N19" s="249">
        <f>SUM(K19:M19)</f>
        <v>15.179905300704846</v>
      </c>
    </row>
    <row r="20" spans="1:14" x14ac:dyDescent="0.2">
      <c r="A20" s="282" t="s">
        <v>365</v>
      </c>
      <c r="B20" s="249">
        <f t="shared" si="0"/>
        <v>149.85074585344447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127.38560978601068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35.754439854473418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312.9907954939286</v>
      </c>
      <c r="I20" s="299" t="str">
        <f>CONCATENATE("(",ROUND((H20/$H21)*100,1),")")</f>
        <v>(50)</v>
      </c>
      <c r="K20" s="249">
        <f t="shared" ref="K20:K21" si="30">B20-B10</f>
        <v>13.403845529814021</v>
      </c>
      <c r="L20" s="249">
        <f t="shared" ref="L20:L21" si="31">D20-D10</f>
        <v>1.2980248258514848E-2</v>
      </c>
      <c r="M20" s="249">
        <f t="shared" ref="M20:M21" si="32">F20-F10</f>
        <v>2.8292689212228836</v>
      </c>
      <c r="N20" s="249">
        <f t="shared" ref="N20:N21" si="33">SUM(K20:M20)</f>
        <v>16.246094699295419</v>
      </c>
    </row>
    <row r="21" spans="1:14" x14ac:dyDescent="0.2">
      <c r="A21" s="282" t="s">
        <v>363</v>
      </c>
      <c r="B21" s="249">
        <f t="shared" si="0"/>
        <v>356.75147638906583</v>
      </c>
      <c r="C21" s="299" t="str">
        <f>CONCATENATE("(",ROUND((B21/$H21)*100,1),")")</f>
        <v>(56.9)</v>
      </c>
      <c r="D21" s="249">
        <f t="shared" ref="D21" si="34">SUM(D42,D63,D84,D105,D126,D147,D168,D189,D210,D231,D252,D273,D294,D315,D336,D357,D378,D399,D420,D441,D462,D483)</f>
        <v>185.82906475246747</v>
      </c>
      <c r="E21" s="299" t="str">
        <f>CONCATENATE("(",ROUND((D21/$H21)*100,1),")")</f>
        <v>(29.7)</v>
      </c>
      <c r="F21" s="249">
        <f>SUM(F42,F63,F84,F105,F126,F147,F168,F189,F210,F231,F252,F273,F294,F315,F336,F357,F378,F399,F420,F441,F462,F483)</f>
        <v>84.009458858466729</v>
      </c>
      <c r="G21" s="299" t="str">
        <f>CONCATENATE("(",ROUND((F21/$H21)*100,1),")")</f>
        <v>(13.4)</v>
      </c>
      <c r="H21" s="249">
        <f t="shared" ref="H21" si="35">SUM(H42,H63,H84,H105,H126,H147,H168,H189,H210,H231,H252,H273,H294,H315,H336,H357,H378,H399,H420,H441,H462,H483)</f>
        <v>626.59000000000015</v>
      </c>
      <c r="I21" s="299" t="str">
        <f>CONCATENATE("(",ROUND((H21/$H21)*100,1),")")</f>
        <v>(100)</v>
      </c>
      <c r="K21" s="249">
        <f t="shared" si="30"/>
        <v>18.371401654626766</v>
      </c>
      <c r="L21" s="249">
        <f t="shared" si="31"/>
        <v>5.5567372029047704</v>
      </c>
      <c r="M21" s="249">
        <f t="shared" si="32"/>
        <v>7.4978611424686648</v>
      </c>
      <c r="N21" s="249">
        <f t="shared" si="33"/>
        <v>31.426000000000201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1.7874186962810241</v>
      </c>
      <c r="C30" s="299" t="str">
        <f>CONCATENATE("(",ROUND((B30/$H32)*100,1),")")</f>
        <v>(45.8)</v>
      </c>
      <c r="D30" s="302">
        <f>'Ind T6'!M9</f>
        <v>5.1962750716620437E-3</v>
      </c>
      <c r="E30" s="299" t="str">
        <f>CONCATENATE("(",ROUND((D30/$H32)*100,1),")")</f>
        <v>(0.1)</v>
      </c>
      <c r="F30" s="302">
        <f>'Ind T6'!N9</f>
        <v>0.54171167621021199</v>
      </c>
      <c r="G30" s="299" t="str">
        <f>CONCATENATE("(",ROUND((F30/$H32)*100,1),")")</f>
        <v>(13.9)</v>
      </c>
      <c r="H30" s="302">
        <f>SUM(B30,D30,F30)</f>
        <v>2.3343266475628983</v>
      </c>
      <c r="I30" s="299" t="str">
        <f>CONCATENATE("(",ROUND((H30/$H32)*100,1),")")</f>
        <v>(59.8)</v>
      </c>
      <c r="K30" s="302">
        <f>B35-B30</f>
        <v>0.10576585826816376</v>
      </c>
      <c r="L30" s="302">
        <f>D35-D30</f>
        <v>9.3901624212105149E-5</v>
      </c>
      <c r="M30" s="302">
        <f>F35-F30</f>
        <v>-3.2116144507435829E-3</v>
      </c>
      <c r="N30" s="302">
        <f>SUM(K30:M30)</f>
        <v>0.10264814544163228</v>
      </c>
    </row>
    <row r="31" spans="1:14" x14ac:dyDescent="0.2">
      <c r="A31" s="282" t="s">
        <v>365</v>
      </c>
      <c r="B31" s="302">
        <f>'Ind T6'!L8</f>
        <v>0.88666439828150045</v>
      </c>
      <c r="C31" s="299" t="str">
        <f>CONCATENATE("(",ROUND((B31/$H32)*100,1),")")</f>
        <v>(22.7)</v>
      </c>
      <c r="D31" s="302">
        <f>'Ind T6'!M8</f>
        <v>0.4079075931301509</v>
      </c>
      <c r="E31" s="299" t="str">
        <f>CONCATENATE("(",ROUND((D31/$H32)*100,1),")")</f>
        <v>(10.4)</v>
      </c>
      <c r="F31" s="302">
        <f>'Ind T6'!N8</f>
        <v>0.27710136102546207</v>
      </c>
      <c r="G31" s="299" t="str">
        <f>CONCATENATE("(",ROUND((F31/$H32)*100,1),")")</f>
        <v>(7.1)</v>
      </c>
      <c r="H31" s="302">
        <f t="shared" ref="H31" si="36">SUM(B31,D31,F31)</f>
        <v>1.5716733524371134</v>
      </c>
      <c r="I31" s="299" t="str">
        <f>CONCATENATE("(",ROUND((H31/$H32)*100,1),")")</f>
        <v>(40.2)</v>
      </c>
      <c r="K31" s="302">
        <f t="shared" ref="K31:K32" si="37">B36-B31</f>
        <v>2.1948402923537613E-2</v>
      </c>
      <c r="L31" s="302">
        <f t="shared" ref="L31:L32" si="38">D36-D31</f>
        <v>-2.6600952850064363E-3</v>
      </c>
      <c r="M31" s="302">
        <f t="shared" ref="M31:M32" si="39">F36-F31</f>
        <v>1.1063546919816869E-2</v>
      </c>
      <c r="N31" s="302">
        <f t="shared" ref="N31:N32" si="40">SUM(K31:M31)</f>
        <v>3.0351854558348046E-2</v>
      </c>
    </row>
    <row r="32" spans="1:14" x14ac:dyDescent="0.2">
      <c r="A32" s="282" t="s">
        <v>363</v>
      </c>
      <c r="B32" s="302">
        <f>SUM(B30:B31)</f>
        <v>2.6740830945625245</v>
      </c>
      <c r="C32" s="299" t="str">
        <f>CONCATENATE("(",ROUND((B32/$H32)*100,1),")")</f>
        <v>(68.5)</v>
      </c>
      <c r="D32" s="302">
        <f>SUM(D30:D31)</f>
        <v>0.41310386820181294</v>
      </c>
      <c r="E32" s="299" t="str">
        <f>CONCATENATE("(",ROUND((D32/$H32)*100,1),")")</f>
        <v>(10.6)</v>
      </c>
      <c r="F32" s="302">
        <f>SUM(F30:F31)</f>
        <v>0.81881303723567411</v>
      </c>
      <c r="G32" s="299" t="str">
        <f>CONCATENATE("(",ROUND((F32/$H32)*100,1),")")</f>
        <v>(21)</v>
      </c>
      <c r="H32" s="302">
        <f>SUM(H30:H31)</f>
        <v>3.9060000000000117</v>
      </c>
      <c r="I32" s="299" t="str">
        <f>CONCATENATE("(",ROUND((H32/$H32)*100,1),")")</f>
        <v>(100)</v>
      </c>
      <c r="K32" s="302">
        <f t="shared" si="37"/>
        <v>0.12771426119170126</v>
      </c>
      <c r="L32" s="302">
        <f t="shared" si="38"/>
        <v>-2.5661936607943026E-3</v>
      </c>
      <c r="M32" s="302">
        <f t="shared" si="39"/>
        <v>7.8519324690732306E-3</v>
      </c>
      <c r="N32" s="302">
        <f t="shared" si="40"/>
        <v>0.13299999999998019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1.8931845545491879</v>
      </c>
      <c r="C35" s="299" t="str">
        <f>CONCATENATE("(",ROUND((B35/$H37)*100,1),")")</f>
        <v>(46.9)</v>
      </c>
      <c r="D35" s="302">
        <f>'Ind T6'!R9</f>
        <v>5.2901766958741488E-3</v>
      </c>
      <c r="E35" s="299" t="str">
        <f>CONCATENATE("(",ROUND((D35/$H37)*100,1),")")</f>
        <v>(0.1)</v>
      </c>
      <c r="F35" s="302">
        <f>'Ind T6'!S9</f>
        <v>0.53850006175946841</v>
      </c>
      <c r="G35" s="299" t="str">
        <f>CONCATENATE("(",ROUND((F35/$H37)*100,1),")")</f>
        <v>(13.3)</v>
      </c>
      <c r="H35" s="302">
        <f>SUM(B35,D35,F35)</f>
        <v>2.4369747930045307</v>
      </c>
      <c r="I35" s="299" t="str">
        <f>CONCATENATE("(",ROUND((H35/$H37)*100,1),")")</f>
        <v>(60.3)</v>
      </c>
      <c r="K35" s="302">
        <f>B40-B35</f>
        <v>0.16158129138056432</v>
      </c>
      <c r="L35" s="302">
        <f>D40-D35</f>
        <v>8.8009319333629855E-5</v>
      </c>
      <c r="M35" s="302">
        <f>F40-F35</f>
        <v>-3.9523914809318328E-2</v>
      </c>
      <c r="N35" s="302">
        <f>SUM(K35:M35)</f>
        <v>0.12214538589057963</v>
      </c>
    </row>
    <row r="36" spans="1:14" x14ac:dyDescent="0.2">
      <c r="A36" s="282" t="s">
        <v>365</v>
      </c>
      <c r="B36" s="302">
        <f>'Ind T6'!Q8</f>
        <v>0.90861280120503807</v>
      </c>
      <c r="C36" s="299" t="str">
        <f>CONCATENATE("(",ROUND((B36/$H37)*100,1),")")</f>
        <v>(22.5)</v>
      </c>
      <c r="D36" s="302">
        <f>'Ind T6'!R8</f>
        <v>0.40524749784514447</v>
      </c>
      <c r="E36" s="299" t="str">
        <f>CONCATENATE("(",ROUND((D36/$H37)*100,1),")")</f>
        <v>(10)</v>
      </c>
      <c r="F36" s="302">
        <f>'Ind T6'!S8</f>
        <v>0.28816490794527894</v>
      </c>
      <c r="G36" s="299" t="str">
        <f>CONCATENATE("(",ROUND((F36/$H37)*100,1),")")</f>
        <v>(7.1)</v>
      </c>
      <c r="H36" s="302">
        <f t="shared" ref="H36" si="41">SUM(B36,D36,F36)</f>
        <v>1.6020252069954615</v>
      </c>
      <c r="I36" s="299" t="str">
        <f>CONCATENATE("(",ROUND((H36/$H37)*100,1),")")</f>
        <v>(39.7)</v>
      </c>
      <c r="K36" s="302">
        <f t="shared" ref="K36:K37" si="42">B41-B36</f>
        <v>2.010393291310697E-4</v>
      </c>
      <c r="L36" s="302">
        <f t="shared" ref="L36:L37" si="43">D41-D36</f>
        <v>-2.8276496596074341E-2</v>
      </c>
      <c r="M36" s="302">
        <f t="shared" ref="M36:M37" si="44">F41-F36</f>
        <v>8.9300713763668105E-3</v>
      </c>
      <c r="N36" s="302">
        <f t="shared" ref="N36:N37" si="45">SUM(K36:M36)</f>
        <v>-1.9145385890576461E-2</v>
      </c>
    </row>
    <row r="37" spans="1:14" x14ac:dyDescent="0.2">
      <c r="A37" s="282" t="s">
        <v>363</v>
      </c>
      <c r="B37" s="302">
        <f>SUM(B35:B36)</f>
        <v>2.8017973557542257</v>
      </c>
      <c r="C37" s="299" t="str">
        <f>CONCATENATE("(",ROUND((B37/$H37)*100,1),")")</f>
        <v>(69.4)</v>
      </c>
      <c r="D37" s="302">
        <f>SUM(D35:D36)</f>
        <v>0.41053767454101864</v>
      </c>
      <c r="E37" s="299" t="str">
        <f>CONCATENATE("(",ROUND((D37/$H37)*100,1),")")</f>
        <v>(10.2)</v>
      </c>
      <c r="F37" s="302">
        <f>SUM(F35:F36)</f>
        <v>0.82666496970474734</v>
      </c>
      <c r="G37" s="299" t="str">
        <f>CONCATENATE("(",ROUND((F37/$H37)*100,1),")")</f>
        <v>(20.5)</v>
      </c>
      <c r="H37" s="302">
        <f>SUM(H35:H36)</f>
        <v>4.0389999999999926</v>
      </c>
      <c r="I37" s="299" t="str">
        <f>CONCATENATE("(",ROUND((H37/$H37)*100,1),")")</f>
        <v>(100)</v>
      </c>
      <c r="K37" s="302">
        <f t="shared" si="42"/>
        <v>0.16178233070969572</v>
      </c>
      <c r="L37" s="302">
        <f t="shared" si="43"/>
        <v>-2.8188487276740726E-2</v>
      </c>
      <c r="M37" s="302">
        <f t="shared" si="44"/>
        <v>-3.0593843432951462E-2</v>
      </c>
      <c r="N37" s="302">
        <f t="shared" si="45"/>
        <v>0.10300000000000353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2.0547658459297522</v>
      </c>
      <c r="C40" s="299" t="str">
        <f>CONCATENATE("(",ROUND((B40/$H42)*100,1),")")</f>
        <v>(49.6)</v>
      </c>
      <c r="D40" s="302">
        <f>'Ind T6'!W9</f>
        <v>5.3781860152077787E-3</v>
      </c>
      <c r="E40" s="299" t="str">
        <f>CONCATENATE("(",ROUND((D40/$H42)*100,1),")")</f>
        <v>(0.1)</v>
      </c>
      <c r="F40" s="302">
        <f>'Ind T6'!X9</f>
        <v>0.49897614695015008</v>
      </c>
      <c r="G40" s="299" t="str">
        <f>CONCATENATE("(",ROUND((F40/$H42)*100,1),")")</f>
        <v>(12)</v>
      </c>
      <c r="H40" s="302">
        <f>SUM(B40,D40,F40)</f>
        <v>2.5591201788951099</v>
      </c>
      <c r="I40" s="299" t="str">
        <f>CONCATENATE("(",ROUND((H40/$H42)*100,1),")")</f>
        <v>(61.8)</v>
      </c>
      <c r="K40" s="302">
        <f>B40-B30</f>
        <v>0.26734714964872808</v>
      </c>
      <c r="L40" s="302">
        <f>D40-D30</f>
        <v>1.81910943545735E-4</v>
      </c>
      <c r="M40" s="302">
        <f>F40-F30</f>
        <v>-4.2735529260061911E-2</v>
      </c>
      <c r="N40" s="302">
        <f>SUM(K40:M40)</f>
        <v>0.22479353133221192</v>
      </c>
    </row>
    <row r="41" spans="1:14" x14ac:dyDescent="0.2">
      <c r="A41" s="282" t="s">
        <v>365</v>
      </c>
      <c r="B41" s="302">
        <f>'Ind T6'!V8</f>
        <v>0.90881384053416914</v>
      </c>
      <c r="C41" s="299" t="str">
        <f>CONCATENATE("(",ROUND((B41/$H42)*100,1),")")</f>
        <v>(21.9)</v>
      </c>
      <c r="D41" s="302">
        <f>'Ind T6'!W8</f>
        <v>0.37697100124907013</v>
      </c>
      <c r="E41" s="299" t="str">
        <f>CONCATENATE("(",ROUND((D41/$H42)*100,1),")")</f>
        <v>(9.1)</v>
      </c>
      <c r="F41" s="302">
        <f>'Ind T6'!X8</f>
        <v>0.29709497932164575</v>
      </c>
      <c r="G41" s="299" t="str">
        <f>CONCATENATE("(",ROUND((F41/$H42)*100,1),")")</f>
        <v>(7.2)</v>
      </c>
      <c r="H41" s="302">
        <f t="shared" ref="H41" si="46">SUM(B41,D41,F41)</f>
        <v>1.5828798211048849</v>
      </c>
      <c r="I41" s="299" t="str">
        <f>CONCATENATE("(",ROUND((H41/$H42)*100,1),")")</f>
        <v>(38.2)</v>
      </c>
      <c r="K41" s="302">
        <f t="shared" ref="K41:K42" si="47">B41-B31</f>
        <v>2.2149442252668683E-2</v>
      </c>
      <c r="L41" s="302">
        <f t="shared" ref="L41:L42" si="48">D41-D31</f>
        <v>-3.0936591881080777E-2</v>
      </c>
      <c r="M41" s="302">
        <f t="shared" ref="M41:M42" si="49">F41-F31</f>
        <v>1.9993618296183679E-2</v>
      </c>
      <c r="N41" s="302">
        <f t="shared" ref="N41:N42" si="50">SUM(K41:M41)</f>
        <v>1.1206468667771585E-2</v>
      </c>
    </row>
    <row r="42" spans="1:14" x14ac:dyDescent="0.2">
      <c r="A42" s="282" t="s">
        <v>363</v>
      </c>
      <c r="B42" s="302">
        <f>SUM(B40:B41)</f>
        <v>2.9635796864639214</v>
      </c>
      <c r="C42" s="299" t="str">
        <f>CONCATENATE("(",ROUND((B42/$H42)*100,1),")")</f>
        <v>(71.5)</v>
      </c>
      <c r="D42" s="302">
        <f>SUM(D40:D41)</f>
        <v>0.38234918726427791</v>
      </c>
      <c r="E42" s="299" t="str">
        <f>CONCATENATE("(",ROUND((D42/$H42)*100,1),")")</f>
        <v>(9.2)</v>
      </c>
      <c r="F42" s="302">
        <f>SUM(F40:F41)</f>
        <v>0.79607112627179588</v>
      </c>
      <c r="G42" s="299" t="str">
        <f>CONCATENATE("(",ROUND((F42/$H42)*100,1),")")</f>
        <v>(19.2)</v>
      </c>
      <c r="H42" s="302">
        <f>SUM(H40:H41)</f>
        <v>4.141999999999995</v>
      </c>
      <c r="I42" s="299" t="str">
        <f>CONCATENATE("(",ROUND((H42/$H42)*100,1),")")</f>
        <v>(100)</v>
      </c>
      <c r="K42" s="302">
        <f t="shared" si="47"/>
        <v>0.28949659190139698</v>
      </c>
      <c r="L42" s="302">
        <f t="shared" si="48"/>
        <v>-3.0754680937535028E-2</v>
      </c>
      <c r="M42" s="302">
        <f t="shared" si="49"/>
        <v>-2.2741910963878231E-2</v>
      </c>
      <c r="N42" s="302">
        <f t="shared" si="50"/>
        <v>0.23599999999998372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0.30707821782206884</v>
      </c>
      <c r="C51" s="299" t="str">
        <f>CONCATENATE("(",ROUND((B51/$H53)*100,1),")")</f>
        <v>(54.2)</v>
      </c>
      <c r="D51" s="302">
        <f>'Ind T6'!M18</f>
        <v>2.2455445544651868E-3</v>
      </c>
      <c r="E51" s="299" t="str">
        <f>CONCATENATE("(",ROUND((D51/$H53)*100,1),")")</f>
        <v>(0.4)</v>
      </c>
      <c r="F51" s="302">
        <f>'Ind T6'!N18</f>
        <v>0.19218118811880147</v>
      </c>
      <c r="G51" s="299" t="str">
        <f>CONCATENATE("(",ROUND((F51/$H53)*100,1),")")</f>
        <v>(33.9)</v>
      </c>
      <c r="H51" s="302">
        <f>SUM(B51,D51,F51)</f>
        <v>0.5015049504953355</v>
      </c>
      <c r="I51" s="299" t="str">
        <f>CONCATENATE("(",ROUND((H51/$H53)*100,1),")")</f>
        <v>(88.4)</v>
      </c>
      <c r="K51" s="302">
        <f>B56-B51</f>
        <v>-3.2538933424379468E-2</v>
      </c>
      <c r="L51" s="302">
        <f>D56-D51</f>
        <v>-1.8837008009990695E-4</v>
      </c>
      <c r="M51" s="302">
        <f>F56-F51</f>
        <v>-2.0313611580231178E-2</v>
      </c>
      <c r="N51" s="302">
        <f>SUM(K51:M51)</f>
        <v>-5.3040915084710552E-2</v>
      </c>
    </row>
    <row r="52" spans="1:14" x14ac:dyDescent="0.2">
      <c r="A52" s="282" t="s">
        <v>365</v>
      </c>
      <c r="B52" s="302">
        <f>'Ind T6'!L17</f>
        <v>5.2770297029319228E-2</v>
      </c>
      <c r="C52" s="299" t="str">
        <f>CONCATENATE("(",ROUND((B52/$H53)*100,1),")")</f>
        <v>(9.3)</v>
      </c>
      <c r="D52" s="302">
        <f>'Ind T6'!M17</f>
        <v>1.2724752475345245E-2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6.5495049504664477E-2</v>
      </c>
      <c r="I52" s="299" t="str">
        <f>CONCATENATE("(",ROUND((H52/$H53)*100,1),")")</f>
        <v>(11.6)</v>
      </c>
      <c r="K52" s="302">
        <f t="shared" ref="K52:K53" si="52">B57-B52</f>
        <v>-5.8293158410549981E-3</v>
      </c>
      <c r="L52" s="302">
        <f t="shared" ref="L52:L53" si="53">D57-D52</f>
        <v>-1.129769074235577E-3</v>
      </c>
      <c r="M52" s="302">
        <f t="shared" ref="M52:M53" si="54">F57-F52</f>
        <v>0</v>
      </c>
      <c r="N52" s="302">
        <f t="shared" ref="N52:N53" si="55">SUM(K52:M52)</f>
        <v>-6.959084915290575E-3</v>
      </c>
    </row>
    <row r="53" spans="1:14" x14ac:dyDescent="0.2">
      <c r="A53" s="282" t="s">
        <v>363</v>
      </c>
      <c r="B53" s="302">
        <f>SUM(B51:B52)</f>
        <v>0.35984851485138808</v>
      </c>
      <c r="C53" s="299" t="str">
        <f>CONCATENATE("(",ROUND((B53/$H53)*100,1),")")</f>
        <v>(63.5)</v>
      </c>
      <c r="D53" s="302">
        <f>SUM(D51:D52)</f>
        <v>1.4970297029810432E-2</v>
      </c>
      <c r="E53" s="299" t="str">
        <f>CONCATENATE("(",ROUND((D53/$H53)*100,1),")")</f>
        <v>(2.6)</v>
      </c>
      <c r="F53" s="302">
        <f>SUM(F51:F52)</f>
        <v>0.19218118811880147</v>
      </c>
      <c r="G53" s="299" t="str">
        <f>CONCATENATE("(",ROUND((F53/$H53)*100,1),")")</f>
        <v>(33.9)</v>
      </c>
      <c r="H53" s="302">
        <f>SUM(H51:H52)</f>
        <v>0.56699999999999995</v>
      </c>
      <c r="I53" s="299" t="str">
        <f>CONCATENATE("(",ROUND((H53/$H53)*100,1),")")</f>
        <v>(100)</v>
      </c>
      <c r="K53" s="302">
        <f t="shared" si="52"/>
        <v>-3.8368249265434473E-2</v>
      </c>
      <c r="L53" s="302">
        <f t="shared" si="53"/>
        <v>-1.3181391543354848E-3</v>
      </c>
      <c r="M53" s="302">
        <f t="shared" si="54"/>
        <v>-2.0313611580231178E-2</v>
      </c>
      <c r="N53" s="302">
        <f t="shared" si="55"/>
        <v>-6.0000000000001136E-2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0.27453928439768938</v>
      </c>
      <c r="C56" s="299" t="str">
        <f>CONCATENATE("(",ROUND((B56/$H58)*100,1),")")</f>
        <v>(54.1)</v>
      </c>
      <c r="D56" s="302">
        <f>'Ind T6'!R18</f>
        <v>2.0571744743652799E-3</v>
      </c>
      <c r="E56" s="299" t="str">
        <f>CONCATENATE("(",ROUND((D56/$H58)*100,1),")")</f>
        <v>(0.4)</v>
      </c>
      <c r="F56" s="302">
        <f>'Ind T6'!S18</f>
        <v>0.17186757653857029</v>
      </c>
      <c r="G56" s="299" t="str">
        <f>CONCATENATE("(",ROUND((F56/$H58)*100,1),")")</f>
        <v>(33.9)</v>
      </c>
      <c r="H56" s="302">
        <f>SUM(B56,D56,F56)</f>
        <v>0.44846403541062496</v>
      </c>
      <c r="I56" s="299" t="str">
        <f>CONCATENATE("(",ROUND((H56/$H58)*100,1),")")</f>
        <v>(88.5)</v>
      </c>
      <c r="K56" s="302">
        <f>B61-B56</f>
        <v>-2.3744729941531872E-2</v>
      </c>
      <c r="L56" s="302">
        <f>D61-D56</f>
        <v>-1.4814050563532674E-6</v>
      </c>
      <c r="M56" s="302">
        <f>F61-F56</f>
        <v>-2.4231437925328669E-2</v>
      </c>
      <c r="N56" s="302">
        <f>SUM(K56:M56)</f>
        <v>-4.7977649271916896E-2</v>
      </c>
    </row>
    <row r="57" spans="1:14" x14ac:dyDescent="0.2">
      <c r="A57" s="282" t="s">
        <v>365</v>
      </c>
      <c r="B57" s="302">
        <f>'Ind T6'!Q17</f>
        <v>4.694098118826423E-2</v>
      </c>
      <c r="C57" s="299" t="str">
        <f>CONCATENATE("(",ROUND((B57/$H58)*100,1),")")</f>
        <v>(9.3)</v>
      </c>
      <c r="D57" s="302">
        <f>'Ind T6'!R17</f>
        <v>1.1594983401109668E-2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5.85359645893739E-2</v>
      </c>
      <c r="I57" s="299" t="str">
        <f>CONCATENATE("(",ROUND((H57/$H58)*100,1),")")</f>
        <v>(11.5)</v>
      </c>
      <c r="K57" s="302">
        <f t="shared" ref="K57:K58" si="57">B62-B57</f>
        <v>-5.453357426004897E-3</v>
      </c>
      <c r="L57" s="302">
        <f t="shared" ref="L57:L58" si="58">D62-D57</f>
        <v>-5.689933020770338E-4</v>
      </c>
      <c r="M57" s="302">
        <f t="shared" ref="M57:M58" si="59">F62-F57</f>
        <v>0</v>
      </c>
      <c r="N57" s="302">
        <f t="shared" ref="N57:N58" si="60">SUM(K57:M57)</f>
        <v>-6.0223507280819308E-3</v>
      </c>
    </row>
    <row r="58" spans="1:14" x14ac:dyDescent="0.2">
      <c r="A58" s="282" t="s">
        <v>363</v>
      </c>
      <c r="B58" s="302">
        <f>SUM(B56:B57)</f>
        <v>0.32148026558595361</v>
      </c>
      <c r="C58" s="299" t="str">
        <f>CONCATENATE("(",ROUND((B58/$H58)*100,1),")")</f>
        <v>(63.4)</v>
      </c>
      <c r="D58" s="302">
        <f>SUM(D56:D57)</f>
        <v>1.3652157875474948E-2</v>
      </c>
      <c r="E58" s="299" t="str">
        <f>CONCATENATE("(",ROUND((D58/$H58)*100,1),")")</f>
        <v>(2.7)</v>
      </c>
      <c r="F58" s="302">
        <f>SUM(F56:F57)</f>
        <v>0.17186757653857029</v>
      </c>
      <c r="G58" s="299" t="str">
        <f>CONCATENATE("(",ROUND((F58/$H58)*100,1),")")</f>
        <v>(33.9)</v>
      </c>
      <c r="H58" s="302">
        <f>SUM(H56:H57)</f>
        <v>0.5069999999999989</v>
      </c>
      <c r="I58" s="299" t="str">
        <f>CONCATENATE("(",ROUND((H58/$H58)*100,1),")")</f>
        <v>(100)</v>
      </c>
      <c r="K58" s="302">
        <f t="shared" si="57"/>
        <v>-2.9198087367536762E-2</v>
      </c>
      <c r="L58" s="302">
        <f t="shared" si="58"/>
        <v>-5.7047470713338794E-4</v>
      </c>
      <c r="M58" s="302">
        <f t="shared" si="59"/>
        <v>-2.4231437925328669E-2</v>
      </c>
      <c r="N58" s="302">
        <f t="shared" si="60"/>
        <v>-5.399999999999882E-2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0.2507945544561575</v>
      </c>
      <c r="C61" s="299" t="str">
        <f>CONCATENATE("(",ROUND((B61/$H63)*100,1),")")</f>
        <v>(55.4)</v>
      </c>
      <c r="D61" s="302">
        <f>'Ind T6'!W18</f>
        <v>2.0556930693089266E-3</v>
      </c>
      <c r="E61" s="299" t="str">
        <f>CONCATENATE("(",ROUND((D61/$H63)*100,1),")")</f>
        <v>(0.5)</v>
      </c>
      <c r="F61" s="302">
        <f>'Ind T6'!X18</f>
        <v>0.14763613861324162</v>
      </c>
      <c r="G61" s="299" t="str">
        <f>CONCATENATE("(",ROUND((F61/$H63)*100,1),")")</f>
        <v>(32.6)</v>
      </c>
      <c r="H61" s="302">
        <f>SUM(B61,D61,F61)</f>
        <v>0.40048638613870802</v>
      </c>
      <c r="I61" s="299" t="str">
        <f>CONCATENATE("(",ROUND((H61/$H63)*100,1),")")</f>
        <v>(88.4)</v>
      </c>
      <c r="K61" s="302">
        <f>B61-B51</f>
        <v>-5.6283663365911341E-2</v>
      </c>
      <c r="L61" s="302">
        <f>D61-D51</f>
        <v>-1.8985148515626021E-4</v>
      </c>
      <c r="M61" s="302">
        <f>F61-F51</f>
        <v>-4.4545049505559847E-2</v>
      </c>
      <c r="N61" s="302">
        <f>SUM(K61:M61)</f>
        <v>-0.10101856435662745</v>
      </c>
    </row>
    <row r="62" spans="1:14" x14ac:dyDescent="0.2">
      <c r="A62" s="282" t="s">
        <v>365</v>
      </c>
      <c r="B62" s="302">
        <f>'Ind T6'!V17</f>
        <v>4.1487623762259333E-2</v>
      </c>
      <c r="C62" s="299" t="str">
        <f>CONCATENATE("(",ROUND((B62/$H63)*100,1),")")</f>
        <v>(9.2)</v>
      </c>
      <c r="D62" s="302">
        <f>'Ind T6'!W17</f>
        <v>1.1025990099032634E-2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5.2513613861291969E-2</v>
      </c>
      <c r="I62" s="299" t="str">
        <f>CONCATENATE("(",ROUND((H62/$H63)*100,1),")")</f>
        <v>(11.6)</v>
      </c>
      <c r="K62" s="302">
        <f t="shared" ref="K62:K63" si="62">B62-B52</f>
        <v>-1.1282673267059895E-2</v>
      </c>
      <c r="L62" s="302">
        <f t="shared" ref="L62:L63" si="63">D62-D52</f>
        <v>-1.6987623763126108E-3</v>
      </c>
      <c r="M62" s="302">
        <f t="shared" ref="M62:M63" si="64">F62-F52</f>
        <v>0</v>
      </c>
      <c r="N62" s="302">
        <f t="shared" ref="N62:N63" si="65">SUM(K62:M62)</f>
        <v>-1.2981435643372506E-2</v>
      </c>
    </row>
    <row r="63" spans="1:14" x14ac:dyDescent="0.2">
      <c r="A63" s="282" t="s">
        <v>363</v>
      </c>
      <c r="B63" s="302">
        <f>SUM(B61:B62)</f>
        <v>0.29228217821841684</v>
      </c>
      <c r="C63" s="299" t="str">
        <f>CONCATENATE("(",ROUND((B63/$H63)*100,1),")")</f>
        <v>(64.5)</v>
      </c>
      <c r="D63" s="302">
        <f>SUM(D61:D62)</f>
        <v>1.308168316834156E-2</v>
      </c>
      <c r="E63" s="299" t="str">
        <f>CONCATENATE("(",ROUND((D63/$H63)*100,1),")")</f>
        <v>(2.9)</v>
      </c>
      <c r="F63" s="302">
        <f>SUM(F61:F62)</f>
        <v>0.14763613861324162</v>
      </c>
      <c r="G63" s="299" t="str">
        <f>CONCATENATE("(",ROUND((F63/$H63)*100,1),")")</f>
        <v>(32.6)</v>
      </c>
      <c r="H63" s="302">
        <f>SUM(H61:H62)</f>
        <v>0.45299999999999996</v>
      </c>
      <c r="I63" s="299" t="str">
        <f>CONCATENATE("(",ROUND((H63/$H63)*100,1),")")</f>
        <v>(100)</v>
      </c>
      <c r="K63" s="302">
        <f t="shared" si="62"/>
        <v>-6.7566336632971236E-2</v>
      </c>
      <c r="L63" s="302">
        <f t="shared" si="63"/>
        <v>-1.8886138614688727E-3</v>
      </c>
      <c r="M63" s="302">
        <f t="shared" si="64"/>
        <v>-4.4545049505559847E-2</v>
      </c>
      <c r="N63" s="302">
        <f t="shared" si="65"/>
        <v>-0.11399999999999996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0.99295978703358123</v>
      </c>
      <c r="C72" s="299" t="str">
        <f>CONCATENATE("(",ROUND((B72/$H74)*100,1),")")</f>
        <v>(53.2)</v>
      </c>
      <c r="D72" s="302">
        <f>'Ind T6'!M27</f>
        <v>7.7141246475924366E-2</v>
      </c>
      <c r="E72" s="299" t="str">
        <f>CONCATENATE("(",ROUND((D72/$H74)*100,1),")")</f>
        <v>(4.1)</v>
      </c>
      <c r="F72" s="302">
        <f>'Ind T6'!N27</f>
        <v>3.8161540870488668E-2</v>
      </c>
      <c r="G72" s="299" t="str">
        <f>CONCATENATE("(",ROUND((F72/$H74)*100,1),")")</f>
        <v>(2)</v>
      </c>
      <c r="H72" s="302">
        <f>SUM(B72,D72,F72)</f>
        <v>1.1082625743799943</v>
      </c>
      <c r="I72" s="299" t="str">
        <f>CONCATENATE("(",ROUND((H72/$H74)*100,1),")")</f>
        <v>(59.4)</v>
      </c>
      <c r="K72" s="302">
        <f>B77-B72</f>
        <v>0.10527094055007591</v>
      </c>
      <c r="L72" s="302">
        <f>D77-D72</f>
        <v>9.1009904318553325E-3</v>
      </c>
      <c r="M72" s="302">
        <f>F77-F72</f>
        <v>4.8700527702127752E-3</v>
      </c>
      <c r="N72" s="302">
        <f>SUM(K72:M72)</f>
        <v>0.11924198375214401</v>
      </c>
    </row>
    <row r="73" spans="1:14" x14ac:dyDescent="0.2">
      <c r="A73" s="282" t="s">
        <v>365</v>
      </c>
      <c r="B73" s="302">
        <f>'Ind T6'!L26</f>
        <v>0.45197757594345489</v>
      </c>
      <c r="C73" s="299" t="str">
        <f>CONCATENATE("(",ROUND((B73/$H74)*100,1),")")</f>
        <v>(24.2)</v>
      </c>
      <c r="D73" s="302">
        <f>'Ind T6'!M26</f>
        <v>0.24708575008477587</v>
      </c>
      <c r="E73" s="299" t="str">
        <f>CONCATENATE("(",ROUND((D73/$H74)*100,1),")")</f>
        <v>(13.2)</v>
      </c>
      <c r="F73" s="302">
        <f>'Ind T6'!N26</f>
        <v>5.8674099591778724E-2</v>
      </c>
      <c r="G73" s="299" t="str">
        <f>CONCATENATE("(",ROUND((F73/$H74)*100,1),")")</f>
        <v>(3.1)</v>
      </c>
      <c r="H73" s="302">
        <f t="shared" ref="H73" si="66">SUM(B73,D73,F73)</f>
        <v>0.75773742562000945</v>
      </c>
      <c r="I73" s="299" t="str">
        <f>CONCATENATE("(",ROUND((H73/$H74)*100,1),")")</f>
        <v>(40.6)</v>
      </c>
      <c r="K73" s="302">
        <f t="shared" ref="K73:K74" si="67">B78-B73</f>
        <v>7.2339414544436043E-2</v>
      </c>
      <c r="L73" s="302">
        <f t="shared" ref="L73:L74" si="68">D78-D73</f>
        <v>2.8650675200767556E-2</v>
      </c>
      <c r="M73" s="302">
        <f t="shared" ref="M73:M74" si="69">F78-F73</f>
        <v>8.767926502645608E-3</v>
      </c>
      <c r="N73" s="302">
        <f t="shared" ref="N73:N74" si="70">SUM(K73:M73)</f>
        <v>0.1097580162478492</v>
      </c>
    </row>
    <row r="74" spans="1:14" x14ac:dyDescent="0.2">
      <c r="A74" s="282" t="s">
        <v>363</v>
      </c>
      <c r="B74" s="302">
        <f>SUM(B72:B73)</f>
        <v>1.4449373629770361</v>
      </c>
      <c r="C74" s="299" t="str">
        <f>CONCATENATE("(",ROUND((B74/$H74)*100,1),")")</f>
        <v>(77.4)</v>
      </c>
      <c r="D74" s="302">
        <f>SUM(D72:D73)</f>
        <v>0.32422699656070025</v>
      </c>
      <c r="E74" s="299" t="str">
        <f>CONCATENATE("(",ROUND((D74/$H74)*100,1),")")</f>
        <v>(17.4)</v>
      </c>
      <c r="F74" s="302">
        <f>SUM(F72:F73)</f>
        <v>9.6835640462267392E-2</v>
      </c>
      <c r="G74" s="299" t="str">
        <f>CONCATENATE("(",ROUND((F74/$H74)*100,1),")")</f>
        <v>(5.2)</v>
      </c>
      <c r="H74" s="302">
        <f>SUM(H72:H73)</f>
        <v>1.8660000000000037</v>
      </c>
      <c r="I74" s="299" t="str">
        <f>CONCATENATE("(",ROUND((H74/$H74)*100,1),")")</f>
        <v>(100)</v>
      </c>
      <c r="K74" s="302">
        <f t="shared" si="67"/>
        <v>0.17761035509451184</v>
      </c>
      <c r="L74" s="302">
        <f t="shared" si="68"/>
        <v>3.7751665632622888E-2</v>
      </c>
      <c r="M74" s="302">
        <f t="shared" si="69"/>
        <v>1.3637979272858383E-2</v>
      </c>
      <c r="N74" s="302">
        <f t="shared" si="70"/>
        <v>0.2289999999999931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1.0982307275836571</v>
      </c>
      <c r="C77" s="299" t="str">
        <f>CONCATENATE("(",ROUND((B77/$H79)*100,1),")")</f>
        <v>(52.4)</v>
      </c>
      <c r="D77" s="302">
        <f>'Ind T6'!R27</f>
        <v>8.6242236907779699E-2</v>
      </c>
      <c r="E77" s="299" t="str">
        <f>CONCATENATE("(",ROUND((D77/$H79)*100,1),")")</f>
        <v>(4.1)</v>
      </c>
      <c r="F77" s="302">
        <f>'Ind T6'!S27</f>
        <v>4.3031593640701443E-2</v>
      </c>
      <c r="G77" s="299" t="str">
        <f>CONCATENATE("(",ROUND((F77/$H79)*100,1),")")</f>
        <v>(2.1)</v>
      </c>
      <c r="H77" s="302">
        <f>SUM(B77,D77,F77)</f>
        <v>1.2275045581321384</v>
      </c>
      <c r="I77" s="299" t="str">
        <f>CONCATENATE("(",ROUND((H77/$H79)*100,1),")")</f>
        <v>(58.6)</v>
      </c>
      <c r="K77" s="302">
        <f>B82-B77</f>
        <v>0.11359855261878105</v>
      </c>
      <c r="L77" s="302">
        <f>D82-D77</f>
        <v>1.1077991128269474E-2</v>
      </c>
      <c r="M77" s="302">
        <f>F82-F77</f>
        <v>7.247469557214864E-3</v>
      </c>
      <c r="N77" s="302">
        <f>SUM(K77:M77)</f>
        <v>0.1319240133042654</v>
      </c>
    </row>
    <row r="78" spans="1:14" x14ac:dyDescent="0.2">
      <c r="A78" s="282" t="s">
        <v>365</v>
      </c>
      <c r="B78" s="302">
        <f>'Ind T6'!Q26</f>
        <v>0.52431699048789093</v>
      </c>
      <c r="C78" s="299" t="str">
        <f>CONCATENATE("(",ROUND((B78/$H79)*100,1),")")</f>
        <v>(25)</v>
      </c>
      <c r="D78" s="302">
        <f>'Ind T6'!R26</f>
        <v>0.27573642528554343</v>
      </c>
      <c r="E78" s="299" t="str">
        <f>CONCATENATE("(",ROUND((D78/$H79)*100,1),")")</f>
        <v>(13.2)</v>
      </c>
      <c r="F78" s="302">
        <f>'Ind T6'!S26</f>
        <v>6.7442026094424332E-2</v>
      </c>
      <c r="G78" s="299" t="str">
        <f>CONCATENATE("(",ROUND((F78/$H79)*100,1),")")</f>
        <v>(3.2)</v>
      </c>
      <c r="H78" s="302">
        <f t="shared" ref="H78" si="71">SUM(B78,D78,F78)</f>
        <v>0.86749544186785865</v>
      </c>
      <c r="I78" s="299" t="str">
        <f>CONCATENATE("(",ROUND((H78/$H79)*100,1),")")</f>
        <v>(41.4)</v>
      </c>
      <c r="K78" s="302">
        <f t="shared" ref="K78:K79" si="72">B83-B78</f>
        <v>0.10737865163279658</v>
      </c>
      <c r="L78" s="302">
        <f t="shared" ref="L78:L79" si="73">D83-D78</f>
        <v>3.2963582415815429E-2</v>
      </c>
      <c r="M78" s="302">
        <f t="shared" ref="M78:M79" si="74">F83-F78</f>
        <v>1.1733752647129447E-2</v>
      </c>
      <c r="N78" s="302">
        <f t="shared" ref="N78:N79" si="75">SUM(K78:M78)</f>
        <v>0.15207598669574146</v>
      </c>
    </row>
    <row r="79" spans="1:14" x14ac:dyDescent="0.2">
      <c r="A79" s="282" t="s">
        <v>363</v>
      </c>
      <c r="B79" s="302">
        <f>SUM(B77:B78)</f>
        <v>1.622547718071548</v>
      </c>
      <c r="C79" s="299" t="str">
        <f>CONCATENATE("(",ROUND((B79/$H79)*100,1),")")</f>
        <v>(77.4)</v>
      </c>
      <c r="D79" s="302">
        <f>SUM(D77:D78)</f>
        <v>0.36197866219332314</v>
      </c>
      <c r="E79" s="299" t="str">
        <f>CONCATENATE("(",ROUND((D79/$H79)*100,1),")")</f>
        <v>(17.3)</v>
      </c>
      <c r="F79" s="302">
        <f>SUM(F77:F78)</f>
        <v>0.11047361973512577</v>
      </c>
      <c r="G79" s="299" t="str">
        <f>CONCATENATE("(",ROUND((F79/$H79)*100,1),")")</f>
        <v>(5.3)</v>
      </c>
      <c r="H79" s="302">
        <f>SUM(H77:H78)</f>
        <v>2.0949999999999971</v>
      </c>
      <c r="I79" s="299" t="str">
        <f>CONCATENATE("(",ROUND((H79/$H79)*100,1),")")</f>
        <v>(100)</v>
      </c>
      <c r="K79" s="302">
        <f t="shared" si="72"/>
        <v>0.22097720425157785</v>
      </c>
      <c r="L79" s="302">
        <f t="shared" si="73"/>
        <v>4.4041573544084889E-2</v>
      </c>
      <c r="M79" s="302">
        <f t="shared" si="74"/>
        <v>1.8981222204344325E-2</v>
      </c>
      <c r="N79" s="302">
        <f t="shared" si="75"/>
        <v>0.28400000000000708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1.2118292802024382</v>
      </c>
      <c r="C82" s="299" t="str">
        <f>CONCATENATE("(",ROUND((B82/$H84)*100,1),")")</f>
        <v>(50.9)</v>
      </c>
      <c r="D82" s="302">
        <f>'Ind T6'!W27</f>
        <v>9.7320228036049172E-2</v>
      </c>
      <c r="E82" s="299" t="str">
        <f>CONCATENATE("(",ROUND((D82/$H84)*100,1),")")</f>
        <v>(4.1)</v>
      </c>
      <c r="F82" s="302">
        <f>'Ind T6'!X27</f>
        <v>5.0279063197916307E-2</v>
      </c>
      <c r="G82" s="299" t="str">
        <f>CONCATENATE("(",ROUND((F82/$H84)*100,1),")")</f>
        <v>(2.1)</v>
      </c>
      <c r="H82" s="302">
        <f>SUM(B82,D82,F82)</f>
        <v>1.3594285714364038</v>
      </c>
      <c r="I82" s="299" t="str">
        <f>CONCATENATE("(",ROUND((H82/$H84)*100,1),")")</f>
        <v>(57.1)</v>
      </c>
      <c r="K82" s="302">
        <f>B82-B72</f>
        <v>0.21886949316885695</v>
      </c>
      <c r="L82" s="302">
        <f>D82-D72</f>
        <v>2.0178981560124806E-2</v>
      </c>
      <c r="M82" s="302">
        <f>F82-F72</f>
        <v>1.2117522327427639E-2</v>
      </c>
      <c r="N82" s="302">
        <f>SUM(K82:M82)</f>
        <v>0.25116599705640941</v>
      </c>
    </row>
    <row r="83" spans="1:14" x14ac:dyDescent="0.2">
      <c r="A83" s="282" t="s">
        <v>365</v>
      </c>
      <c r="B83" s="302">
        <f>'Ind T6'!V26</f>
        <v>0.63169564212068752</v>
      </c>
      <c r="C83" s="299" t="str">
        <f>CONCATENATE("(",ROUND((B83/$H84)*100,1),")")</f>
        <v>(26.6)</v>
      </c>
      <c r="D83" s="302">
        <f>'Ind T6'!W26</f>
        <v>0.30870000770135886</v>
      </c>
      <c r="E83" s="299" t="str">
        <f>CONCATENATE("(",ROUND((D83/$H84)*100,1),")")</f>
        <v>(13)</v>
      </c>
      <c r="F83" s="302">
        <f>'Ind T6'!X26</f>
        <v>7.9175778741553779E-2</v>
      </c>
      <c r="G83" s="299" t="str">
        <f>CONCATENATE("(",ROUND((F83/$H84)*100,1),")")</f>
        <v>(3.3)</v>
      </c>
      <c r="H83" s="302">
        <f t="shared" ref="H83" si="76">SUM(B83,D83,F83)</f>
        <v>1.0195714285636002</v>
      </c>
      <c r="I83" s="299" t="str">
        <f>CONCATENATE("(",ROUND((H83/$H84)*100,1),")")</f>
        <v>(42.9)</v>
      </c>
      <c r="K83" s="302">
        <f t="shared" ref="K83:K84" si="77">B83-B73</f>
        <v>0.17971806617723263</v>
      </c>
      <c r="L83" s="302">
        <f t="shared" ref="L83:L84" si="78">D83-D73</f>
        <v>6.1614257616582985E-2</v>
      </c>
      <c r="M83" s="302">
        <f t="shared" ref="M83:M84" si="79">F83-F73</f>
        <v>2.0501679149775055E-2</v>
      </c>
      <c r="N83" s="302">
        <f t="shared" ref="N83:N84" si="80">SUM(K83:M83)</f>
        <v>0.26183400294359066</v>
      </c>
    </row>
    <row r="84" spans="1:14" x14ac:dyDescent="0.2">
      <c r="A84" s="282" t="s">
        <v>363</v>
      </c>
      <c r="B84" s="302">
        <f>SUM(B82:B83)</f>
        <v>1.8435249223231258</v>
      </c>
      <c r="C84" s="299" t="str">
        <f>CONCATENATE("(",ROUND((B84/$H84)*100,1),")")</f>
        <v>(77.5)</v>
      </c>
      <c r="D84" s="302">
        <f>SUM(D82:D83)</f>
        <v>0.40602023573740803</v>
      </c>
      <c r="E84" s="299" t="str">
        <f>CONCATENATE("(",ROUND((D84/$H84)*100,1),")")</f>
        <v>(17.1)</v>
      </c>
      <c r="F84" s="302">
        <f>SUM(F82:F83)</f>
        <v>0.1294548419394701</v>
      </c>
      <c r="G84" s="299" t="str">
        <f>CONCATENATE("(",ROUND((F84/$H84)*100,1),")")</f>
        <v>(5.4)</v>
      </c>
      <c r="H84" s="302">
        <f>SUM(H82:H83)</f>
        <v>2.379000000000004</v>
      </c>
      <c r="I84" s="299" t="str">
        <f>CONCATENATE("(",ROUND((H84/$H84)*100,1),")")</f>
        <v>(100)</v>
      </c>
      <c r="K84" s="302">
        <f t="shared" si="77"/>
        <v>0.39858755934608969</v>
      </c>
      <c r="L84" s="302">
        <f t="shared" si="78"/>
        <v>8.1793239176707777E-2</v>
      </c>
      <c r="M84" s="302">
        <f t="shared" si="79"/>
        <v>3.2619201477202708E-2</v>
      </c>
      <c r="N84" s="302">
        <f t="shared" si="80"/>
        <v>0.51300000000000012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7.5866998058744999</v>
      </c>
      <c r="C93" s="299" t="str">
        <f>CONCATENATE("(",ROUND((B93/$H95)*100,1),")")</f>
        <v>(68.7)</v>
      </c>
      <c r="D93" s="302">
        <f>'Ind T6'!M36</f>
        <v>0.24736766868614743</v>
      </c>
      <c r="E93" s="299" t="str">
        <f>CONCATENATE("(",ROUND((D93/$H95)*100,1),")")</f>
        <v>(2.2)</v>
      </c>
      <c r="F93" s="302">
        <f>'Ind T6'!N36</f>
        <v>0.39305959174346966</v>
      </c>
      <c r="G93" s="299" t="str">
        <f>CONCATENATE("(",ROUND((F93/$H95)*100,1),")")</f>
        <v>(3.6)</v>
      </c>
      <c r="H93" s="302">
        <f>SUM(B93,D93,F93)</f>
        <v>8.2271270663041172</v>
      </c>
      <c r="I93" s="299" t="str">
        <f>CONCATENATE("(",ROUND((H93/$H95)*100,1),")")</f>
        <v>(74.5)</v>
      </c>
      <c r="K93" s="302">
        <f>B98-B93</f>
        <v>-0.21988991103110145</v>
      </c>
      <c r="L93" s="302">
        <f>D98-D93</f>
        <v>-2.6417565052443137E-3</v>
      </c>
      <c r="M93" s="302">
        <f>F98-F93</f>
        <v>6.9668151839365478E-3</v>
      </c>
      <c r="N93" s="302">
        <f>SUM(K93:M93)</f>
        <v>-0.21556485235240921</v>
      </c>
    </row>
    <row r="94" spans="1:14" x14ac:dyDescent="0.2">
      <c r="A94" s="282" t="s">
        <v>365</v>
      </c>
      <c r="B94" s="302">
        <f>'Ind T6'!L35</f>
        <v>1.9094250249869194</v>
      </c>
      <c r="C94" s="299" t="str">
        <f>CONCATENATE("(",ROUND((B94/$H95)*100,1),")")</f>
        <v>(17.3)</v>
      </c>
      <c r="D94" s="302">
        <f>'Ind T6'!M35</f>
        <v>0.63555462087077641</v>
      </c>
      <c r="E94" s="299" t="str">
        <f>CONCATENATE("(",ROUND((D94/$H95)*100,1),")")</f>
        <v>(5.8)</v>
      </c>
      <c r="F94" s="302">
        <f>'Ind T6'!N35</f>
        <v>0.27189328783819455</v>
      </c>
      <c r="G94" s="299" t="str">
        <f>CONCATENATE("(",ROUND((F94/$H95)*100,1),")")</f>
        <v>(2.5)</v>
      </c>
      <c r="H94" s="302">
        <f t="shared" ref="H94" si="81">SUM(B94,D94,F94)</f>
        <v>2.8168729336958904</v>
      </c>
      <c r="I94" s="299" t="str">
        <f>CONCATENATE("(",ROUND((H94/$H95)*100,1),")")</f>
        <v>(25.5)</v>
      </c>
      <c r="K94" s="302">
        <f t="shared" ref="K94:K95" si="82">B99-B94</f>
        <v>-0.1505604609680955</v>
      </c>
      <c r="L94" s="302">
        <f t="shared" ref="L94:L95" si="83">D99-D94</f>
        <v>-2.0281398839284037E-2</v>
      </c>
      <c r="M94" s="302">
        <f t="shared" ref="M94:M95" si="84">F99-F94</f>
        <v>-5.5932878402205621E-3</v>
      </c>
      <c r="N94" s="302">
        <f t="shared" ref="N94:N95" si="85">SUM(K94:M94)</f>
        <v>-0.1764351476476001</v>
      </c>
    </row>
    <row r="95" spans="1:14" x14ac:dyDescent="0.2">
      <c r="A95" s="282" t="s">
        <v>363</v>
      </c>
      <c r="B95" s="302">
        <f>SUM(B93:B94)</f>
        <v>9.4961248308614188</v>
      </c>
      <c r="C95" s="299" t="str">
        <f>CONCATENATE("(",ROUND((B95/$H95)*100,1),")")</f>
        <v>(86)</v>
      </c>
      <c r="D95" s="302">
        <f>SUM(D93:D94)</f>
        <v>0.88292228955692387</v>
      </c>
      <c r="E95" s="299" t="str">
        <f>CONCATENATE("(",ROUND((D95/$H95)*100,1),")")</f>
        <v>(8)</v>
      </c>
      <c r="F95" s="302">
        <f>SUM(F93:F94)</f>
        <v>0.66495287958166416</v>
      </c>
      <c r="G95" s="299" t="str">
        <f>CONCATENATE("(",ROUND((F95/$H95)*100,1),")")</f>
        <v>(6)</v>
      </c>
      <c r="H95" s="302">
        <f>SUM(H93:H94)</f>
        <v>11.044000000000008</v>
      </c>
      <c r="I95" s="299" t="str">
        <f>CONCATENATE("(",ROUND((H95/$H95)*100,1),")")</f>
        <v>(100)</v>
      </c>
      <c r="K95" s="302">
        <f t="shared" si="82"/>
        <v>-0.37045037199919584</v>
      </c>
      <c r="L95" s="302">
        <f t="shared" si="83"/>
        <v>-2.2923155344528379E-2</v>
      </c>
      <c r="M95" s="302">
        <f t="shared" si="84"/>
        <v>1.3735273437160966E-3</v>
      </c>
      <c r="N95" s="302">
        <f t="shared" si="85"/>
        <v>-0.39200000000000812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7.3668098948433984</v>
      </c>
      <c r="C98" s="299" t="str">
        <f>CONCATENATE("(",ROUND((B98/$H100)*100,1),")")</f>
        <v>(69.2)</v>
      </c>
      <c r="D98" s="302">
        <f>'Ind T6'!R36</f>
        <v>0.24472591218090312</v>
      </c>
      <c r="E98" s="299" t="str">
        <f>CONCATENATE("(",ROUND((D98/$H100)*100,1),")")</f>
        <v>(2.3)</v>
      </c>
      <c r="F98" s="302">
        <f>'Ind T6'!S36</f>
        <v>0.40002640692740621</v>
      </c>
      <c r="G98" s="299" t="str">
        <f>CONCATENATE("(",ROUND((F98/$H100)*100,1),")")</f>
        <v>(3.8)</v>
      </c>
      <c r="H98" s="302">
        <f>SUM(B98,D98,F98)</f>
        <v>8.0115622139517075</v>
      </c>
      <c r="I98" s="299" t="str">
        <f>CONCATENATE("(",ROUND((H98/$H100)*100,1),")")</f>
        <v>(75.2)</v>
      </c>
      <c r="K98" s="302">
        <f>B103-B98</f>
        <v>-1.4882032372002918</v>
      </c>
      <c r="L98" s="302">
        <f>D103-D98</f>
        <v>-3.9934585835546182E-2</v>
      </c>
      <c r="M98" s="302">
        <f>F103-F98</f>
        <v>-5.6179241700284543E-2</v>
      </c>
      <c r="N98" s="302">
        <f>SUM(K98:M98)</f>
        <v>-1.5843170647361227</v>
      </c>
    </row>
    <row r="99" spans="1:14" x14ac:dyDescent="0.2">
      <c r="A99" s="282" t="s">
        <v>365</v>
      </c>
      <c r="B99" s="302">
        <f>'Ind T6'!Q35</f>
        <v>1.7588645640188239</v>
      </c>
      <c r="C99" s="299" t="str">
        <f>CONCATENATE("(",ROUND((B99/$H100)*100,1),")")</f>
        <v>(16.5)</v>
      </c>
      <c r="D99" s="302">
        <f>'Ind T6'!R35</f>
        <v>0.61527322203149237</v>
      </c>
      <c r="E99" s="299" t="str">
        <f>CONCATENATE("(",ROUND((D99/$H100)*100,1),")")</f>
        <v>(5.8)</v>
      </c>
      <c r="F99" s="302">
        <f>'Ind T6'!S35</f>
        <v>0.26629999999797399</v>
      </c>
      <c r="G99" s="299" t="str">
        <f>CONCATENATE("(",ROUND((F99/$H100)*100,1),")")</f>
        <v>(2.5)</v>
      </c>
      <c r="H99" s="302">
        <f t="shared" ref="H99" si="86">SUM(B99,D99,F99)</f>
        <v>2.6404377860482899</v>
      </c>
      <c r="I99" s="299" t="str">
        <f>CONCATENATE("(",ROUND((H99/$H100)*100,1),")")</f>
        <v>(24.8)</v>
      </c>
      <c r="K99" s="302">
        <f t="shared" ref="K99:K100" si="87">B104-B99</f>
        <v>-0.44010955386353867</v>
      </c>
      <c r="L99" s="302">
        <f t="shared" ref="L99:L100" si="88">D104-D99</f>
        <v>-0.12849350969296158</v>
      </c>
      <c r="M99" s="302">
        <f t="shared" ref="M99:M100" si="89">F104-F99</f>
        <v>-3.8079871707345447E-2</v>
      </c>
      <c r="N99" s="302">
        <f t="shared" ref="N99:N100" si="90">SUM(K99:M99)</f>
        <v>-0.60668293526384565</v>
      </c>
    </row>
    <row r="100" spans="1:14" x14ac:dyDescent="0.2">
      <c r="A100" s="282" t="s">
        <v>363</v>
      </c>
      <c r="B100" s="302">
        <f>SUM(B98:B99)</f>
        <v>9.1256744588622229</v>
      </c>
      <c r="C100" s="299" t="str">
        <f>CONCATENATE("(",ROUND((B100/$H100)*100,1),")")</f>
        <v>(85.7)</v>
      </c>
      <c r="D100" s="302">
        <f>SUM(D98:D99)</f>
        <v>0.85999913421239549</v>
      </c>
      <c r="E100" s="299" t="str">
        <f>CONCATENATE("(",ROUND((D100/$H100)*100,1),")")</f>
        <v>(8.1)</v>
      </c>
      <c r="F100" s="302">
        <f>SUM(F98:F99)</f>
        <v>0.66632640692538025</v>
      </c>
      <c r="G100" s="299" t="str">
        <f>CONCATENATE("(",ROUND((F100/$H100)*100,1),")")</f>
        <v>(6.3)</v>
      </c>
      <c r="H100" s="302">
        <f>SUM(H98:H99)</f>
        <v>10.651999999999997</v>
      </c>
      <c r="I100" s="299" t="str">
        <f>CONCATENATE("(",ROUND((H100/$H100)*100,1),")")</f>
        <v>(100)</v>
      </c>
      <c r="K100" s="302">
        <f t="shared" si="87"/>
        <v>-1.9283127910638314</v>
      </c>
      <c r="L100" s="302">
        <f t="shared" si="88"/>
        <v>-0.16842809552850779</v>
      </c>
      <c r="M100" s="302">
        <f t="shared" si="89"/>
        <v>-9.4259113407630046E-2</v>
      </c>
      <c r="N100" s="302">
        <f t="shared" si="90"/>
        <v>-2.1909999999999692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5.8786066576431066</v>
      </c>
      <c r="C103" s="299" t="str">
        <f>CONCATENATE("(",ROUND((B103/$H105)*100,1),")")</f>
        <v>(69.5)</v>
      </c>
      <c r="D103" s="302">
        <f>'Ind T6'!W36</f>
        <v>0.20479132634535693</v>
      </c>
      <c r="E103" s="299" t="str">
        <f>CONCATENATE("(",ROUND((D103/$H105)*100,1),")")</f>
        <v>(2.4)</v>
      </c>
      <c r="F103" s="302">
        <f>'Ind T6'!X36</f>
        <v>0.34384716522712166</v>
      </c>
      <c r="G103" s="299" t="str">
        <f>CONCATENATE("(",ROUND((F103/$H105)*100,1),")")</f>
        <v>(4.1)</v>
      </c>
      <c r="H103" s="302">
        <f>SUM(B103,D103,F103)</f>
        <v>6.4272451492155858</v>
      </c>
      <c r="I103" s="299" t="str">
        <f>CONCATENATE("(",ROUND((H103/$H105)*100,1),")")</f>
        <v>(76)</v>
      </c>
      <c r="K103" s="302">
        <f>B103-B93</f>
        <v>-1.7080931482313932</v>
      </c>
      <c r="L103" s="302">
        <f>D103-D93</f>
        <v>-4.2576342340790496E-2</v>
      </c>
      <c r="M103" s="302">
        <f>F103-F93</f>
        <v>-4.9212426516347996E-2</v>
      </c>
      <c r="N103" s="302">
        <f>SUM(K103:M103)</f>
        <v>-1.7998819170885318</v>
      </c>
    </row>
    <row r="104" spans="1:14" x14ac:dyDescent="0.2">
      <c r="A104" s="282" t="s">
        <v>365</v>
      </c>
      <c r="B104" s="302">
        <f>'Ind T6'!V35</f>
        <v>1.3187550101552852</v>
      </c>
      <c r="C104" s="299" t="str">
        <f>CONCATENATE("(",ROUND((B104/$H105)*100,1),")")</f>
        <v>(15.6)</v>
      </c>
      <c r="D104" s="302">
        <f>'Ind T6'!W35</f>
        <v>0.48677971233853079</v>
      </c>
      <c r="E104" s="299" t="str">
        <f>CONCATENATE("(",ROUND((D104/$H105)*100,1),")")</f>
        <v>(5.8)</v>
      </c>
      <c r="F104" s="302">
        <f>'Ind T6'!X35</f>
        <v>0.22822012829062854</v>
      </c>
      <c r="G104" s="299" t="str">
        <f>CONCATENATE("(",ROUND((F104/$H105)*100,1),")")</f>
        <v>(2.7)</v>
      </c>
      <c r="H104" s="302">
        <f t="shared" ref="H104" si="91">SUM(B104,D104,F104)</f>
        <v>2.0337548507844447</v>
      </c>
      <c r="I104" s="299" t="str">
        <f>CONCATENATE("(",ROUND((H104/$H105)*100,1),")")</f>
        <v>(24)</v>
      </c>
      <c r="K104" s="302">
        <f t="shared" ref="K104:K105" si="92">B104-B94</f>
        <v>-0.59067001483163417</v>
      </c>
      <c r="L104" s="302">
        <f t="shared" ref="L104:L105" si="93">D104-D94</f>
        <v>-0.14877490853224562</v>
      </c>
      <c r="M104" s="302">
        <f t="shared" ref="M104:M105" si="94">F104-F94</f>
        <v>-4.3673159547566009E-2</v>
      </c>
      <c r="N104" s="302">
        <f t="shared" ref="N104:N105" si="95">SUM(K104:M104)</f>
        <v>-0.7831180829114458</v>
      </c>
    </row>
    <row r="105" spans="1:14" x14ac:dyDescent="0.2">
      <c r="A105" s="282" t="s">
        <v>363</v>
      </c>
      <c r="B105" s="302">
        <f>SUM(B103:B104)</f>
        <v>7.1973616677983916</v>
      </c>
      <c r="C105" s="299" t="str">
        <f>CONCATENATE("(",ROUND((B105/$H105)*100,1),")")</f>
        <v>(85.1)</v>
      </c>
      <c r="D105" s="302">
        <f>SUM(D103:D104)</f>
        <v>0.6915710386838877</v>
      </c>
      <c r="E105" s="299" t="str">
        <f>CONCATENATE("(",ROUND((D105/$H105)*100,1),")")</f>
        <v>(8.2)</v>
      </c>
      <c r="F105" s="302">
        <f>SUM(F103:F104)</f>
        <v>0.57206729351775021</v>
      </c>
      <c r="G105" s="299" t="str">
        <f>CONCATENATE("(",ROUND((F105/$H105)*100,1),")")</f>
        <v>(6.8)</v>
      </c>
      <c r="H105" s="302">
        <f>SUM(H103:H104)</f>
        <v>8.4610000000000305</v>
      </c>
      <c r="I105" s="299" t="str">
        <f>CONCATENATE("(",ROUND((H105/$H105)*100,1),")")</f>
        <v>(100)</v>
      </c>
      <c r="K105" s="302">
        <f t="shared" si="92"/>
        <v>-2.2987631630630272</v>
      </c>
      <c r="L105" s="302">
        <f t="shared" si="93"/>
        <v>-0.19135125087303617</v>
      </c>
      <c r="M105" s="302">
        <f t="shared" si="94"/>
        <v>-9.288558606391395E-2</v>
      </c>
      <c r="N105" s="302">
        <f t="shared" si="95"/>
        <v>-2.5829999999999771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22.225005009707473</v>
      </c>
      <c r="C114" s="299" t="str">
        <f>CONCATENATE("(",ROUND((B114/$H116)*100,1),")")</f>
        <v>(65.9)</v>
      </c>
      <c r="D114" s="302">
        <f>'Ind T6'!M45</f>
        <v>0.94514685540193955</v>
      </c>
      <c r="E114" s="299" t="str">
        <f>CONCATENATE("(",ROUND((D114/$H116)*100,1),")")</f>
        <v>(2.8)</v>
      </c>
      <c r="F114" s="302">
        <f>'Ind T6'!N45</f>
        <v>2.2475906063298892</v>
      </c>
      <c r="G114" s="299" t="str">
        <f>CONCATENATE("(",ROUND((F114/$H116)*100,1),")")</f>
        <v>(6.7)</v>
      </c>
      <c r="H114" s="302">
        <f>SUM(B114,D114,F114)</f>
        <v>25.417742471439304</v>
      </c>
      <c r="I114" s="299" t="str">
        <f>CONCATENATE("(",ROUND((H114/$H116)*100,1),")")</f>
        <v>(75.3)</v>
      </c>
      <c r="K114" s="302">
        <f>B119-B114</f>
        <v>-2.0488601642729449</v>
      </c>
      <c r="L114" s="302">
        <f>D119-D114</f>
        <v>-8.2464963555499149E-2</v>
      </c>
      <c r="M114" s="302">
        <f>F119-F114</f>
        <v>-0.20102976950198936</v>
      </c>
      <c r="N114" s="302">
        <f>SUM(K114:M114)</f>
        <v>-2.3323548973304336</v>
      </c>
    </row>
    <row r="115" spans="1:14" x14ac:dyDescent="0.2">
      <c r="A115" s="282" t="s">
        <v>365</v>
      </c>
      <c r="B115" s="302">
        <f>'Ind T6'!L44</f>
        <v>5.190289217367674</v>
      </c>
      <c r="C115" s="299" t="str">
        <f>CONCATENATE("(",ROUND((B115/$H116)*100,1),")")</f>
        <v>(15.4)</v>
      </c>
      <c r="D115" s="302">
        <f>'Ind T6'!M44</f>
        <v>2.0911869942777104</v>
      </c>
      <c r="E115" s="299" t="str">
        <f>CONCATENATE("(",ROUND((D115/$H116)*100,1),")")</f>
        <v>(6.2)</v>
      </c>
      <c r="F115" s="302">
        <f>'Ind T6'!N44</f>
        <v>1.0337813169153349</v>
      </c>
      <c r="G115" s="299" t="str">
        <f>CONCATENATE("(",ROUND((F115/$H116)*100,1),")")</f>
        <v>(3.1)</v>
      </c>
      <c r="H115" s="302">
        <f t="shared" ref="H115" si="96">SUM(B115,D115,F115)</f>
        <v>8.3152575285607195</v>
      </c>
      <c r="I115" s="299" t="str">
        <f>CONCATENATE("(",ROUND((H115/$H116)*100,1),")")</f>
        <v>(24.7)</v>
      </c>
      <c r="K115" s="302">
        <f t="shared" ref="K115:K116" si="97">B120-B115</f>
        <v>-0.440669646162271</v>
      </c>
      <c r="L115" s="302">
        <f t="shared" ref="L115:L116" si="98">D120-D115</f>
        <v>-0.17407881182543905</v>
      </c>
      <c r="M115" s="302">
        <f t="shared" ref="M115:M116" si="99">F120-F115</f>
        <v>-0.12089664468192729</v>
      </c>
      <c r="N115" s="302">
        <f t="shared" ref="N115:N116" si="100">SUM(K115:M115)</f>
        <v>-0.73564510266963734</v>
      </c>
    </row>
    <row r="116" spans="1:14" x14ac:dyDescent="0.2">
      <c r="A116" s="282" t="s">
        <v>363</v>
      </c>
      <c r="B116" s="302">
        <f>SUM(B114:B115)</f>
        <v>27.415294227075147</v>
      </c>
      <c r="C116" s="299" t="str">
        <f>CONCATENATE("(",ROUND((B116/$H116)*100,1),")")</f>
        <v>(81.3)</v>
      </c>
      <c r="D116" s="302">
        <f>SUM(D114:D115)</f>
        <v>3.0363338496796501</v>
      </c>
      <c r="E116" s="299" t="str">
        <f>CONCATENATE("(",ROUND((D116/$H116)*100,1),")")</f>
        <v>(9)</v>
      </c>
      <c r="F116" s="302">
        <f>SUM(F114:F115)</f>
        <v>3.2813719232452243</v>
      </c>
      <c r="G116" s="299" t="str">
        <f>CONCATENATE("(",ROUND((F116/$H116)*100,1),")")</f>
        <v>(9.7)</v>
      </c>
      <c r="H116" s="302">
        <f>SUM(H114:H115)</f>
        <v>33.733000000000025</v>
      </c>
      <c r="I116" s="299" t="str">
        <f>CONCATENATE("(",ROUND((H116/$H116)*100,1),")")</f>
        <v>(100)</v>
      </c>
      <c r="K116" s="302">
        <f t="shared" si="97"/>
        <v>-2.489529810435215</v>
      </c>
      <c r="L116" s="302">
        <f t="shared" si="98"/>
        <v>-0.25654377538093831</v>
      </c>
      <c r="M116" s="302">
        <f t="shared" si="99"/>
        <v>-0.32192641418391688</v>
      </c>
      <c r="N116" s="302">
        <f t="shared" si="100"/>
        <v>-3.0680000000000702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20.176144845434528</v>
      </c>
      <c r="C119" s="299" t="str">
        <f>CONCATENATE("(",ROUND((B119/$H121)*100,1),")")</f>
        <v>(65.8)</v>
      </c>
      <c r="D119" s="302">
        <f>'Ind T6'!R45</f>
        <v>0.8626818918464404</v>
      </c>
      <c r="E119" s="299" t="str">
        <f>CONCATENATE("(",ROUND((D119/$H121)*100,1),")")</f>
        <v>(2.8)</v>
      </c>
      <c r="F119" s="302">
        <f>'Ind T6'!S45</f>
        <v>2.0465608368278998</v>
      </c>
      <c r="G119" s="299" t="str">
        <f>CONCATENATE("(",ROUND((F119/$H121)*100,1),")")</f>
        <v>(6.7)</v>
      </c>
      <c r="H119" s="302">
        <f>SUM(B119,D119,F119)</f>
        <v>23.085387574108868</v>
      </c>
      <c r="I119" s="299" t="str">
        <f>CONCATENATE("(",ROUND((H119/$H121)*100,1),")")</f>
        <v>(75.3)</v>
      </c>
      <c r="K119" s="302">
        <f>B124-B119</f>
        <v>-2.4779240525729413</v>
      </c>
      <c r="L119" s="302">
        <f>D124-D119</f>
        <v>-9.1400420998457355E-2</v>
      </c>
      <c r="M119" s="302">
        <f>F124-F119</f>
        <v>-0.16144737614927784</v>
      </c>
      <c r="N119" s="302">
        <f>SUM(K119:M119)</f>
        <v>-2.7307718497206768</v>
      </c>
    </row>
    <row r="120" spans="1:14" x14ac:dyDescent="0.2">
      <c r="A120" s="282" t="s">
        <v>365</v>
      </c>
      <c r="B120" s="302">
        <f>'Ind T6'!Q44</f>
        <v>4.749619571205403</v>
      </c>
      <c r="C120" s="299" t="str">
        <f>CONCATENATE("(",ROUND((B120/$H121)*100,1),")")</f>
        <v>(15.5)</v>
      </c>
      <c r="D120" s="302">
        <f>'Ind T6'!R44</f>
        <v>1.9171081824522713</v>
      </c>
      <c r="E120" s="299" t="str">
        <f>CONCATENATE("(",ROUND((D120/$H121)*100,1),")")</f>
        <v>(6.3)</v>
      </c>
      <c r="F120" s="302">
        <f>'Ind T6'!S44</f>
        <v>0.91288467223340763</v>
      </c>
      <c r="G120" s="299" t="str">
        <f>CONCATENATE("(",ROUND((F120/$H121)*100,1),")")</f>
        <v>(3)</v>
      </c>
      <c r="H120" s="302">
        <f t="shared" ref="H120" si="101">SUM(B120,D120,F120)</f>
        <v>7.5796124258910824</v>
      </c>
      <c r="I120" s="299" t="str">
        <f>CONCATENATE("(",ROUND((H120/$H121)*100,1),")")</f>
        <v>(24.7)</v>
      </c>
      <c r="K120" s="302">
        <f t="shared" ref="K120:K121" si="102">B125-B120</f>
        <v>-0.43425130708704263</v>
      </c>
      <c r="L120" s="302">
        <f t="shared" ref="L120:L121" si="103">D125-D120</f>
        <v>-0.17496071115909273</v>
      </c>
      <c r="M120" s="302">
        <f t="shared" ref="M120:M121" si="104">F125-F120</f>
        <v>-0.10001613203309079</v>
      </c>
      <c r="N120" s="302">
        <f t="shared" ref="N120:N121" si="105">SUM(K120:M120)</f>
        <v>-0.70922815027922614</v>
      </c>
    </row>
    <row r="121" spans="1:14" x14ac:dyDescent="0.2">
      <c r="A121" s="282" t="s">
        <v>363</v>
      </c>
      <c r="B121" s="302">
        <f>SUM(B119:B120)</f>
        <v>24.925764416639932</v>
      </c>
      <c r="C121" s="299" t="str">
        <f>CONCATENATE("(",ROUND((B121/$H121)*100,1),")")</f>
        <v>(81.3)</v>
      </c>
      <c r="D121" s="302">
        <f>SUM(D119:D120)</f>
        <v>2.7797900742987118</v>
      </c>
      <c r="E121" s="299" t="str">
        <f>CONCATENATE("(",ROUND((D121/$H121)*100,1),")")</f>
        <v>(9.1)</v>
      </c>
      <c r="F121" s="302">
        <f>SUM(F119:F120)</f>
        <v>2.9594455090613074</v>
      </c>
      <c r="G121" s="299" t="str">
        <f>CONCATENATE("(",ROUND((F121/$H121)*100,1),")")</f>
        <v>(9.7)</v>
      </c>
      <c r="H121" s="302">
        <f>SUM(H119:H120)</f>
        <v>30.664999999999949</v>
      </c>
      <c r="I121" s="299" t="str">
        <f>CONCATENATE("(",ROUND((H121/$H121)*100,1),")")</f>
        <v>(100)</v>
      </c>
      <c r="K121" s="302">
        <f t="shared" si="102"/>
        <v>-2.9121753596599866</v>
      </c>
      <c r="L121" s="302">
        <f t="shared" si="103"/>
        <v>-0.26636113215755008</v>
      </c>
      <c r="M121" s="302">
        <f t="shared" si="104"/>
        <v>-0.26146350818236863</v>
      </c>
      <c r="N121" s="302">
        <f t="shared" si="105"/>
        <v>-3.4399999999999054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17.698220792861587</v>
      </c>
      <c r="C124" s="299" t="str">
        <f>CONCATENATE("(",ROUND((B124/$H126)*100,1),")")</f>
        <v>(65)</v>
      </c>
      <c r="D124" s="302">
        <f>'Ind T6'!W45</f>
        <v>0.77128147084798304</v>
      </c>
      <c r="E124" s="299" t="str">
        <f>CONCATENATE("(",ROUND((D124/$H126)*100,1),")")</f>
        <v>(2.8)</v>
      </c>
      <c r="F124" s="302">
        <f>'Ind T6'!X45</f>
        <v>1.885113460678622</v>
      </c>
      <c r="G124" s="299" t="str">
        <f>CONCATENATE("(",ROUND((F124/$H126)*100,1),")")</f>
        <v>(6.9)</v>
      </c>
      <c r="H124" s="302">
        <f>SUM(B124,D124,F124)</f>
        <v>20.354615724388193</v>
      </c>
      <c r="I124" s="299" t="str">
        <f>CONCATENATE("(",ROUND((H124/$H126)*100,1),")")</f>
        <v>(74.8)</v>
      </c>
      <c r="K124" s="302">
        <f>B124-B114</f>
        <v>-4.5267842168458863</v>
      </c>
      <c r="L124" s="302">
        <f>D124-D114</f>
        <v>-0.1738653845539565</v>
      </c>
      <c r="M124" s="302">
        <f>F124-F114</f>
        <v>-0.36247714565126721</v>
      </c>
      <c r="N124" s="302">
        <f>SUM(K124:M124)</f>
        <v>-5.0631267470511103</v>
      </c>
    </row>
    <row r="125" spans="1:14" x14ac:dyDescent="0.2">
      <c r="A125" s="282" t="s">
        <v>365</v>
      </c>
      <c r="B125" s="302">
        <f>'Ind T6'!V44</f>
        <v>4.3153682641183604</v>
      </c>
      <c r="C125" s="299" t="str">
        <f>CONCATENATE("(",ROUND((B125/$H126)*100,1),")")</f>
        <v>(15.9)</v>
      </c>
      <c r="D125" s="302">
        <f>'Ind T6'!W44</f>
        <v>1.7421474712931786</v>
      </c>
      <c r="E125" s="299" t="str">
        <f>CONCATENATE("(",ROUND((D125/$H126)*100,1),")")</f>
        <v>(6.4)</v>
      </c>
      <c r="F125" s="302">
        <f>'Ind T6'!X44</f>
        <v>0.81286854020031685</v>
      </c>
      <c r="G125" s="299" t="str">
        <f>CONCATENATE("(",ROUND((F125/$H126)*100,1),")")</f>
        <v>(3)</v>
      </c>
      <c r="H125" s="302">
        <f t="shared" ref="H125" si="106">SUM(B125,D125,F125)</f>
        <v>6.8703842756118565</v>
      </c>
      <c r="I125" s="299" t="str">
        <f>CONCATENATE("(",ROUND((H125/$H126)*100,1),")")</f>
        <v>(25.2)</v>
      </c>
      <c r="K125" s="302">
        <f t="shared" ref="K125:K126" si="107">B125-B115</f>
        <v>-0.87492095324931363</v>
      </c>
      <c r="L125" s="302">
        <f t="shared" ref="L125:L126" si="108">D125-D115</f>
        <v>-0.34903952298453178</v>
      </c>
      <c r="M125" s="302">
        <f t="shared" ref="M125:M126" si="109">F125-F115</f>
        <v>-0.22091277671501808</v>
      </c>
      <c r="N125" s="302">
        <f t="shared" ref="N125:N126" si="110">SUM(K125:M125)</f>
        <v>-1.4448732529488635</v>
      </c>
    </row>
    <row r="126" spans="1:14" x14ac:dyDescent="0.2">
      <c r="A126" s="282" t="s">
        <v>363</v>
      </c>
      <c r="B126" s="302">
        <f>SUM(B124:B125)</f>
        <v>22.013589056979946</v>
      </c>
      <c r="C126" s="299" t="str">
        <f>CONCATENATE("(",ROUND((B126/$H126)*100,1),")")</f>
        <v>(80.9)</v>
      </c>
      <c r="D126" s="302">
        <f>SUM(D124:D125)</f>
        <v>2.5134289421411617</v>
      </c>
      <c r="E126" s="299" t="str">
        <f>CONCATENATE("(",ROUND((D126/$H126)*100,1),")")</f>
        <v>(9.2)</v>
      </c>
      <c r="F126" s="302">
        <f>SUM(F124:F125)</f>
        <v>2.6979820008789388</v>
      </c>
      <c r="G126" s="299" t="str">
        <f>CONCATENATE("(",ROUND((F126/$H126)*100,1),")")</f>
        <v>(9.9)</v>
      </c>
      <c r="H126" s="302">
        <f>SUM(H124:H125)</f>
        <v>27.225000000000051</v>
      </c>
      <c r="I126" s="299" t="str">
        <f>CONCATENATE("(",ROUND((H126/$H126)*100,1),")")</f>
        <v>(100)</v>
      </c>
      <c r="K126" s="302">
        <f t="shared" si="107"/>
        <v>-5.4017051700952017</v>
      </c>
      <c r="L126" s="302">
        <f t="shared" si="108"/>
        <v>-0.52290490753848839</v>
      </c>
      <c r="M126" s="302">
        <f t="shared" si="109"/>
        <v>-0.58338992236628551</v>
      </c>
      <c r="N126" s="302">
        <f t="shared" si="110"/>
        <v>-6.507999999999976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2.6424984299684731</v>
      </c>
      <c r="C135" s="299" t="str">
        <f>CONCATENATE("(",ROUND((B135/$H137)*100,1),")")</f>
        <v>(65.2)</v>
      </c>
      <c r="D135" s="302">
        <f>'Ind T6'!M54</f>
        <v>4.057546577358262E-2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2.6830738957420559</v>
      </c>
      <c r="I135" s="299" t="str">
        <f>CONCATENATE("(",ROUND((H135/$H137)*100,1),")")</f>
        <v>(66.2)</v>
      </c>
      <c r="K135" s="302">
        <f>B140-B135</f>
        <v>-8.0340322476629922E-2</v>
      </c>
      <c r="L135" s="302">
        <f>D140-D135</f>
        <v>-3.7211093511643756E-4</v>
      </c>
      <c r="M135" s="302">
        <f>F140-F135</f>
        <v>0</v>
      </c>
      <c r="N135" s="302">
        <f>SUM(K135:M135)</f>
        <v>-8.0712433411746359E-2</v>
      </c>
    </row>
    <row r="136" spans="1:14" x14ac:dyDescent="0.2">
      <c r="A136" s="282" t="s">
        <v>365</v>
      </c>
      <c r="B136" s="302">
        <f>'Ind T6'!L53</f>
        <v>0.81201863094164772</v>
      </c>
      <c r="C136" s="299" t="str">
        <f>CONCATENATE("(",ROUND((B136/$H137)*100,1),")")</f>
        <v>(20)</v>
      </c>
      <c r="D136" s="302">
        <f>'Ind T6'!M53</f>
        <v>0.22104291396959527</v>
      </c>
      <c r="E136" s="299" t="str">
        <f>CONCATENATE("(",ROUND((D136/$H137)*100,1),")")</f>
        <v>(5.5)</v>
      </c>
      <c r="F136" s="302">
        <f>'Ind T6'!N53</f>
        <v>0.33886455934670745</v>
      </c>
      <c r="G136" s="299" t="str">
        <f>CONCATENATE("(",ROUND((F136/$H137)*100,1),")")</f>
        <v>(8.4)</v>
      </c>
      <c r="H136" s="302">
        <f t="shared" ref="H136" si="111">SUM(B136,D136,F136)</f>
        <v>1.3719261042579505</v>
      </c>
      <c r="I136" s="299" t="str">
        <f>CONCATENATE("(",ROUND((H136/$H137)*100,1),")")</f>
        <v>(33.8)</v>
      </c>
      <c r="K136" s="302">
        <f t="shared" ref="K136:K137" si="112">B141-B136</f>
        <v>-1.2192394357579461E-2</v>
      </c>
      <c r="L136" s="302">
        <f t="shared" ref="L136:L137" si="113">D141-D136</f>
        <v>-5.2679462177374348E-3</v>
      </c>
      <c r="M136" s="302">
        <f t="shared" ref="M136:M137" si="114">F141-F136</f>
        <v>-1.2827226012941451E-2</v>
      </c>
      <c r="N136" s="302">
        <f t="shared" ref="N136:N137" si="115">SUM(K136:M136)</f>
        <v>-3.0287566588258347E-2</v>
      </c>
    </row>
    <row r="137" spans="1:14" x14ac:dyDescent="0.2">
      <c r="A137" s="282" t="s">
        <v>363</v>
      </c>
      <c r="B137" s="302">
        <f>SUM(B135:B136)</f>
        <v>3.4545170609101206</v>
      </c>
      <c r="C137" s="299" t="str">
        <f>CONCATENATE("(",ROUND((B137/$H137)*100,1),")")</f>
        <v>(85.2)</v>
      </c>
      <c r="D137" s="302">
        <f>SUM(D135:D136)</f>
        <v>0.26161837974317792</v>
      </c>
      <c r="E137" s="299" t="str">
        <f>CONCATENATE("(",ROUND((D137/$H137)*100,1),")")</f>
        <v>(6.5)</v>
      </c>
      <c r="F137" s="302">
        <f>SUM(F135:F136)</f>
        <v>0.33886455934670745</v>
      </c>
      <c r="G137" s="299" t="str">
        <f>CONCATENATE("(",ROUND((F137/$H137)*100,1),")")</f>
        <v>(8.4)</v>
      </c>
      <c r="H137" s="302">
        <f>SUM(H135:H136)</f>
        <v>4.0550000000000068</v>
      </c>
      <c r="I137" s="299" t="str">
        <f>CONCATENATE("(",ROUND((H137/$H137)*100,1),")")</f>
        <v>(100)</v>
      </c>
      <c r="K137" s="302">
        <f t="shared" si="112"/>
        <v>-9.2532716834209161E-2</v>
      </c>
      <c r="L137" s="302">
        <f t="shared" si="113"/>
        <v>-5.6400571528538723E-3</v>
      </c>
      <c r="M137" s="302">
        <f t="shared" si="114"/>
        <v>-1.2827226012941451E-2</v>
      </c>
      <c r="N137" s="302">
        <f t="shared" si="115"/>
        <v>-0.11100000000000448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2.5621581074918431</v>
      </c>
      <c r="C140" s="299" t="str">
        <f>CONCATENATE("(",ROUND((B140/$H142)*100,1),")")</f>
        <v>(65)</v>
      </c>
      <c r="D140" s="302">
        <f>'Ind T6'!R54</f>
        <v>4.0203354838466182E-2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2.6023614623303093</v>
      </c>
      <c r="I140" s="299" t="str">
        <f>CONCATENATE("(",ROUND((H140/$H142)*100,1),")")</f>
        <v>(66)</v>
      </c>
      <c r="K140" s="302">
        <f>B145-B140</f>
        <v>-8.4791005942097541E-4</v>
      </c>
      <c r="L140" s="302">
        <f>D145-D140</f>
        <v>1.7268956106735664E-3</v>
      </c>
      <c r="M140" s="302">
        <f>F145-F140</f>
        <v>0</v>
      </c>
      <c r="N140" s="302">
        <f>SUM(K140:M140)</f>
        <v>8.7898555125259098E-4</v>
      </c>
    </row>
    <row r="141" spans="1:14" x14ac:dyDescent="0.2">
      <c r="A141" s="282" t="s">
        <v>365</v>
      </c>
      <c r="B141" s="302">
        <f>'Ind T6'!Q53</f>
        <v>0.79982623658406826</v>
      </c>
      <c r="C141" s="299" t="str">
        <f>CONCATENATE("(",ROUND((B141/$H142)*100,1),")")</f>
        <v>(20.3)</v>
      </c>
      <c r="D141" s="302">
        <f>'Ind T6'!R53</f>
        <v>0.21577496775185784</v>
      </c>
      <c r="E141" s="299" t="str">
        <f>CONCATENATE("(",ROUND((D141/$H142)*100,1),")")</f>
        <v>(5.5)</v>
      </c>
      <c r="F141" s="302">
        <f>'Ind T6'!S53</f>
        <v>0.326037333333766</v>
      </c>
      <c r="G141" s="299" t="str">
        <f>CONCATENATE("(",ROUND((F141/$H142)*100,1),")")</f>
        <v>(8.3)</v>
      </c>
      <c r="H141" s="302">
        <f t="shared" ref="H141" si="116">SUM(B141,D141,F141)</f>
        <v>1.3416385376696922</v>
      </c>
      <c r="I141" s="299" t="str">
        <f>CONCATENATE("(",ROUND((H141/$H142)*100,1),")")</f>
        <v>(34)</v>
      </c>
      <c r="K141" s="302">
        <f t="shared" ref="K141:K142" si="117">B146-B141</f>
        <v>2.5537640673105377E-2</v>
      </c>
      <c r="L141" s="302">
        <f t="shared" ref="L141:L142" si="118">D146-D141</f>
        <v>2.7037056396097825E-3</v>
      </c>
      <c r="M141" s="302">
        <f t="shared" ref="M141:M142" si="119">F146-F141</f>
        <v>-1.1203318639650406E-3</v>
      </c>
      <c r="N141" s="302">
        <f t="shared" ref="N141:N142" si="120">SUM(K141:M141)</f>
        <v>2.7121014448750119E-2</v>
      </c>
    </row>
    <row r="142" spans="1:14" x14ac:dyDescent="0.2">
      <c r="A142" s="282" t="s">
        <v>363</v>
      </c>
      <c r="B142" s="302">
        <f>SUM(B140:B141)</f>
        <v>3.3619843440759114</v>
      </c>
      <c r="C142" s="299" t="str">
        <f>CONCATENATE("(",ROUND((B142/$H142)*100,1),")")</f>
        <v>(85.2)</v>
      </c>
      <c r="D142" s="302">
        <f>SUM(D140:D141)</f>
        <v>0.25597832259032405</v>
      </c>
      <c r="E142" s="299" t="str">
        <f>CONCATENATE("(",ROUND((D142/$H142)*100,1),")")</f>
        <v>(6.5)</v>
      </c>
      <c r="F142" s="302">
        <f>SUM(F140:F141)</f>
        <v>0.326037333333766</v>
      </c>
      <c r="G142" s="299" t="str">
        <f>CONCATENATE("(",ROUND((F142/$H142)*100,1),")")</f>
        <v>(8.3)</v>
      </c>
      <c r="H142" s="302">
        <f>SUM(H140:H141)</f>
        <v>3.9440000000000017</v>
      </c>
      <c r="I142" s="299" t="str">
        <f>CONCATENATE("(",ROUND((H142/$H142)*100,1),")")</f>
        <v>(100)</v>
      </c>
      <c r="K142" s="302">
        <f t="shared" si="117"/>
        <v>2.4689730613684624E-2</v>
      </c>
      <c r="L142" s="302">
        <f t="shared" si="118"/>
        <v>4.4306012502833281E-3</v>
      </c>
      <c r="M142" s="302">
        <f t="shared" si="119"/>
        <v>-1.1203318639650406E-3</v>
      </c>
      <c r="N142" s="302">
        <f t="shared" si="120"/>
        <v>2.8000000000002911E-2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2.5613101974324222</v>
      </c>
      <c r="C145" s="299" t="str">
        <f>CONCATENATE("(",ROUND((B145/$H147)*100,1),")")</f>
        <v>(64.5)</v>
      </c>
      <c r="D145" s="302">
        <f>'Ind T6'!W54</f>
        <v>4.1930250449139748E-2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2.6032404478815621</v>
      </c>
      <c r="I145" s="299" t="str">
        <f>CONCATENATE("(",ROUND((H145/$H147)*100,1),")")</f>
        <v>(65.5)</v>
      </c>
      <c r="K145" s="302">
        <f>B145-B135</f>
        <v>-8.1188232536050897E-2</v>
      </c>
      <c r="L145" s="302">
        <f>D145-D135</f>
        <v>1.3547846755571288E-3</v>
      </c>
      <c r="M145" s="302">
        <f>F145-F135</f>
        <v>0</v>
      </c>
      <c r="N145" s="302">
        <f>SUM(K145:M145)</f>
        <v>-7.9833447860493761E-2</v>
      </c>
    </row>
    <row r="146" spans="1:14" x14ac:dyDescent="0.2">
      <c r="A146" s="282" t="s">
        <v>365</v>
      </c>
      <c r="B146" s="302">
        <f>'Ind T6'!V53</f>
        <v>0.82536387725717364</v>
      </c>
      <c r="C146" s="299" t="str">
        <f>CONCATENATE("(",ROUND((B146/$H147)*100,1),")")</f>
        <v>(20.8)</v>
      </c>
      <c r="D146" s="302">
        <f>'Ind T6'!W53</f>
        <v>0.21847867339146762</v>
      </c>
      <c r="E146" s="299" t="str">
        <f>CONCATENATE("(",ROUND((D146/$H147)*100,1),")")</f>
        <v>(5.5)</v>
      </c>
      <c r="F146" s="302">
        <f>'Ind T6'!X53</f>
        <v>0.32491700146980096</v>
      </c>
      <c r="G146" s="299" t="str">
        <f>CONCATENATE("(",ROUND((F146/$H147)*100,1),")")</f>
        <v>(8.2)</v>
      </c>
      <c r="H146" s="302">
        <f t="shared" ref="H146" si="121">SUM(B146,D146,F146)</f>
        <v>1.3687595521184424</v>
      </c>
      <c r="I146" s="299" t="str">
        <f>CONCATENATE("(",ROUND((H146/$H147)*100,1),")")</f>
        <v>(34.5)</v>
      </c>
      <c r="K146" s="302">
        <f t="shared" ref="K146:K147" si="122">B146-B136</f>
        <v>1.3345246315525916E-2</v>
      </c>
      <c r="L146" s="302">
        <f t="shared" ref="L146:L147" si="123">D146-D136</f>
        <v>-2.5642405781276523E-3</v>
      </c>
      <c r="M146" s="302">
        <f t="shared" ref="M146:M147" si="124">F146-F136</f>
        <v>-1.3947557876906491E-2</v>
      </c>
      <c r="N146" s="302">
        <f t="shared" ref="N146:N147" si="125">SUM(K146:M146)</f>
        <v>-3.1665521395082274E-3</v>
      </c>
    </row>
    <row r="147" spans="1:14" x14ac:dyDescent="0.2">
      <c r="A147" s="282" t="s">
        <v>363</v>
      </c>
      <c r="B147" s="302">
        <f>SUM(B145:B146)</f>
        <v>3.386674074689596</v>
      </c>
      <c r="C147" s="299" t="str">
        <f>CONCATENATE("(",ROUND((B147/$H147)*100,1),")")</f>
        <v>(85.3)</v>
      </c>
      <c r="D147" s="302">
        <f>SUM(D145:D146)</f>
        <v>0.26040892384060738</v>
      </c>
      <c r="E147" s="299" t="str">
        <f>CONCATENATE("(",ROUND((D147/$H147)*100,1),")")</f>
        <v>(6.6)</v>
      </c>
      <c r="F147" s="302">
        <f>SUM(F145:F146)</f>
        <v>0.32491700146980096</v>
      </c>
      <c r="G147" s="299" t="str">
        <f>CONCATENATE("(",ROUND((F147/$H147)*100,1),")")</f>
        <v>(8.2)</v>
      </c>
      <c r="H147" s="302">
        <f>SUM(H145:H146)</f>
        <v>3.9720000000000044</v>
      </c>
      <c r="I147" s="299" t="str">
        <f>CONCATENATE("(",ROUND((H147/$H147)*100,1),")")</f>
        <v>(100)</v>
      </c>
      <c r="K147" s="302">
        <f t="shared" si="122"/>
        <v>-6.7842986220524537E-2</v>
      </c>
      <c r="L147" s="302">
        <f t="shared" si="123"/>
        <v>-1.2094559025705443E-3</v>
      </c>
      <c r="M147" s="302">
        <f t="shared" si="124"/>
        <v>-1.3947557876906491E-2</v>
      </c>
      <c r="N147" s="302">
        <f t="shared" si="125"/>
        <v>-8.3000000000001573E-2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2.2075517807919351</v>
      </c>
      <c r="C156" s="299" t="str">
        <f>CONCATENATE("(",ROUND((B156/$H158)*100,1),")")</f>
        <v>(67.3)</v>
      </c>
      <c r="D156" s="302">
        <f>'Ind T6'!M63</f>
        <v>0.30391178202902064</v>
      </c>
      <c r="E156" s="299" t="str">
        <f>CONCATENATE("(",ROUND((D156/$H158)*100,1),")")</f>
        <v>(9.3)</v>
      </c>
      <c r="F156" s="302">
        <f>'Ind T6'!N63</f>
        <v>0.14133777626176539</v>
      </c>
      <c r="G156" s="299" t="str">
        <f>CONCATENATE("(",ROUND((F156/$H158)*100,1),")")</f>
        <v>(4.3)</v>
      </c>
      <c r="H156" s="302">
        <f>SUM(B156,D156,F156)</f>
        <v>2.6528013390827212</v>
      </c>
      <c r="I156" s="299" t="str">
        <f>CONCATENATE("(",ROUND((H156/$H158)*100,1),")")</f>
        <v>(80.9)</v>
      </c>
      <c r="K156" s="302">
        <f>B161-B156</f>
        <v>0.16884105883238432</v>
      </c>
      <c r="L156" s="302">
        <f>D161-D156</f>
        <v>2.6943308413994227E-2</v>
      </c>
      <c r="M156" s="302">
        <f>F161-F156</f>
        <v>6.1419571691257724E-3</v>
      </c>
      <c r="N156" s="302">
        <f>SUM(K156:M156)</f>
        <v>0.20192632441550432</v>
      </c>
    </row>
    <row r="157" spans="1:14" x14ac:dyDescent="0.2">
      <c r="A157" s="282" t="s">
        <v>365</v>
      </c>
      <c r="B157" s="302">
        <f>'Ind T6'!L62</f>
        <v>0.49767967514482137</v>
      </c>
      <c r="C157" s="299" t="str">
        <f>CONCATENATE("(",ROUND((B157/$H158)*100,1),")")</f>
        <v>(15.2)</v>
      </c>
      <c r="D157" s="302">
        <f>'Ind T6'!M62</f>
        <v>0.11939028548422899</v>
      </c>
      <c r="E157" s="299" t="str">
        <f>CONCATENATE("(",ROUND((D157/$H158)*100,1),")")</f>
        <v>(3.6)</v>
      </c>
      <c r="F157" s="302">
        <f>'Ind T6'!N62</f>
        <v>8.1287002882265008E-3</v>
      </c>
      <c r="G157" s="299" t="str">
        <f>CONCATENATE("(",ROUND((F157/$H158)*100,1),")")</f>
        <v>(0.2)</v>
      </c>
      <c r="H157" s="302">
        <f t="shared" ref="H157" si="126">SUM(B157,D157,F157)</f>
        <v>0.62519866091727694</v>
      </c>
      <c r="I157" s="299" t="str">
        <f>CONCATENATE("(",ROUND((H157/$H158)*100,1),")")</f>
        <v>(19.1)</v>
      </c>
      <c r="K157" s="302">
        <f t="shared" ref="K157:K158" si="127">B162-B157</f>
        <v>6.2907406185474524E-2</v>
      </c>
      <c r="L157" s="302">
        <f t="shared" ref="L157:L158" si="128">D162-D157</f>
        <v>1.1577461104595191E-2</v>
      </c>
      <c r="M157" s="302">
        <f t="shared" ref="M157:M158" si="129">F162-F157</f>
        <v>5.8880829443639163E-4</v>
      </c>
      <c r="N157" s="302">
        <f t="shared" ref="N157:N158" si="130">SUM(K157:M157)</f>
        <v>7.5073675584506103E-2</v>
      </c>
    </row>
    <row r="158" spans="1:14" x14ac:dyDescent="0.2">
      <c r="A158" s="282" t="s">
        <v>363</v>
      </c>
      <c r="B158" s="302">
        <f>SUM(B156:B157)</f>
        <v>2.7052314559367563</v>
      </c>
      <c r="C158" s="299" t="str">
        <f>CONCATENATE("(",ROUND((B158/$H158)*100,1),")")</f>
        <v>(82.5)</v>
      </c>
      <c r="D158" s="302">
        <f>SUM(D156:D157)</f>
        <v>0.42330206751324961</v>
      </c>
      <c r="E158" s="299" t="str">
        <f>CONCATENATE("(",ROUND((D158/$H158)*100,1),")")</f>
        <v>(12.9)</v>
      </c>
      <c r="F158" s="302">
        <f>SUM(F156:F157)</f>
        <v>0.1494664765499919</v>
      </c>
      <c r="G158" s="299" t="str">
        <f>CONCATENATE("(",ROUND((F158/$H158)*100,1),")")</f>
        <v>(4.6)</v>
      </c>
      <c r="H158" s="302">
        <f>SUM(H156:H157)</f>
        <v>3.2779999999999982</v>
      </c>
      <c r="I158" s="299" t="str">
        <f>CONCATENATE("(",ROUND((H158/$H158)*100,1),")")</f>
        <v>(100)</v>
      </c>
      <c r="K158" s="302">
        <f t="shared" si="127"/>
        <v>0.23174846501785895</v>
      </c>
      <c r="L158" s="302">
        <f t="shared" si="128"/>
        <v>3.8520769518589404E-2</v>
      </c>
      <c r="M158" s="302">
        <f t="shared" si="129"/>
        <v>6.7307654635621605E-3</v>
      </c>
      <c r="N158" s="302">
        <f t="shared" si="130"/>
        <v>0.27700000000001052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2.3763928396243195</v>
      </c>
      <c r="C161" s="299" t="str">
        <f>CONCATENATE("(",ROUND((B161/$H163)*100,1),")")</f>
        <v>(66.8)</v>
      </c>
      <c r="D161" s="302">
        <f>'Ind T6'!R63</f>
        <v>0.33085509044301487</v>
      </c>
      <c r="E161" s="299" t="str">
        <f>CONCATENATE("(",ROUND((D161/$H163)*100,1),")")</f>
        <v>(9.3)</v>
      </c>
      <c r="F161" s="302">
        <f>'Ind T6'!S63</f>
        <v>0.14747973343089116</v>
      </c>
      <c r="G161" s="299" t="str">
        <f>CONCATENATE("(",ROUND((F161/$H163)*100,1),")")</f>
        <v>(4.1)</v>
      </c>
      <c r="H161" s="302">
        <f>SUM(B161,D161,F161)</f>
        <v>2.8547276634982257</v>
      </c>
      <c r="I161" s="299" t="str">
        <f>CONCATENATE("(",ROUND((H161/$H163)*100,1),")")</f>
        <v>(80.3)</v>
      </c>
      <c r="K161" s="302">
        <f>B166-B161</f>
        <v>0.28118375485726466</v>
      </c>
      <c r="L161" s="302">
        <f>D166-D161</f>
        <v>4.4932277601565873E-2</v>
      </c>
      <c r="M161" s="302">
        <f>F166-F161</f>
        <v>6.3744853942977742E-3</v>
      </c>
      <c r="N161" s="302">
        <f>SUM(K161:M161)</f>
        <v>0.33249051785312833</v>
      </c>
    </row>
    <row r="162" spans="1:14" x14ac:dyDescent="0.2">
      <c r="A162" s="282" t="s">
        <v>365</v>
      </c>
      <c r="B162" s="302">
        <f>'Ind T6'!Q62</f>
        <v>0.56058708133029589</v>
      </c>
      <c r="C162" s="299" t="str">
        <f>CONCATENATE("(",ROUND((B162/$H163)*100,1),")")</f>
        <v>(15.8)</v>
      </c>
      <c r="D162" s="302">
        <f>'Ind T6'!R62</f>
        <v>0.13096774658882418</v>
      </c>
      <c r="E162" s="299" t="str">
        <f>CONCATENATE("(",ROUND((D162/$H163)*100,1),")")</f>
        <v>(3.7)</v>
      </c>
      <c r="F162" s="302">
        <f>'Ind T6'!S62</f>
        <v>8.7175085826628924E-3</v>
      </c>
      <c r="G162" s="299" t="str">
        <f>CONCATENATE("(",ROUND((F162/$H163)*100,1),")")</f>
        <v>(0.2)</v>
      </c>
      <c r="H162" s="302">
        <f t="shared" ref="H162" si="131">SUM(B162,D162,F162)</f>
        <v>0.70027233650178289</v>
      </c>
      <c r="I162" s="299" t="str">
        <f>CONCATENATE("(",ROUND((H162/$H163)*100,1),")")</f>
        <v>(19.7)</v>
      </c>
      <c r="K162" s="302">
        <f t="shared" ref="K162:K163" si="132">B167-B162</f>
        <v>0.12384559037612541</v>
      </c>
      <c r="L162" s="302">
        <f t="shared" ref="L162:L163" si="133">D167-D162</f>
        <v>2.0804547760626402E-2</v>
      </c>
      <c r="M162" s="302">
        <f t="shared" ref="M162:M163" si="134">F167-F162</f>
        <v>8.5934401011061694E-4</v>
      </c>
      <c r="N162" s="302">
        <f t="shared" ref="N162:N163" si="135">SUM(K162:M162)</f>
        <v>0.14550948214686243</v>
      </c>
    </row>
    <row r="163" spans="1:14" x14ac:dyDescent="0.2">
      <c r="A163" s="282" t="s">
        <v>363</v>
      </c>
      <c r="B163" s="302">
        <f>SUM(B161:B162)</f>
        <v>2.9369799209546152</v>
      </c>
      <c r="C163" s="299" t="str">
        <f>CONCATENATE("(",ROUND((B163/$H163)*100,1),")")</f>
        <v>(82.6)</v>
      </c>
      <c r="D163" s="302">
        <f>SUM(D161:D162)</f>
        <v>0.46182283703183902</v>
      </c>
      <c r="E163" s="299" t="str">
        <f>CONCATENATE("(",ROUND((D163/$H163)*100,1),")")</f>
        <v>(13)</v>
      </c>
      <c r="F163" s="302">
        <f>SUM(F161:F162)</f>
        <v>0.15619724201355406</v>
      </c>
      <c r="G163" s="299" t="str">
        <f>CONCATENATE("(",ROUND((F163/$H163)*100,1),")")</f>
        <v>(4.4)</v>
      </c>
      <c r="H163" s="302">
        <f>SUM(H161:H162)</f>
        <v>3.5550000000000086</v>
      </c>
      <c r="I163" s="299" t="str">
        <f>CONCATENATE("(",ROUND((H163/$H163)*100,1),")")</f>
        <v>(100)</v>
      </c>
      <c r="K163" s="302">
        <f t="shared" si="132"/>
        <v>0.40502934523339018</v>
      </c>
      <c r="L163" s="302">
        <f t="shared" si="133"/>
        <v>6.5736825362192275E-2</v>
      </c>
      <c r="M163" s="302">
        <f t="shared" si="134"/>
        <v>7.2338294044083928E-3</v>
      </c>
      <c r="N163" s="302">
        <f t="shared" si="135"/>
        <v>0.47799999999999088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2.6575765944815841</v>
      </c>
      <c r="C166" s="299" t="str">
        <f>CONCATENATE("(",ROUND((B166/$H168)*100,1),")")</f>
        <v>(65.9)</v>
      </c>
      <c r="D166" s="302">
        <f>'Ind T6'!W63</f>
        <v>0.37578736804458074</v>
      </c>
      <c r="E166" s="299" t="str">
        <f>CONCATENATE("(",ROUND((D166/$H168)*100,1),")")</f>
        <v>(9.3)</v>
      </c>
      <c r="F166" s="302">
        <f>'Ind T6'!X63</f>
        <v>0.15385421882518893</v>
      </c>
      <c r="G166" s="299" t="str">
        <f>CONCATENATE("(",ROUND((F166/$H168)*100,1),")")</f>
        <v>(3.8)</v>
      </c>
      <c r="H166" s="302">
        <f>SUM(B166,D166,F166)</f>
        <v>3.187218181351354</v>
      </c>
      <c r="I166" s="299" t="str">
        <f>CONCATENATE("(",ROUND((H166/$H168)*100,1),")")</f>
        <v>(79)</v>
      </c>
      <c r="K166" s="302">
        <f>B166-B156</f>
        <v>0.45002481368964897</v>
      </c>
      <c r="L166" s="302">
        <f>D166-D156</f>
        <v>7.18755860155601E-2</v>
      </c>
      <c r="M166" s="302">
        <f>F166-F156</f>
        <v>1.2516442563423547E-2</v>
      </c>
      <c r="N166" s="302">
        <f>SUM(K166:M166)</f>
        <v>0.53441684226863262</v>
      </c>
    </row>
    <row r="167" spans="1:14" x14ac:dyDescent="0.2">
      <c r="A167" s="282" t="s">
        <v>365</v>
      </c>
      <c r="B167" s="302">
        <f>'Ind T6'!V62</f>
        <v>0.6844326717064213</v>
      </c>
      <c r="C167" s="299" t="str">
        <f>CONCATENATE("(",ROUND((B167/$H168)*100,1),")")</f>
        <v>(17)</v>
      </c>
      <c r="D167" s="302">
        <f>'Ind T6'!W62</f>
        <v>0.15177229434945058</v>
      </c>
      <c r="E167" s="299" t="str">
        <f>CONCATENATE("(",ROUND((D167/$H168)*100,1),")")</f>
        <v>(3.8)</v>
      </c>
      <c r="F167" s="302">
        <f>'Ind T6'!X62</f>
        <v>9.5768525927735094E-3</v>
      </c>
      <c r="G167" s="299" t="str">
        <f>CONCATENATE("(",ROUND((F167/$H168)*100,1),")")</f>
        <v>(0.2)</v>
      </c>
      <c r="H167" s="302">
        <f t="shared" ref="H167" si="136">SUM(B167,D167,F167)</f>
        <v>0.84578181864864543</v>
      </c>
      <c r="I167" s="299" t="str">
        <f>CONCATENATE("(",ROUND((H167/$H168)*100,1),")")</f>
        <v>(21)</v>
      </c>
      <c r="K167" s="302">
        <f t="shared" ref="K167:K168" si="137">B167-B157</f>
        <v>0.18675299656159994</v>
      </c>
      <c r="L167" s="302">
        <f t="shared" ref="L167:L168" si="138">D167-D157</f>
        <v>3.2382008865221593E-2</v>
      </c>
      <c r="M167" s="302">
        <f t="shared" ref="M167:M168" si="139">F167-F157</f>
        <v>1.4481523045470086E-3</v>
      </c>
      <c r="N167" s="302">
        <f t="shared" ref="N167:N168" si="140">SUM(K167:M167)</f>
        <v>0.22058315773136852</v>
      </c>
    </row>
    <row r="168" spans="1:14" x14ac:dyDescent="0.2">
      <c r="A168" s="282" t="s">
        <v>363</v>
      </c>
      <c r="B168" s="302">
        <f>SUM(B166:B167)</f>
        <v>3.3420092661880054</v>
      </c>
      <c r="C168" s="299" t="str">
        <f>CONCATENATE("(",ROUND((B168/$H168)*100,1),")")</f>
        <v>(82.9)</v>
      </c>
      <c r="D168" s="302">
        <f>SUM(D166:D167)</f>
        <v>0.52755966239403129</v>
      </c>
      <c r="E168" s="299" t="str">
        <f>CONCATENATE("(",ROUND((D168/$H168)*100,1),")")</f>
        <v>(13.1)</v>
      </c>
      <c r="F168" s="302">
        <f>SUM(F166:F167)</f>
        <v>0.16343107141796245</v>
      </c>
      <c r="G168" s="299" t="str">
        <f>CONCATENATE("(",ROUND((F168/$H168)*100,1),")")</f>
        <v>(4.1)</v>
      </c>
      <c r="H168" s="302">
        <f>SUM(H166:H167)</f>
        <v>4.0329999999999995</v>
      </c>
      <c r="I168" s="299" t="str">
        <f>CONCATENATE("(",ROUND((H168/$H168)*100,1),")")</f>
        <v>(100)</v>
      </c>
      <c r="K168" s="302">
        <f t="shared" si="137"/>
        <v>0.63677781025124913</v>
      </c>
      <c r="L168" s="302">
        <f t="shared" si="138"/>
        <v>0.10425759488078168</v>
      </c>
      <c r="M168" s="302">
        <f t="shared" si="139"/>
        <v>1.3964594867970553E-2</v>
      </c>
      <c r="N168" s="302">
        <f t="shared" si="140"/>
        <v>0.75500000000000134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18.109433310091795</v>
      </c>
      <c r="C177" s="299" t="str">
        <f>CONCATENATE("(",ROUND((B177/$H179)*100,1),")")</f>
        <v>(43.7)</v>
      </c>
      <c r="D177" s="302">
        <f>'Ind T6'!M72</f>
        <v>1.339259993263112</v>
      </c>
      <c r="E177" s="299" t="str">
        <f>CONCATENATE("(",ROUND((D177/$H179)*100,1),")")</f>
        <v>(3.2)</v>
      </c>
      <c r="F177" s="302">
        <f>'Ind T6'!N72</f>
        <v>14.817857826346046</v>
      </c>
      <c r="G177" s="299" t="str">
        <f>CONCATENATE("(",ROUND((F177/$H179)*100,1),")")</f>
        <v>(35.8)</v>
      </c>
      <c r="H177" s="302">
        <f>SUM(B177,D177,F177)</f>
        <v>34.266551129700957</v>
      </c>
      <c r="I177" s="299" t="str">
        <f>CONCATENATE("(",ROUND((H177/$H179)*100,1),")")</f>
        <v>(82.7)</v>
      </c>
      <c r="K177" s="302">
        <f>B182-B177</f>
        <v>0.97698425406150236</v>
      </c>
      <c r="L177" s="302">
        <f>D182-D177</f>
        <v>0.1163736836910445</v>
      </c>
      <c r="M177" s="302">
        <f>F182-F177</f>
        <v>1.1574995248062869</v>
      </c>
      <c r="N177" s="302">
        <f>SUM(K177:M177)</f>
        <v>2.2508574625588338</v>
      </c>
    </row>
    <row r="178" spans="1:14" x14ac:dyDescent="0.2">
      <c r="A178" s="282" t="s">
        <v>365</v>
      </c>
      <c r="B178" s="302">
        <f>'Ind T6'!L71</f>
        <v>3.375126289408386</v>
      </c>
      <c r="C178" s="299" t="str">
        <f>CONCATENATE("(",ROUND((B178/$H179)*100,1),")")</f>
        <v>(8.1)</v>
      </c>
      <c r="D178" s="302">
        <f>'Ind T6'!M71</f>
        <v>2.6573118321283093</v>
      </c>
      <c r="E178" s="299" t="str">
        <f>CONCATENATE("(",ROUND((D178/$H179)*100,1),")")</f>
        <v>(6.4)</v>
      </c>
      <c r="F178" s="302">
        <f>'Ind T6'!N71</f>
        <v>1.1140107487622717</v>
      </c>
      <c r="G178" s="299" t="str">
        <f>CONCATENATE("(",ROUND((F178/$H179)*100,1),")")</f>
        <v>(2.7)</v>
      </c>
      <c r="H178" s="302">
        <f t="shared" ref="H178" si="141">SUM(B178,D178,F178)</f>
        <v>7.1464488702989666</v>
      </c>
      <c r="I178" s="299" t="str">
        <f>CONCATENATE("(",ROUND((H178/$H179)*100,1),")")</f>
        <v>(17.3)</v>
      </c>
      <c r="K178" s="302">
        <f t="shared" ref="K178:K179" si="142">B183-B178</f>
        <v>0.2431363990902593</v>
      </c>
      <c r="L178" s="302">
        <f t="shared" ref="L178:L179" si="143">D183-D178</f>
        <v>0.21032394344857064</v>
      </c>
      <c r="M178" s="302">
        <f t="shared" ref="M178:M179" si="144">F183-F178</f>
        <v>8.5682194902541253E-2</v>
      </c>
      <c r="N178" s="302">
        <f t="shared" ref="N178:N179" si="145">SUM(K178:M178)</f>
        <v>0.53914253744137119</v>
      </c>
    </row>
    <row r="179" spans="1:14" x14ac:dyDescent="0.2">
      <c r="A179" s="282" t="s">
        <v>363</v>
      </c>
      <c r="B179" s="302">
        <f>SUM(B177:B178)</f>
        <v>21.48455959950018</v>
      </c>
      <c r="C179" s="299" t="str">
        <f>CONCATENATE("(",ROUND((B179/$H179)*100,1),")")</f>
        <v>(51.9)</v>
      </c>
      <c r="D179" s="302">
        <f>SUM(D177:D178)</f>
        <v>3.9965718253914213</v>
      </c>
      <c r="E179" s="299" t="str">
        <f>CONCATENATE("(",ROUND((D179/$H179)*100,1),")")</f>
        <v>(9.7)</v>
      </c>
      <c r="F179" s="302">
        <f>SUM(F177:F178)</f>
        <v>15.931868575108318</v>
      </c>
      <c r="G179" s="299" t="str">
        <f>CONCATENATE("(",ROUND((F179/$H179)*100,1),")")</f>
        <v>(38.5)</v>
      </c>
      <c r="H179" s="302">
        <f>SUM(H177:H178)</f>
        <v>41.412999999999926</v>
      </c>
      <c r="I179" s="299" t="str">
        <f>CONCATENATE("(",ROUND((H179/$H179)*100,1),")")</f>
        <v>(100)</v>
      </c>
      <c r="K179" s="302">
        <f t="shared" si="142"/>
        <v>1.2201206531517634</v>
      </c>
      <c r="L179" s="302">
        <f t="shared" si="143"/>
        <v>0.32669762713961514</v>
      </c>
      <c r="M179" s="302">
        <f t="shared" si="144"/>
        <v>1.2431817197088293</v>
      </c>
      <c r="N179" s="302">
        <f t="shared" si="145"/>
        <v>2.7900000000002079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19.086417564153297</v>
      </c>
      <c r="C182" s="299" t="str">
        <f>CONCATENATE("(",ROUND((B182/$H184)*100,1),")")</f>
        <v>(43.2)</v>
      </c>
      <c r="D182" s="302">
        <f>'Ind T6'!R72</f>
        <v>1.4556336769541565</v>
      </c>
      <c r="E182" s="299" t="str">
        <f>CONCATENATE("(",ROUND((D182/$H184)*100,1),")")</f>
        <v>(3.3)</v>
      </c>
      <c r="F182" s="302">
        <f>'Ind T6'!S72</f>
        <v>15.975357351152333</v>
      </c>
      <c r="G182" s="299" t="str">
        <f>CONCATENATE("(",ROUND((F182/$H184)*100,1),")")</f>
        <v>(36.1)</v>
      </c>
      <c r="H182" s="302">
        <f>SUM(B182,D182,F182)</f>
        <v>36.517408592259784</v>
      </c>
      <c r="I182" s="299" t="str">
        <f>CONCATENATE("(",ROUND((H182/$H184)*100,1),")")</f>
        <v>(82.6)</v>
      </c>
      <c r="K182" s="302">
        <f>B187-B182</f>
        <v>0.8990593242501923</v>
      </c>
      <c r="L182" s="302">
        <f>D187-D182</f>
        <v>0.17556278595958386</v>
      </c>
      <c r="M182" s="302">
        <f>F187-F182</f>
        <v>1.679855664936774</v>
      </c>
      <c r="N182" s="302">
        <f>SUM(K182:M182)</f>
        <v>2.7544777751465501</v>
      </c>
    </row>
    <row r="183" spans="1:14" x14ac:dyDescent="0.2">
      <c r="A183" s="282" t="s">
        <v>365</v>
      </c>
      <c r="B183" s="302">
        <f>'Ind T6'!Q71</f>
        <v>3.6182626884986453</v>
      </c>
      <c r="C183" s="299" t="str">
        <f>CONCATENATE("(",ROUND((B183/$H184)*100,1),")")</f>
        <v>(8.2)</v>
      </c>
      <c r="D183" s="302">
        <f>'Ind T6'!R71</f>
        <v>2.86763577557688</v>
      </c>
      <c r="E183" s="299" t="str">
        <f>CONCATENATE("(",ROUND((D183/$H184)*100,1),")")</f>
        <v>(6.5)</v>
      </c>
      <c r="F183" s="302">
        <f>'Ind T6'!S71</f>
        <v>1.1996929436648129</v>
      </c>
      <c r="G183" s="299" t="str">
        <f>CONCATENATE("(",ROUND((F183/$H184)*100,1),")")</f>
        <v>(2.7)</v>
      </c>
      <c r="H183" s="302">
        <f t="shared" ref="H183" si="146">SUM(B183,D183,F183)</f>
        <v>7.685591407740338</v>
      </c>
      <c r="I183" s="299" t="str">
        <f>CONCATENATE("(",ROUND((H183/$H184)*100,1),")")</f>
        <v>(17.4)</v>
      </c>
      <c r="K183" s="302">
        <f t="shared" ref="K183:K184" si="147">B188-B183</f>
        <v>0.34766377911743529</v>
      </c>
      <c r="L183" s="302">
        <f t="shared" ref="L183:L184" si="148">D188-D183</f>
        <v>0.31072332423189231</v>
      </c>
      <c r="M183" s="302">
        <f t="shared" ref="M183:M184" si="149">F188-F183</f>
        <v>0.15213512150400876</v>
      </c>
      <c r="N183" s="302">
        <f t="shared" ref="N183:N184" si="150">SUM(K183:M183)</f>
        <v>0.81052222485333636</v>
      </c>
    </row>
    <row r="184" spans="1:14" x14ac:dyDescent="0.2">
      <c r="A184" s="282" t="s">
        <v>363</v>
      </c>
      <c r="B184" s="302">
        <f>SUM(B182:B183)</f>
        <v>22.704680252651944</v>
      </c>
      <c r="C184" s="299" t="str">
        <f>CONCATENATE("(",ROUND((B184/$H184)*100,1),")")</f>
        <v>(51.4)</v>
      </c>
      <c r="D184" s="302">
        <f>SUM(D182:D183)</f>
        <v>4.3232694525310364</v>
      </c>
      <c r="E184" s="299" t="str">
        <f>CONCATENATE("(",ROUND((D184/$H184)*100,1),")")</f>
        <v>(9.8)</v>
      </c>
      <c r="F184" s="302">
        <f>SUM(F182:F183)</f>
        <v>17.175050294817147</v>
      </c>
      <c r="G184" s="299" t="str">
        <f>CONCATENATE("(",ROUND((F184/$H184)*100,1),")")</f>
        <v>(38.9)</v>
      </c>
      <c r="H184" s="302">
        <f>SUM(H182:H183)</f>
        <v>44.203000000000124</v>
      </c>
      <c r="I184" s="299" t="str">
        <f>CONCATENATE("(",ROUND((H184/$H184)*100,1),")")</f>
        <v>(100)</v>
      </c>
      <c r="K184" s="302">
        <f t="shared" si="147"/>
        <v>1.2467231033676249</v>
      </c>
      <c r="L184" s="302">
        <f t="shared" si="148"/>
        <v>0.48628611019147616</v>
      </c>
      <c r="M184" s="302">
        <f t="shared" si="149"/>
        <v>1.8319907864407803</v>
      </c>
      <c r="N184" s="302">
        <f t="shared" si="150"/>
        <v>3.5649999999998814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19.98547688840349</v>
      </c>
      <c r="C187" s="299" t="str">
        <f>CONCATENATE("(",ROUND((B187/$H189)*100,1),")")</f>
        <v>(41.8)</v>
      </c>
      <c r="D187" s="302">
        <f>'Ind T6'!W72</f>
        <v>1.6311964629137403</v>
      </c>
      <c r="E187" s="299" t="str">
        <f>CONCATENATE("(",ROUND((D187/$H189)*100,1),")")</f>
        <v>(3.4)</v>
      </c>
      <c r="F187" s="302">
        <f>'Ind T6'!X72</f>
        <v>17.655213016089107</v>
      </c>
      <c r="G187" s="299" t="str">
        <f>CONCATENATE("(",ROUND((F187/$H189)*100,1),")")</f>
        <v>(37)</v>
      </c>
      <c r="H187" s="302">
        <f>SUM(B187,D187,F187)</f>
        <v>39.271886367406339</v>
      </c>
      <c r="I187" s="299" t="str">
        <f>CONCATENATE("(",ROUND((H187/$H189)*100,1),")")</f>
        <v>(82.2)</v>
      </c>
      <c r="K187" s="302">
        <f>B187-B177</f>
        <v>1.8760435783116947</v>
      </c>
      <c r="L187" s="302">
        <f>D187-D177</f>
        <v>0.29193646965062836</v>
      </c>
      <c r="M187" s="302">
        <f>F187-F177</f>
        <v>2.8373551897430609</v>
      </c>
      <c r="N187" s="302">
        <f>SUM(K187:M187)</f>
        <v>5.0053352377053839</v>
      </c>
    </row>
    <row r="188" spans="1:14" x14ac:dyDescent="0.2">
      <c r="A188" s="282" t="s">
        <v>365</v>
      </c>
      <c r="B188" s="302">
        <f>'Ind T6'!V71</f>
        <v>3.9659264676160806</v>
      </c>
      <c r="C188" s="299" t="str">
        <f>CONCATENATE("(",ROUND((B188/$H189)*100,1),")")</f>
        <v>(8.3)</v>
      </c>
      <c r="D188" s="302">
        <f>'Ind T6'!W71</f>
        <v>3.1783590998087723</v>
      </c>
      <c r="E188" s="299" t="str">
        <f>CONCATENATE("(",ROUND((D188/$H189)*100,1),")")</f>
        <v>(6.7)</v>
      </c>
      <c r="F188" s="302">
        <f>'Ind T6'!X71</f>
        <v>1.3518280651688217</v>
      </c>
      <c r="G188" s="299" t="str">
        <f>CONCATENATE("(",ROUND((F188/$H189)*100,1),")")</f>
        <v>(2.8)</v>
      </c>
      <c r="H188" s="302">
        <f t="shared" ref="H188" si="151">SUM(B188,D188,F188)</f>
        <v>8.4961136325936746</v>
      </c>
      <c r="I188" s="299" t="str">
        <f>CONCATENATE("(",ROUND((H188/$H189)*100,1),")")</f>
        <v>(17.8)</v>
      </c>
      <c r="K188" s="302">
        <f t="shared" ref="K188:K189" si="152">B188-B178</f>
        <v>0.59080017820769459</v>
      </c>
      <c r="L188" s="302">
        <f t="shared" ref="L188:L189" si="153">D188-D178</f>
        <v>0.52104726768046294</v>
      </c>
      <c r="M188" s="302">
        <f t="shared" ref="M188:M189" si="154">F188-F178</f>
        <v>0.23781731640655002</v>
      </c>
      <c r="N188" s="302">
        <f t="shared" ref="N188:N189" si="155">SUM(K188:M188)</f>
        <v>1.3496647622947076</v>
      </c>
    </row>
    <row r="189" spans="1:14" x14ac:dyDescent="0.2">
      <c r="A189" s="282" t="s">
        <v>363</v>
      </c>
      <c r="B189" s="302">
        <f>SUM(B187:B188)</f>
        <v>23.951403356019568</v>
      </c>
      <c r="C189" s="299" t="str">
        <f>CONCATENATE("(",ROUND((B189/$H189)*100,1),")")</f>
        <v>(50.1)</v>
      </c>
      <c r="D189" s="302">
        <f>SUM(D187:D188)</f>
        <v>4.8095555627225126</v>
      </c>
      <c r="E189" s="299" t="str">
        <f>CONCATENATE("(",ROUND((D189/$H189)*100,1),")")</f>
        <v>(10.1)</v>
      </c>
      <c r="F189" s="302">
        <f>SUM(F187:F188)</f>
        <v>19.007041081257928</v>
      </c>
      <c r="G189" s="299" t="str">
        <f>CONCATENATE("(",ROUND((F189/$H189)*100,1),")")</f>
        <v>(39.8)</v>
      </c>
      <c r="H189" s="302">
        <f>SUM(H187:H188)</f>
        <v>47.768000000000015</v>
      </c>
      <c r="I189" s="299" t="str">
        <f>CONCATENATE("(",ROUND((H189/$H189)*100,1),")")</f>
        <v>(100)</v>
      </c>
      <c r="K189" s="302">
        <f t="shared" si="152"/>
        <v>2.4668437565193884</v>
      </c>
      <c r="L189" s="302">
        <f t="shared" si="153"/>
        <v>0.81298373733109131</v>
      </c>
      <c r="M189" s="302">
        <f t="shared" si="154"/>
        <v>3.0751725061496096</v>
      </c>
      <c r="N189" s="302">
        <f t="shared" si="155"/>
        <v>6.3550000000000892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31.514065603886209</v>
      </c>
      <c r="C198" s="299" t="str">
        <f>CONCATENATE("(",ROUND((B198/$H200)*100,1),")")</f>
        <v>(35.2)</v>
      </c>
      <c r="D198" s="302">
        <f>'Ind T6'!M81</f>
        <v>11.379314424516823</v>
      </c>
      <c r="E198" s="299" t="str">
        <f>CONCATENATE("(",ROUND((D198/$H200)*100,1),")")</f>
        <v>(12.7)</v>
      </c>
      <c r="F198" s="302">
        <f>'Ind T6'!N81</f>
        <v>2.5780675119296044</v>
      </c>
      <c r="G198" s="299" t="str">
        <f>CONCATENATE("(",ROUND((F198/$H200)*100,1),")")</f>
        <v>(2.9)</v>
      </c>
      <c r="H198" s="302">
        <f>SUM(B198,D198,F198)</f>
        <v>45.471447540332633</v>
      </c>
      <c r="I198" s="299" t="str">
        <f>CONCATENATE("(",ROUND((H198/$H200)*100,1),")")</f>
        <v>(50.8)</v>
      </c>
      <c r="K198" s="302">
        <f>B203-B198</f>
        <v>0.52530573384408541</v>
      </c>
      <c r="L198" s="302">
        <f>D203-D198</f>
        <v>-5.6740978695142275E-3</v>
      </c>
      <c r="M198" s="302">
        <f>F203-F198</f>
        <v>3.417776146686391E-2</v>
      </c>
      <c r="N198" s="302">
        <f>SUM(K198:M198)</f>
        <v>0.55380939744143509</v>
      </c>
    </row>
    <row r="199" spans="1:14" x14ac:dyDescent="0.2">
      <c r="A199" s="282" t="s">
        <v>365</v>
      </c>
      <c r="B199" s="302">
        <f>'Ind T6'!L80</f>
        <v>19.720916929241305</v>
      </c>
      <c r="C199" s="299" t="str">
        <f>CONCATENATE("(",ROUND((B199/$H200)*100,1),")")</f>
        <v>(22)</v>
      </c>
      <c r="D199" s="302">
        <f>'Ind T6'!M80</f>
        <v>22.272400309201402</v>
      </c>
      <c r="E199" s="299" t="str">
        <f>CONCATENATE("(",ROUND((D199/$H200)*100,1),")")</f>
        <v>(24.9)</v>
      </c>
      <c r="F199" s="302">
        <f>'Ind T6'!N80</f>
        <v>2.05623522122462</v>
      </c>
      <c r="G199" s="299" t="str">
        <f>CONCATENATE("(",ROUND((F199/$H200)*100,1),")")</f>
        <v>(2.3)</v>
      </c>
      <c r="H199" s="302">
        <f t="shared" ref="H199" si="156">SUM(B199,D199,F199)</f>
        <v>44.049552459667325</v>
      </c>
      <c r="I199" s="299" t="str">
        <f>CONCATENATE("(",ROUND((H199/$H200)*100,1),")")</f>
        <v>(49.2)</v>
      </c>
      <c r="K199" s="302">
        <f t="shared" ref="K199:K200" si="157">B204-B199</f>
        <v>0.84374612683235739</v>
      </c>
      <c r="L199" s="302">
        <f t="shared" ref="L199:L200" si="158">D204-D199</f>
        <v>-0.84848190107968691</v>
      </c>
      <c r="M199" s="302">
        <f t="shared" ref="M199:M200" si="159">F204-F199</f>
        <v>6.1926376805909733E-2</v>
      </c>
      <c r="N199" s="302">
        <f t="shared" ref="N199:N200" si="160">SUM(K199:M199)</f>
        <v>5.7190602558580217E-2</v>
      </c>
    </row>
    <row r="200" spans="1:14" x14ac:dyDescent="0.2">
      <c r="A200" s="282" t="s">
        <v>363</v>
      </c>
      <c r="B200" s="302">
        <f>SUM(B198:B199)</f>
        <v>51.234982533127514</v>
      </c>
      <c r="C200" s="299" t="str">
        <f>CONCATENATE("(",ROUND((B200/$H200)*100,1),")")</f>
        <v>(57.2)</v>
      </c>
      <c r="D200" s="302">
        <f>SUM(D198:D199)</f>
        <v>33.651714733718222</v>
      </c>
      <c r="E200" s="299" t="str">
        <f>CONCATENATE("(",ROUND((D200/$H200)*100,1),")")</f>
        <v>(37.6)</v>
      </c>
      <c r="F200" s="302">
        <f>SUM(F198:F199)</f>
        <v>4.6343027331542244</v>
      </c>
      <c r="G200" s="299" t="str">
        <f>CONCATENATE("(",ROUND((F200/$H200)*100,1),")")</f>
        <v>(5.2)</v>
      </c>
      <c r="H200" s="302">
        <f>SUM(H198:H199)</f>
        <v>89.520999999999958</v>
      </c>
      <c r="I200" s="299" t="str">
        <f>CONCATENATE("(",ROUND((H200/$H200)*100,1),")")</f>
        <v>(100)</v>
      </c>
      <c r="K200" s="302">
        <f t="shared" si="157"/>
        <v>1.3690518606764428</v>
      </c>
      <c r="L200" s="302">
        <f t="shared" si="158"/>
        <v>-0.8541559989491958</v>
      </c>
      <c r="M200" s="302">
        <f t="shared" si="159"/>
        <v>9.6104138272774087E-2</v>
      </c>
      <c r="N200" s="302">
        <f t="shared" si="160"/>
        <v>0.61100000000002108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32.039371337730294</v>
      </c>
      <c r="C203" s="299" t="str">
        <f>CONCATENATE("(",ROUND((B203/$H205)*100,1),")")</f>
        <v>(35.5)</v>
      </c>
      <c r="D203" s="302">
        <f>'Ind T6'!R81</f>
        <v>11.373640326647308</v>
      </c>
      <c r="E203" s="299" t="str">
        <f>CONCATENATE("(",ROUND((D203/$H205)*100,1),")")</f>
        <v>(12.6)</v>
      </c>
      <c r="F203" s="302">
        <f>'Ind T6'!S81</f>
        <v>2.6122452733964683</v>
      </c>
      <c r="G203" s="299" t="str">
        <f>CONCATENATE("(",ROUND((F203/$H205)*100,1),")")</f>
        <v>(2.9)</v>
      </c>
      <c r="H203" s="302">
        <f>SUM(B203,D203,F203)</f>
        <v>46.025256937774074</v>
      </c>
      <c r="I203" s="299" t="str">
        <f>CONCATENATE("(",ROUND((H203/$H205)*100,1),")")</f>
        <v>(51.1)</v>
      </c>
      <c r="K203" s="302">
        <f>B208-B203</f>
        <v>0.74658093072739717</v>
      </c>
      <c r="L203" s="302">
        <f>D208-D203</f>
        <v>0.13312706517306871</v>
      </c>
      <c r="M203" s="302">
        <f>F208-F203</f>
        <v>6.4263110316813421E-2</v>
      </c>
      <c r="N203" s="302">
        <f>SUM(K203:M203)</f>
        <v>0.94397110621727931</v>
      </c>
    </row>
    <row r="204" spans="1:14" x14ac:dyDescent="0.2">
      <c r="A204" s="282" t="s">
        <v>365</v>
      </c>
      <c r="B204" s="302">
        <f>'Ind T6'!Q80</f>
        <v>20.564663056073663</v>
      </c>
      <c r="C204" s="299" t="str">
        <f>CONCATENATE("(",ROUND((B204/$H205)*100,1),")")</f>
        <v>(22.8)</v>
      </c>
      <c r="D204" s="302">
        <f>'Ind T6'!R80</f>
        <v>21.423918408121715</v>
      </c>
      <c r="E204" s="299" t="str">
        <f>CONCATENATE("(",ROUND((D204/$H205)*100,1),")")</f>
        <v>(23.8)</v>
      </c>
      <c r="F204" s="302">
        <f>'Ind T6'!S80</f>
        <v>2.1181615980305297</v>
      </c>
      <c r="G204" s="299" t="str">
        <f>CONCATENATE("(",ROUND((F204/$H205)*100,1),")")</f>
        <v>(2.4)</v>
      </c>
      <c r="H204" s="302">
        <f t="shared" ref="H204" si="161">SUM(B204,D204,F204)</f>
        <v>44.10674306222591</v>
      </c>
      <c r="I204" s="299" t="str">
        <f>CONCATENATE("(",ROUND((H204/$H205)*100,1),")")</f>
        <v>(48.9)</v>
      </c>
      <c r="K204" s="302">
        <f t="shared" ref="K204:K205" si="162">B209-B204</f>
        <v>1.6850364076223805</v>
      </c>
      <c r="L204" s="302">
        <f t="shared" ref="L204:L205" si="163">D209-D204</f>
        <v>-1.4158940807317251</v>
      </c>
      <c r="M204" s="302">
        <f t="shared" ref="M204:M205" si="164">F209-F204</f>
        <v>0.14688656689203494</v>
      </c>
      <c r="N204" s="302">
        <f t="shared" ref="N204:N205" si="165">SUM(K204:M204)</f>
        <v>0.41602889378269037</v>
      </c>
    </row>
    <row r="205" spans="1:14" x14ac:dyDescent="0.2">
      <c r="A205" s="282" t="s">
        <v>363</v>
      </c>
      <c r="B205" s="302">
        <f>SUM(B203:B204)</f>
        <v>52.604034393803957</v>
      </c>
      <c r="C205" s="299" t="str">
        <f>CONCATENATE("(",ROUND((B205/$H205)*100,1),")")</f>
        <v>(58.4)</v>
      </c>
      <c r="D205" s="302">
        <f>SUM(D203:D204)</f>
        <v>32.797558734769027</v>
      </c>
      <c r="E205" s="299" t="str">
        <f>CONCATENATE("(",ROUND((D205/$H205)*100,1),")")</f>
        <v>(36.4)</v>
      </c>
      <c r="F205" s="302">
        <f>SUM(F203:F204)</f>
        <v>4.7304068714269984</v>
      </c>
      <c r="G205" s="299" t="str">
        <f>CONCATENATE("(",ROUND((F205/$H205)*100,1),")")</f>
        <v>(5.2)</v>
      </c>
      <c r="H205" s="302">
        <f>SUM(H203:H204)</f>
        <v>90.131999999999977</v>
      </c>
      <c r="I205" s="299" t="str">
        <f>CONCATENATE("(",ROUND((H205/$H205)*100,1),")")</f>
        <v>(100)</v>
      </c>
      <c r="K205" s="302">
        <f t="shared" si="162"/>
        <v>2.4316173383497812</v>
      </c>
      <c r="L205" s="302">
        <f t="shared" si="163"/>
        <v>-1.2827670155586617</v>
      </c>
      <c r="M205" s="302">
        <f t="shared" si="164"/>
        <v>0.21114967720884792</v>
      </c>
      <c r="N205" s="302">
        <f t="shared" si="165"/>
        <v>1.3599999999999675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32.785952268457692</v>
      </c>
      <c r="C208" s="299" t="str">
        <f>CONCATENATE("(",ROUND((B208/$H210)*100,1),")")</f>
        <v>(35.8)</v>
      </c>
      <c r="D208" s="302">
        <f>'Ind T6'!W81</f>
        <v>11.506767391820377</v>
      </c>
      <c r="E208" s="299" t="str">
        <f>CONCATENATE("(",ROUND((D208/$H210)*100,1),")")</f>
        <v>(12.6)</v>
      </c>
      <c r="F208" s="302">
        <f>'Ind T6'!X81</f>
        <v>2.6765083837132817</v>
      </c>
      <c r="G208" s="299" t="str">
        <f>CONCATENATE("(",ROUND((F208/$H210)*100,1),")")</f>
        <v>(2.9)</v>
      </c>
      <c r="H208" s="302">
        <f>SUM(B208,D208,F208)</f>
        <v>46.96922804399135</v>
      </c>
      <c r="I208" s="299" t="str">
        <f>CONCATENATE("(",ROUND((H208/$H210)*100,1),")")</f>
        <v>(51.3)</v>
      </c>
      <c r="K208" s="302">
        <f>B208-B198</f>
        <v>1.2718866645714826</v>
      </c>
      <c r="L208" s="302">
        <f>D208-D198</f>
        <v>0.12745296730355449</v>
      </c>
      <c r="M208" s="302">
        <f>F208-F198</f>
        <v>9.8440871783677331E-2</v>
      </c>
      <c r="N208" s="302">
        <f>SUM(K208:M208)</f>
        <v>1.4977805036587144</v>
      </c>
    </row>
    <row r="209" spans="1:14" x14ac:dyDescent="0.2">
      <c r="A209" s="282" t="s">
        <v>365</v>
      </c>
      <c r="B209" s="302">
        <f>'Ind T6'!V80</f>
        <v>22.249699463696043</v>
      </c>
      <c r="C209" s="299" t="str">
        <f>CONCATENATE("(",ROUND((B209/$H210)*100,1),")")</f>
        <v>(24.3)</v>
      </c>
      <c r="D209" s="302">
        <f>'Ind T6'!W80</f>
        <v>20.00802432738999</v>
      </c>
      <c r="E209" s="299" t="str">
        <f>CONCATENATE("(",ROUND((D209/$H210)*100,1),")")</f>
        <v>(21.9)</v>
      </c>
      <c r="F209" s="302">
        <f>'Ind T6'!X80</f>
        <v>2.2650481649225647</v>
      </c>
      <c r="G209" s="299" t="str">
        <f>CONCATENATE("(",ROUND((F209/$H210)*100,1),")")</f>
        <v>(2.5)</v>
      </c>
      <c r="H209" s="302">
        <f t="shared" ref="H209" si="166">SUM(B209,D209,F209)</f>
        <v>44.522771956008597</v>
      </c>
      <c r="I209" s="299" t="str">
        <f>CONCATENATE("(",ROUND((H209/$H210)*100,1),")")</f>
        <v>(48.7)</v>
      </c>
      <c r="K209" s="302">
        <f t="shared" ref="K209:K210" si="167">B209-B199</f>
        <v>2.5287825344547379</v>
      </c>
      <c r="L209" s="302">
        <f t="shared" ref="L209:L210" si="168">D209-D199</f>
        <v>-2.264375981811412</v>
      </c>
      <c r="M209" s="302">
        <f t="shared" ref="M209:M210" si="169">F209-F199</f>
        <v>0.20881294369794468</v>
      </c>
      <c r="N209" s="302">
        <f t="shared" ref="N209:N210" si="170">SUM(K209:M209)</f>
        <v>0.47321949634127058</v>
      </c>
    </row>
    <row r="210" spans="1:14" x14ac:dyDescent="0.2">
      <c r="A210" s="282" t="s">
        <v>363</v>
      </c>
      <c r="B210" s="302">
        <f>SUM(B208:B209)</f>
        <v>55.035651732153738</v>
      </c>
      <c r="C210" s="299" t="str">
        <f>CONCATENATE("(",ROUND((B210/$H210)*100,1),")")</f>
        <v>(60.2)</v>
      </c>
      <c r="D210" s="302">
        <f>SUM(D208:D209)</f>
        <v>31.514791719210365</v>
      </c>
      <c r="E210" s="299" t="str">
        <f>CONCATENATE("(",ROUND((D210/$H210)*100,1),")")</f>
        <v>(34.4)</v>
      </c>
      <c r="F210" s="302">
        <f>SUM(F208:F209)</f>
        <v>4.9415565486358464</v>
      </c>
      <c r="G210" s="299" t="str">
        <f>CONCATENATE("(",ROUND((F210/$H210)*100,1),")")</f>
        <v>(5.4)</v>
      </c>
      <c r="H210" s="302">
        <f>SUM(H208:H209)</f>
        <v>91.491999999999948</v>
      </c>
      <c r="I210" s="299" t="str">
        <f>CONCATENATE("(",ROUND((H210/$H210)*100,1),")")</f>
        <v>(100)</v>
      </c>
      <c r="K210" s="302">
        <f t="shared" si="167"/>
        <v>3.800669199026224</v>
      </c>
      <c r="L210" s="302">
        <f t="shared" si="168"/>
        <v>-2.1369230145078575</v>
      </c>
      <c r="M210" s="302">
        <f t="shared" si="169"/>
        <v>0.30725381548162201</v>
      </c>
      <c r="N210" s="302">
        <f t="shared" si="170"/>
        <v>1.9709999999999885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16.20172807700617</v>
      </c>
      <c r="C219" s="299" t="str">
        <f>CONCATENATE("(",ROUND((B219/$H221)*100,1),")")</f>
        <v>(56.1)</v>
      </c>
      <c r="D219" s="302">
        <f>'Ind T6'!M90</f>
        <v>2.6119655048224875</v>
      </c>
      <c r="E219" s="299" t="str">
        <f>CONCATENATE("(",ROUND((D219/$H221)*100,1),")")</f>
        <v>(9)</v>
      </c>
      <c r="F219" s="302">
        <f>'Ind T6'!N90</f>
        <v>2.7584071990771331</v>
      </c>
      <c r="G219" s="299" t="str">
        <f>CONCATENATE("(",ROUND((F219/$H221)*100,1),")")</f>
        <v>(9.6)</v>
      </c>
      <c r="H219" s="302">
        <f>SUM(B219,D219,F219)</f>
        <v>21.572100780905792</v>
      </c>
      <c r="I219" s="299" t="str">
        <f>CONCATENATE("(",ROUND((H219/$H221)*100,1),")")</f>
        <v>(74.7)</v>
      </c>
      <c r="K219" s="302">
        <f>B224-B219</f>
        <v>0.18960364587003298</v>
      </c>
      <c r="L219" s="302">
        <f>D224-D219</f>
        <v>5.9919968537998969E-2</v>
      </c>
      <c r="M219" s="302">
        <f>F224-F219</f>
        <v>4.6657597698305686E-2</v>
      </c>
      <c r="N219" s="302">
        <f>SUM(K219:M219)</f>
        <v>0.29618121210633763</v>
      </c>
    </row>
    <row r="220" spans="1:14" x14ac:dyDescent="0.2">
      <c r="A220" s="282" t="s">
        <v>365</v>
      </c>
      <c r="B220" s="302">
        <f>'Ind T6'!L89</f>
        <v>4.4073753207236255</v>
      </c>
      <c r="C220" s="299" t="str">
        <f>CONCATENATE("(",ROUND((B220/$H221)*100,1),")")</f>
        <v>(15.3)</v>
      </c>
      <c r="D220" s="302">
        <f>'Ind T6'!M89</f>
        <v>2.6476764912781294</v>
      </c>
      <c r="E220" s="299" t="str">
        <f>CONCATENATE("(",ROUND((D220/$H221)*100,1),")")</f>
        <v>(9.2)</v>
      </c>
      <c r="F220" s="302">
        <f>'Ind T6'!N89</f>
        <v>0.24384740709243119</v>
      </c>
      <c r="G220" s="299" t="str">
        <f>CONCATENATE("(",ROUND((F220/$H221)*100,1),")")</f>
        <v>(0.8)</v>
      </c>
      <c r="H220" s="302">
        <f t="shared" ref="H220" si="171">SUM(B220,D220,F220)</f>
        <v>7.2988992190941868</v>
      </c>
      <c r="I220" s="299" t="str">
        <f>CONCATENATE("(",ROUND((H220/$H221)*100,1),")")</f>
        <v>(25.3)</v>
      </c>
      <c r="K220" s="302">
        <f t="shared" ref="K220:K221" si="172">B225-B220</f>
        <v>6.5131487626856277E-2</v>
      </c>
      <c r="L220" s="302">
        <f t="shared" ref="L220:L221" si="173">D225-D220</f>
        <v>0.11418077030991913</v>
      </c>
      <c r="M220" s="302">
        <f t="shared" ref="M220:M221" si="174">F225-F220</f>
        <v>-4.4934700431446817E-3</v>
      </c>
      <c r="N220" s="302">
        <f t="shared" ref="N220:N221" si="175">SUM(K220:M220)</f>
        <v>0.17481878789363073</v>
      </c>
    </row>
    <row r="221" spans="1:14" x14ac:dyDescent="0.2">
      <c r="A221" s="282" t="s">
        <v>363</v>
      </c>
      <c r="B221" s="302">
        <f>SUM(B219:B220)</f>
        <v>20.609103397729797</v>
      </c>
      <c r="C221" s="299" t="str">
        <f>CONCATENATE("(",ROUND((B221/$H221)*100,1),")")</f>
        <v>(71.4)</v>
      </c>
      <c r="D221" s="302">
        <f>SUM(D219:D220)</f>
        <v>5.2596419961006173</v>
      </c>
      <c r="E221" s="299" t="str">
        <f>CONCATENATE("(",ROUND((D221/$H221)*100,1),")")</f>
        <v>(18.2)</v>
      </c>
      <c r="F221" s="302">
        <f>SUM(F219:F220)</f>
        <v>3.0022546061695641</v>
      </c>
      <c r="G221" s="299" t="str">
        <f>CONCATENATE("(",ROUND((F221/$H221)*100,1),")")</f>
        <v>(10.4)</v>
      </c>
      <c r="H221" s="302">
        <f>SUM(H219:H220)</f>
        <v>28.870999999999981</v>
      </c>
      <c r="I221" s="299" t="str">
        <f>CONCATENATE("(",ROUND((H221/$H221)*100,1),")")</f>
        <v>(100)</v>
      </c>
      <c r="K221" s="302">
        <f t="shared" si="172"/>
        <v>0.25473513349688659</v>
      </c>
      <c r="L221" s="302">
        <f t="shared" si="173"/>
        <v>0.17410073884791721</v>
      </c>
      <c r="M221" s="302">
        <f t="shared" si="174"/>
        <v>4.2164127655161199E-2</v>
      </c>
      <c r="N221" s="302">
        <f t="shared" si="175"/>
        <v>0.470999999999965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16.391331722876203</v>
      </c>
      <c r="C224" s="299" t="str">
        <f>CONCATENATE("(",ROUND((B224/$H226)*100,1),")")</f>
        <v>(55.9)</v>
      </c>
      <c r="D224" s="302">
        <f>'Ind T6'!R90</f>
        <v>2.6718854733604864</v>
      </c>
      <c r="E224" s="299" t="str">
        <f>CONCATENATE("(",ROUND((D224/$H226)*100,1),")")</f>
        <v>(9.1)</v>
      </c>
      <c r="F224" s="302">
        <f>'Ind T6'!S90</f>
        <v>2.8050647967754387</v>
      </c>
      <c r="G224" s="299" t="str">
        <f>CONCATENATE("(",ROUND((F224/$H226)*100,1),")")</f>
        <v>(9.6)</v>
      </c>
      <c r="H224" s="302">
        <f>SUM(B224,D224,F224)</f>
        <v>21.868281993012129</v>
      </c>
      <c r="I224" s="299" t="str">
        <f>CONCATENATE("(",ROUND((H224/$H226)*100,1),")")</f>
        <v>(74.5)</v>
      </c>
      <c r="K224" s="302">
        <f>B229-B224</f>
        <v>-0.40377748092441479</v>
      </c>
      <c r="L224" s="302">
        <f>D229-D224</f>
        <v>7.7543199229681559E-2</v>
      </c>
      <c r="M224" s="302">
        <f>F229-F224</f>
        <v>6.3671053430277791E-2</v>
      </c>
      <c r="N224" s="302">
        <f>SUM(K224:M224)</f>
        <v>-0.26256322826445544</v>
      </c>
    </row>
    <row r="225" spans="1:14" x14ac:dyDescent="0.2">
      <c r="A225" s="282" t="s">
        <v>365</v>
      </c>
      <c r="B225" s="302">
        <f>'Ind T6'!Q89</f>
        <v>4.4725068083504818</v>
      </c>
      <c r="C225" s="299" t="str">
        <f>CONCATENATE("(",ROUND((B225/$H226)*100,1),")")</f>
        <v>(15.2)</v>
      </c>
      <c r="D225" s="302">
        <f>'Ind T6'!R89</f>
        <v>2.7618572615880486</v>
      </c>
      <c r="E225" s="299" t="str">
        <f>CONCATENATE("(",ROUND((D225/$H226)*100,1),")")</f>
        <v>(9.4)</v>
      </c>
      <c r="F225" s="302">
        <f>'Ind T6'!S89</f>
        <v>0.23935393704928651</v>
      </c>
      <c r="G225" s="299" t="str">
        <f>CONCATENATE("(",ROUND((F225/$H226)*100,1),")")</f>
        <v>(0.8)</v>
      </c>
      <c r="H225" s="302">
        <f t="shared" ref="H225" si="176">SUM(B225,D225,F225)</f>
        <v>7.4737180069878173</v>
      </c>
      <c r="I225" s="299" t="str">
        <f>CONCATENATE("(",ROUND((H225/$H226)*100,1),")")</f>
        <v>(25.5)</v>
      </c>
      <c r="K225" s="302">
        <f t="shared" ref="K225:K226" si="177">B230-B225</f>
        <v>0.11323200720361015</v>
      </c>
      <c r="L225" s="302">
        <f t="shared" ref="L225:L226" si="178">D230-D225</f>
        <v>0.19243439333834278</v>
      </c>
      <c r="M225" s="302">
        <f t="shared" ref="M225:M226" si="179">F230-F225</f>
        <v>-6.1031722774646247E-3</v>
      </c>
      <c r="N225" s="302">
        <f t="shared" ref="N225:N226" si="180">SUM(K225:M225)</f>
        <v>0.29956322826448833</v>
      </c>
    </row>
    <row r="226" spans="1:14" x14ac:dyDescent="0.2">
      <c r="A226" s="282" t="s">
        <v>363</v>
      </c>
      <c r="B226" s="302">
        <f>SUM(B224:B225)</f>
        <v>20.863838531226683</v>
      </c>
      <c r="C226" s="299" t="str">
        <f>CONCATENATE("(",ROUND((B226/$H226)*100,1),")")</f>
        <v>(71.1)</v>
      </c>
      <c r="D226" s="302">
        <f>SUM(D224:D225)</f>
        <v>5.4337427349485345</v>
      </c>
      <c r="E226" s="299" t="str">
        <f>CONCATENATE("(",ROUND((D226/$H226)*100,1),")")</f>
        <v>(18.5)</v>
      </c>
      <c r="F226" s="302">
        <f>SUM(F224:F225)</f>
        <v>3.0444187338247253</v>
      </c>
      <c r="G226" s="299" t="str">
        <f>CONCATENATE("(",ROUND((F226/$H226)*100,1),")")</f>
        <v>(10.4)</v>
      </c>
      <c r="H226" s="302">
        <f>SUM(H224:H225)</f>
        <v>29.341999999999945</v>
      </c>
      <c r="I226" s="299" t="str">
        <f>CONCATENATE("(",ROUND((H226/$H226)*100,1),")")</f>
        <v>(100)</v>
      </c>
      <c r="K226" s="302">
        <f t="shared" si="177"/>
        <v>-0.29054547372080464</v>
      </c>
      <c r="L226" s="302">
        <f t="shared" si="178"/>
        <v>0.26997759256802478</v>
      </c>
      <c r="M226" s="302">
        <f t="shared" si="179"/>
        <v>5.7567881152813083E-2</v>
      </c>
      <c r="N226" s="302">
        <f t="shared" si="180"/>
        <v>3.7000000000033229E-2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15.987554241951788</v>
      </c>
      <c r="C229" s="299" t="str">
        <f>CONCATENATE("(",ROUND((B229/$H231)*100,1),")")</f>
        <v>(54.4)</v>
      </c>
      <c r="D229" s="302">
        <f>'Ind T6'!W90</f>
        <v>2.749428672590168</v>
      </c>
      <c r="E229" s="299" t="str">
        <f>CONCATENATE("(",ROUND((D229/$H231)*100,1),")")</f>
        <v>(9.4)</v>
      </c>
      <c r="F229" s="302">
        <f>'Ind T6'!X90</f>
        <v>2.8687358502057165</v>
      </c>
      <c r="G229" s="299" t="str">
        <f>CONCATENATE("(",ROUND((F229/$H231)*100,1),")")</f>
        <v>(9.8)</v>
      </c>
      <c r="H229" s="302">
        <f>SUM(B229,D229,F229)</f>
        <v>21.605718764747671</v>
      </c>
      <c r="I229" s="299" t="str">
        <f>CONCATENATE("(",ROUND((H229/$H231)*100,1),")")</f>
        <v>(73.5)</v>
      </c>
      <c r="K229" s="302">
        <f>B229-B219</f>
        <v>-0.21417383505438181</v>
      </c>
      <c r="L229" s="302">
        <f>D229-D219</f>
        <v>0.13746316776768053</v>
      </c>
      <c r="M229" s="302">
        <f>F229-F219</f>
        <v>0.11032865112858348</v>
      </c>
      <c r="N229" s="302">
        <f>SUM(K229:M229)</f>
        <v>3.3617983841882193E-2</v>
      </c>
    </row>
    <row r="230" spans="1:14" x14ac:dyDescent="0.2">
      <c r="A230" s="282" t="s">
        <v>365</v>
      </c>
      <c r="B230" s="302">
        <f>'Ind T6'!V89</f>
        <v>4.5857388155540919</v>
      </c>
      <c r="C230" s="299" t="str">
        <f>CONCATENATE("(",ROUND((B230/$H231)*100,1),")")</f>
        <v>(15.6)</v>
      </c>
      <c r="D230" s="302">
        <f>'Ind T6'!W89</f>
        <v>2.9542916549263913</v>
      </c>
      <c r="E230" s="299" t="str">
        <f>CONCATENATE("(",ROUND((D230/$H231)*100,1),")")</f>
        <v>(10.1)</v>
      </c>
      <c r="F230" s="302">
        <f>'Ind T6'!X89</f>
        <v>0.23325076477182188</v>
      </c>
      <c r="G230" s="299" t="str">
        <f>CONCATENATE("(",ROUND((F230/$H231)*100,1),")")</f>
        <v>(0.8)</v>
      </c>
      <c r="H230" s="302">
        <f t="shared" ref="H230" si="181">SUM(B230,D230,F230)</f>
        <v>7.7732812352523046</v>
      </c>
      <c r="I230" s="299" t="str">
        <f>CONCATENATE("(",ROUND((H230/$H231)*100,1),")")</f>
        <v>(26.5)</v>
      </c>
      <c r="K230" s="302">
        <f t="shared" ref="K230:K231" si="182">B230-B220</f>
        <v>0.17836349483046643</v>
      </c>
      <c r="L230" s="302">
        <f t="shared" ref="L230:L231" si="183">D230-D220</f>
        <v>0.30661516364826191</v>
      </c>
      <c r="M230" s="302">
        <f t="shared" ref="M230:M231" si="184">F230-F220</f>
        <v>-1.0596642320609306E-2</v>
      </c>
      <c r="N230" s="302">
        <f t="shared" ref="N230:N231" si="185">SUM(K230:M230)</f>
        <v>0.47438201615811904</v>
      </c>
    </row>
    <row r="231" spans="1:14" x14ac:dyDescent="0.2">
      <c r="A231" s="282" t="s">
        <v>363</v>
      </c>
      <c r="B231" s="302">
        <f>SUM(B229:B230)</f>
        <v>20.573293057505879</v>
      </c>
      <c r="C231" s="299" t="str">
        <f>CONCATENATE("(",ROUND((B231/$H231)*100,1),")")</f>
        <v>(70)</v>
      </c>
      <c r="D231" s="302">
        <f>SUM(D229:D230)</f>
        <v>5.7037203275165593</v>
      </c>
      <c r="E231" s="299" t="str">
        <f>CONCATENATE("(",ROUND((D231/$H231)*100,1),")")</f>
        <v>(19.4)</v>
      </c>
      <c r="F231" s="302">
        <f>SUM(F229:F230)</f>
        <v>3.1019866149775384</v>
      </c>
      <c r="G231" s="299" t="str">
        <f>CONCATENATE("(",ROUND((F231/$H231)*100,1),")")</f>
        <v>(10.6)</v>
      </c>
      <c r="H231" s="302">
        <f>SUM(H229:H230)</f>
        <v>29.378999999999976</v>
      </c>
      <c r="I231" s="299" t="str">
        <f>CONCATENATE("(",ROUND((H231/$H231)*100,1),")")</f>
        <v>(100)</v>
      </c>
      <c r="K231" s="302">
        <f t="shared" si="182"/>
        <v>-3.5810340223918047E-2</v>
      </c>
      <c r="L231" s="302">
        <f t="shared" si="183"/>
        <v>0.444078331415942</v>
      </c>
      <c r="M231" s="302">
        <f t="shared" si="184"/>
        <v>9.9732008807974282E-2</v>
      </c>
      <c r="N231" s="302">
        <f t="shared" si="185"/>
        <v>0.50799999999999823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9.8915769333176016</v>
      </c>
      <c r="C240" s="299" t="str">
        <f>CONCATENATE("(",ROUND((B240/$H242)*100,1),")")</f>
        <v>(22.3)</v>
      </c>
      <c r="D240" s="302">
        <f>'Ind T6'!M99</f>
        <v>10.318036344799046</v>
      </c>
      <c r="E240" s="299" t="str">
        <f>CONCATENATE("(",ROUND((D240/$H242)*100,1),")")</f>
        <v>(23.2)</v>
      </c>
      <c r="F240" s="302">
        <f>'Ind T6'!N99</f>
        <v>0.54465312529905052</v>
      </c>
      <c r="G240" s="299" t="str">
        <f>CONCATENATE("(",ROUND((F240/$H242)*100,1),")")</f>
        <v>(1.2)</v>
      </c>
      <c r="H240" s="302">
        <f>SUM(B240,D240,F240)</f>
        <v>20.754266403415699</v>
      </c>
      <c r="I240" s="299" t="str">
        <f>CONCATENATE("(",ROUND((H240/$H242)*100,1),")")</f>
        <v>(46.8)</v>
      </c>
      <c r="K240" s="302">
        <f>B245-B240</f>
        <v>0.57741353933399076</v>
      </c>
      <c r="L240" s="302">
        <f>D245-D240</f>
        <v>0.46847497654251136</v>
      </c>
      <c r="M240" s="302">
        <f>F245-F240</f>
        <v>3.5752472760730791E-2</v>
      </c>
      <c r="N240" s="302">
        <f>SUM(K240:M240)</f>
        <v>1.0816409886372329</v>
      </c>
    </row>
    <row r="241" spans="1:14" x14ac:dyDescent="0.2">
      <c r="A241" s="282" t="s">
        <v>365</v>
      </c>
      <c r="B241" s="302">
        <f>'Ind T6'!L98</f>
        <v>8.4210272384997928</v>
      </c>
      <c r="C241" s="299" t="str">
        <f>CONCATENATE("(",ROUND((B241/$H242)*100,1),")")</f>
        <v>(19)</v>
      </c>
      <c r="D241" s="302">
        <f>'Ind T6'!M98</f>
        <v>14.391733869166554</v>
      </c>
      <c r="E241" s="299" t="str">
        <f>CONCATENATE("(",ROUND((D241/$H242)*100,1),")")</f>
        <v>(32.4)</v>
      </c>
      <c r="F241" s="302">
        <f>'Ind T6'!N98</f>
        <v>0.81897248891787655</v>
      </c>
      <c r="G241" s="299" t="str">
        <f>CONCATENATE("(",ROUND((F241/$H242)*100,1),")")</f>
        <v>(1.8)</v>
      </c>
      <c r="H241" s="302">
        <f t="shared" ref="H241" si="186">SUM(B241,D241,F241)</f>
        <v>23.631733596584223</v>
      </c>
      <c r="I241" s="299" t="str">
        <f>CONCATENATE("(",ROUND((H241/$H242)*100,1),")")</f>
        <v>(53.2)</v>
      </c>
      <c r="K241" s="302">
        <f t="shared" ref="K241:K242" si="187">B246-B241</f>
        <v>0.47285116446569297</v>
      </c>
      <c r="L241" s="302">
        <f t="shared" ref="L241:L242" si="188">D246-D241</f>
        <v>0.7026554267353049</v>
      </c>
      <c r="M241" s="302">
        <f t="shared" ref="M241:M242" si="189">F246-F241</f>
        <v>5.6852420161855322E-2</v>
      </c>
      <c r="N241" s="302">
        <f t="shared" ref="N241:N242" si="190">SUM(K241:M241)</f>
        <v>1.2323590113628531</v>
      </c>
    </row>
    <row r="242" spans="1:14" x14ac:dyDescent="0.2">
      <c r="A242" s="282" t="s">
        <v>363</v>
      </c>
      <c r="B242" s="302">
        <f>SUM(B240:B241)</f>
        <v>18.312604171817394</v>
      </c>
      <c r="C242" s="299" t="str">
        <f>CONCATENATE("(",ROUND((B242/$H242)*100,1),")")</f>
        <v>(41.3)</v>
      </c>
      <c r="D242" s="302">
        <f>SUM(D240:D241)</f>
        <v>24.709770213965598</v>
      </c>
      <c r="E242" s="299" t="str">
        <f>CONCATENATE("(",ROUND((D242/$H242)*100,1),")")</f>
        <v>(55.7)</v>
      </c>
      <c r="F242" s="302">
        <f>SUM(F240:F241)</f>
        <v>1.363625614216927</v>
      </c>
      <c r="G242" s="299" t="str">
        <f>CONCATENATE("(",ROUND((F242/$H242)*100,1),")")</f>
        <v>(3.1)</v>
      </c>
      <c r="H242" s="302">
        <f>SUM(H240:H241)</f>
        <v>44.385999999999925</v>
      </c>
      <c r="I242" s="299" t="str">
        <f>CONCATENATE("(",ROUND((H242/$H242)*100,1),")")</f>
        <v>(100)</v>
      </c>
      <c r="K242" s="302">
        <f t="shared" si="187"/>
        <v>1.0502647037996837</v>
      </c>
      <c r="L242" s="302">
        <f t="shared" si="188"/>
        <v>1.171130403277818</v>
      </c>
      <c r="M242" s="302">
        <f t="shared" si="189"/>
        <v>9.2604892922586224E-2</v>
      </c>
      <c r="N242" s="302">
        <f t="shared" si="190"/>
        <v>2.314000000000088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10.468990472651592</v>
      </c>
      <c r="C245" s="299" t="str">
        <f>CONCATENATE("(",ROUND((B245/$H247)*100,1),")")</f>
        <v>(22.4)</v>
      </c>
      <c r="D245" s="302">
        <f>'Ind T6'!R99</f>
        <v>10.786511321341557</v>
      </c>
      <c r="E245" s="299" t="str">
        <f>CONCATENATE("(",ROUND((D245/$H247)*100,1),")")</f>
        <v>(23.1)</v>
      </c>
      <c r="F245" s="302">
        <f>'Ind T6'!S99</f>
        <v>0.58040559805978131</v>
      </c>
      <c r="G245" s="299" t="str">
        <f>CONCATENATE("(",ROUND((F245/$H247)*100,1),")")</f>
        <v>(1.2)</v>
      </c>
      <c r="H245" s="302">
        <f>SUM(B245,D245,F245)</f>
        <v>21.835907392052928</v>
      </c>
      <c r="I245" s="299" t="str">
        <f>CONCATENATE("(",ROUND((H245/$H247)*100,1),")")</f>
        <v>(46.8)</v>
      </c>
      <c r="K245" s="302">
        <f>B250-B245</f>
        <v>1.5974457759992333</v>
      </c>
      <c r="L245" s="302">
        <f>D250-D245</f>
        <v>1.4770146180735768</v>
      </c>
      <c r="M245" s="302">
        <f>F250-F245</f>
        <v>8.4275617773371114E-2</v>
      </c>
      <c r="N245" s="302">
        <f>SUM(K245:M245)</f>
        <v>3.1587360118461811</v>
      </c>
    </row>
    <row r="246" spans="1:14" x14ac:dyDescent="0.2">
      <c r="A246" s="282" t="s">
        <v>365</v>
      </c>
      <c r="B246" s="302">
        <f>'Ind T6'!Q98</f>
        <v>8.8938784029654858</v>
      </c>
      <c r="C246" s="299" t="str">
        <f>CONCATENATE("(",ROUND((B246/$H247)*100,1),")")</f>
        <v>(19)</v>
      </c>
      <c r="D246" s="302">
        <f>'Ind T6'!R98</f>
        <v>15.094389295901859</v>
      </c>
      <c r="E246" s="299" t="str">
        <f>CONCATENATE("(",ROUND((D246/$H247)*100,1),")")</f>
        <v>(32.3)</v>
      </c>
      <c r="F246" s="302">
        <f>'Ind T6'!S98</f>
        <v>0.87582490907973187</v>
      </c>
      <c r="G246" s="299" t="str">
        <f>CONCATENATE("(",ROUND((F246/$H247)*100,1),")")</f>
        <v>(1.9)</v>
      </c>
      <c r="H246" s="302">
        <f t="shared" ref="H246" si="191">SUM(B246,D246,F246)</f>
        <v>24.864092607947079</v>
      </c>
      <c r="I246" s="299" t="str">
        <f>CONCATENATE("(",ROUND((H246/$H247)*100,1),")")</f>
        <v>(53.2)</v>
      </c>
      <c r="K246" s="302">
        <f t="shared" ref="K246:K247" si="192">B251-B246</f>
        <v>1.2553504152796098</v>
      </c>
      <c r="L246" s="302">
        <f t="shared" ref="L246:L247" si="193">D251-D246</f>
        <v>2.039128399258118</v>
      </c>
      <c r="M246" s="302">
        <f t="shared" ref="M246:M247" si="194">F251-F246</f>
        <v>0.12578517361606334</v>
      </c>
      <c r="N246" s="302">
        <f t="shared" ref="N246:N247" si="195">SUM(K246:M246)</f>
        <v>3.4202639881537911</v>
      </c>
    </row>
    <row r="247" spans="1:14" x14ac:dyDescent="0.2">
      <c r="A247" s="282" t="s">
        <v>363</v>
      </c>
      <c r="B247" s="302">
        <f>SUM(B245:B246)</f>
        <v>19.362868875617078</v>
      </c>
      <c r="C247" s="299" t="str">
        <f>CONCATENATE("(",ROUND((B247/$H247)*100,1),")")</f>
        <v>(41.5)</v>
      </c>
      <c r="D247" s="302">
        <f>SUM(D245:D246)</f>
        <v>25.880900617243416</v>
      </c>
      <c r="E247" s="299" t="str">
        <f>CONCATENATE("(",ROUND((D247/$H247)*100,1),")")</f>
        <v>(55.4)</v>
      </c>
      <c r="F247" s="302">
        <f>SUM(F245:F246)</f>
        <v>1.4562305071395132</v>
      </c>
      <c r="G247" s="299" t="str">
        <f>CONCATENATE("(",ROUND((F247/$H247)*100,1),")")</f>
        <v>(3.1)</v>
      </c>
      <c r="H247" s="302">
        <f>SUM(H245:H246)</f>
        <v>46.7</v>
      </c>
      <c r="I247" s="299" t="str">
        <f>CONCATENATE("(",ROUND((H247/$H247)*100,1),")")</f>
        <v>(100)</v>
      </c>
      <c r="K247" s="302">
        <f t="shared" si="192"/>
        <v>2.8527961912788449</v>
      </c>
      <c r="L247" s="302">
        <f t="shared" si="193"/>
        <v>3.5161430173316965</v>
      </c>
      <c r="M247" s="302">
        <f t="shared" si="194"/>
        <v>0.21006079138943434</v>
      </c>
      <c r="N247" s="302">
        <f t="shared" si="195"/>
        <v>6.5789999999999758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12.066436248650826</v>
      </c>
      <c r="C250" s="299" t="str">
        <f>CONCATENATE("(",ROUND((B250/$H252)*100,1),")")</f>
        <v>(22.6)</v>
      </c>
      <c r="D250" s="302">
        <f>'Ind T6'!W99</f>
        <v>12.263525939415134</v>
      </c>
      <c r="E250" s="299" t="str">
        <f>CONCATENATE("(",ROUND((D250/$H252)*100,1),")")</f>
        <v>(23)</v>
      </c>
      <c r="F250" s="302">
        <f>'Ind T6'!X99</f>
        <v>0.66468121583315243</v>
      </c>
      <c r="G250" s="299" t="str">
        <f>CONCATENATE("(",ROUND((F250/$H252)*100,1),")")</f>
        <v>(1.2)</v>
      </c>
      <c r="H250" s="302">
        <f>SUM(B250,D250,F250)</f>
        <v>24.994643403899111</v>
      </c>
      <c r="I250" s="299" t="str">
        <f>CONCATENATE("(",ROUND((H250/$H252)*100,1),")")</f>
        <v>(46.9)</v>
      </c>
      <c r="K250" s="302">
        <f>B250-B240</f>
        <v>2.1748593153332241</v>
      </c>
      <c r="L250" s="302">
        <f>D250-D240</f>
        <v>1.9454895946160882</v>
      </c>
      <c r="M250" s="302">
        <f>F250-F240</f>
        <v>0.12002809053410191</v>
      </c>
      <c r="N250" s="302">
        <f>SUM(K250:M250)</f>
        <v>4.2403770004834138</v>
      </c>
    </row>
    <row r="251" spans="1:14" x14ac:dyDescent="0.2">
      <c r="A251" s="282" t="s">
        <v>365</v>
      </c>
      <c r="B251" s="302">
        <f>'Ind T6'!V98</f>
        <v>10.149228818245096</v>
      </c>
      <c r="C251" s="299" t="str">
        <f>CONCATENATE("(",ROUND((B251/$H252)*100,1),")")</f>
        <v>(19)</v>
      </c>
      <c r="D251" s="302">
        <f>'Ind T6'!W98</f>
        <v>17.133517695159977</v>
      </c>
      <c r="E251" s="299" t="str">
        <f>CONCATENATE("(",ROUND((D251/$H252)*100,1),")")</f>
        <v>(32.2)</v>
      </c>
      <c r="F251" s="302">
        <f>'Ind T6'!X98</f>
        <v>1.0016100826957952</v>
      </c>
      <c r="G251" s="299" t="str">
        <f>CONCATENATE("(",ROUND((F251/$H252)*100,1),")")</f>
        <v>(1.9)</v>
      </c>
      <c r="H251" s="302">
        <f t="shared" ref="H251" si="196">SUM(B251,D251,F251)</f>
        <v>28.284356596100867</v>
      </c>
      <c r="I251" s="299" t="str">
        <f>CONCATENATE("(",ROUND((H251/$H252)*100,1),")")</f>
        <v>(53.1)</v>
      </c>
      <c r="K251" s="302">
        <f t="shared" ref="K251:K252" si="197">B251-B241</f>
        <v>1.7282015797453028</v>
      </c>
      <c r="L251" s="302">
        <f t="shared" ref="L251:L252" si="198">D251-D241</f>
        <v>2.7417838259934229</v>
      </c>
      <c r="M251" s="302">
        <f t="shared" ref="M251:M252" si="199">F251-F241</f>
        <v>0.18263759377791866</v>
      </c>
      <c r="N251" s="302">
        <f t="shared" ref="N251:N252" si="200">SUM(K251:M251)</f>
        <v>4.6526229995166446</v>
      </c>
    </row>
    <row r="252" spans="1:14" x14ac:dyDescent="0.2">
      <c r="A252" s="282" t="s">
        <v>363</v>
      </c>
      <c r="B252" s="302">
        <f>SUM(B250:B251)</f>
        <v>22.215665066895923</v>
      </c>
      <c r="C252" s="299" t="str">
        <f>CONCATENATE("(",ROUND((B252/$H252)*100,1),")")</f>
        <v>(41.7)</v>
      </c>
      <c r="D252" s="302">
        <f>SUM(D250:D251)</f>
        <v>29.397043634575112</v>
      </c>
      <c r="E252" s="299" t="str">
        <f>CONCATENATE("(",ROUND((D252/$H252)*100,1),")")</f>
        <v>(55.2)</v>
      </c>
      <c r="F252" s="302">
        <f>SUM(F250:F251)</f>
        <v>1.6662912985289475</v>
      </c>
      <c r="G252" s="299" t="str">
        <f>CONCATENATE("(",ROUND((F252/$H252)*100,1),")")</f>
        <v>(3.1)</v>
      </c>
      <c r="H252" s="302">
        <f>SUM(H250:H251)</f>
        <v>53.278999999999982</v>
      </c>
      <c r="I252" s="299" t="str">
        <f>CONCATENATE("(",ROUND((H252/$H252)*100,1),")")</f>
        <v>(100)</v>
      </c>
      <c r="K252" s="302">
        <f t="shared" si="197"/>
        <v>3.9030608950785286</v>
      </c>
      <c r="L252" s="302">
        <f t="shared" si="198"/>
        <v>4.6872734206095146</v>
      </c>
      <c r="M252" s="302">
        <f t="shared" si="199"/>
        <v>0.30266568431202057</v>
      </c>
      <c r="N252" s="302">
        <f t="shared" si="200"/>
        <v>8.8930000000000646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1.1238912948820685</v>
      </c>
      <c r="C261" s="299" t="str">
        <f>CONCATENATE("(",ROUND((B261/$H263)*100,1),")")</f>
        <v>(28.6)</v>
      </c>
      <c r="D261" s="302">
        <f>'Ind T6'!M108</f>
        <v>0.35454224330171702</v>
      </c>
      <c r="E261" s="299" t="str">
        <f>CONCATENATE("(",ROUND((D261/$H263)*100,1),")")</f>
        <v>(9)</v>
      </c>
      <c r="F261" s="302">
        <f>'Ind T6'!N108</f>
        <v>0.40195417595216609</v>
      </c>
      <c r="G261" s="299" t="str">
        <f>CONCATENATE("(",ROUND((F261/$H263)*100,1),")")</f>
        <v>(10.2)</v>
      </c>
      <c r="H261" s="302">
        <f>SUM(B261,D261,F261)</f>
        <v>1.8803877141359515</v>
      </c>
      <c r="I261" s="299" t="str">
        <f>CONCATENATE("(",ROUND((H261/$H263)*100,1),")")</f>
        <v>(47.8)</v>
      </c>
      <c r="K261" s="302">
        <f>B266-B261</f>
        <v>-6.0896879525158765E-2</v>
      </c>
      <c r="L261" s="302">
        <f>D266-D261</f>
        <v>-1.2446299181164133E-3</v>
      </c>
      <c r="M261" s="302">
        <f>F266-F261</f>
        <v>-1.7170874739562414E-2</v>
      </c>
      <c r="N261" s="302">
        <f>SUM(K261:M261)</f>
        <v>-7.9312384182837592E-2</v>
      </c>
    </row>
    <row r="262" spans="1:14" x14ac:dyDescent="0.2">
      <c r="A262" s="282" t="s">
        <v>365</v>
      </c>
      <c r="B262" s="302">
        <f>'Ind T6'!L107</f>
        <v>0.92462789122026334</v>
      </c>
      <c r="C262" s="299" t="str">
        <f>CONCATENATE("(",ROUND((B262/$H263)*100,1),")")</f>
        <v>(23.5)</v>
      </c>
      <c r="D262" s="302">
        <f>'Ind T6'!M107</f>
        <v>0.45336470532200435</v>
      </c>
      <c r="E262" s="299" t="str">
        <f>CONCATENATE("(",ROUND((D262/$H263)*100,1),")")</f>
        <v>(11.5)</v>
      </c>
      <c r="F262" s="302">
        <f>'Ind T6'!N107</f>
        <v>0.67661968932178229</v>
      </c>
      <c r="G262" s="299" t="str">
        <f>CONCATENATE("(",ROUND((F262/$H263)*100,1),")")</f>
        <v>(17.2)</v>
      </c>
      <c r="H262" s="302">
        <f t="shared" ref="H262" si="201">SUM(B262,D262,F262)</f>
        <v>2.0546122858640499</v>
      </c>
      <c r="I262" s="299" t="str">
        <f>CONCATENATE("(",ROUND((H262/$H263)*100,1),")")</f>
        <v>(52.2)</v>
      </c>
      <c r="K262" s="302">
        <f t="shared" ref="K262:K263" si="202">B267-B262</f>
        <v>-4.6318181963518001E-2</v>
      </c>
      <c r="L262" s="302">
        <f t="shared" ref="L262:L263" si="203">D267-D262</f>
        <v>-1.6230573935567483E-2</v>
      </c>
      <c r="M262" s="302">
        <f t="shared" ref="M262:M263" si="204">F267-F262</f>
        <v>-4.0138859918079528E-2</v>
      </c>
      <c r="N262" s="302">
        <f t="shared" ref="N262:N263" si="205">SUM(K262:M262)</f>
        <v>-0.10268761581716501</v>
      </c>
    </row>
    <row r="263" spans="1:14" x14ac:dyDescent="0.2">
      <c r="A263" s="282" t="s">
        <v>363</v>
      </c>
      <c r="B263" s="302">
        <f>SUM(B261:B262)</f>
        <v>2.048519186102332</v>
      </c>
      <c r="C263" s="299" t="str">
        <f>CONCATENATE("(",ROUND((B263/$H263)*100,1),")")</f>
        <v>(52.1)</v>
      </c>
      <c r="D263" s="302">
        <f>SUM(D261:D262)</f>
        <v>0.80790694862372137</v>
      </c>
      <c r="E263" s="299" t="str">
        <f>CONCATENATE("(",ROUND((D263/$H263)*100,1),")")</f>
        <v>(20.5)</v>
      </c>
      <c r="F263" s="302">
        <f>SUM(F261:F262)</f>
        <v>1.0785738652739485</v>
      </c>
      <c r="G263" s="299" t="str">
        <f>CONCATENATE("(",ROUND((F263/$H263)*100,1),")")</f>
        <v>(27.4)</v>
      </c>
      <c r="H263" s="302">
        <f>SUM(H261:H262)</f>
        <v>3.9350000000000014</v>
      </c>
      <c r="I263" s="299" t="str">
        <f>CONCATENATE("(",ROUND((H263/$H263)*100,1),")")</f>
        <v>(100)</v>
      </c>
      <c r="K263" s="302">
        <f t="shared" si="202"/>
        <v>-0.10721506148867688</v>
      </c>
      <c r="L263" s="302">
        <f t="shared" si="203"/>
        <v>-1.7475203853683841E-2</v>
      </c>
      <c r="M263" s="302">
        <f t="shared" si="204"/>
        <v>-5.7309734657642109E-2</v>
      </c>
      <c r="N263" s="302">
        <f t="shared" si="205"/>
        <v>-0.18200000000000283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1.0629944153569097</v>
      </c>
      <c r="C266" s="299" t="str">
        <f>CONCATENATE("(",ROUND((B266/$H268)*100,1),")")</f>
        <v>(28.3)</v>
      </c>
      <c r="D266" s="302">
        <f>'Ind T6'!R108</f>
        <v>0.35329761338360061</v>
      </c>
      <c r="E266" s="299" t="str">
        <f>CONCATENATE("(",ROUND((D266/$H268)*100,1),")")</f>
        <v>(9.4)</v>
      </c>
      <c r="F266" s="302">
        <f>'Ind T6'!S108</f>
        <v>0.38478330121260368</v>
      </c>
      <c r="G266" s="299" t="str">
        <f>CONCATENATE("(",ROUND((F266/$H268)*100,1),")")</f>
        <v>(10.3)</v>
      </c>
      <c r="H266" s="302">
        <f>SUM(B266,D266,F266)</f>
        <v>1.8010753299531139</v>
      </c>
      <c r="I266" s="299" t="str">
        <f>CONCATENATE("(",ROUND((H266/$H268)*100,1),")")</f>
        <v>(48)</v>
      </c>
      <c r="K266" s="302">
        <f>B271-B266</f>
        <v>-4.178149316138291E-2</v>
      </c>
      <c r="L266" s="302">
        <f>D271-D266</f>
        <v>1.247940811338849E-2</v>
      </c>
      <c r="M266" s="302">
        <f>F271-F266</f>
        <v>-7.6398006893007575E-3</v>
      </c>
      <c r="N266" s="302">
        <f>SUM(K266:M266)</f>
        <v>-3.6941885737295177E-2</v>
      </c>
    </row>
    <row r="267" spans="1:14" x14ac:dyDescent="0.2">
      <c r="A267" s="282" t="s">
        <v>365</v>
      </c>
      <c r="B267" s="302">
        <f>'Ind T6'!Q107</f>
        <v>0.87830970925674534</v>
      </c>
      <c r="C267" s="299" t="str">
        <f>CONCATENATE("(",ROUND((B267/$H268)*100,1),")")</f>
        <v>(23.4)</v>
      </c>
      <c r="D267" s="302">
        <f>'Ind T6'!R107</f>
        <v>0.43713413138643686</v>
      </c>
      <c r="E267" s="299" t="str">
        <f>CONCATENATE("(",ROUND((D267/$H268)*100,1),")")</f>
        <v>(11.6)</v>
      </c>
      <c r="F267" s="302">
        <f>'Ind T6'!S107</f>
        <v>0.63648082940370276</v>
      </c>
      <c r="G267" s="299" t="str">
        <f>CONCATENATE("(",ROUND((F267/$H268)*100,1),")")</f>
        <v>(17)</v>
      </c>
      <c r="H267" s="302">
        <f t="shared" ref="H267" si="206">SUM(B267,D267,F267)</f>
        <v>1.9519246700468851</v>
      </c>
      <c r="I267" s="299" t="str">
        <f>CONCATENATE("(",ROUND((H267/$H268)*100,1),")")</f>
        <v>(52)</v>
      </c>
      <c r="K267" s="302">
        <f t="shared" ref="K267:K268" si="207">B272-B267</f>
        <v>-1.8277186227040554E-2</v>
      </c>
      <c r="L267" s="302">
        <f t="shared" ref="L267:L268" si="208">D272-D267</f>
        <v>-1.1729678980009151E-2</v>
      </c>
      <c r="M267" s="302">
        <f t="shared" ref="M267:M268" si="209">F272-F267</f>
        <v>-4.5051249055652831E-2</v>
      </c>
      <c r="N267" s="302">
        <f t="shared" ref="N267:N268" si="210">SUM(K267:M267)</f>
        <v>-7.5058114262702536E-2</v>
      </c>
    </row>
    <row r="268" spans="1:14" x14ac:dyDescent="0.2">
      <c r="A268" s="282" t="s">
        <v>363</v>
      </c>
      <c r="B268" s="302">
        <f>SUM(B266:B267)</f>
        <v>1.9413041246136551</v>
      </c>
      <c r="C268" s="299" t="str">
        <f>CONCATENATE("(",ROUND((B268/$H268)*100,1),")")</f>
        <v>(51.7)</v>
      </c>
      <c r="D268" s="302">
        <f>SUM(D266:D267)</f>
        <v>0.79043174477003753</v>
      </c>
      <c r="E268" s="299" t="str">
        <f>CONCATENATE("(",ROUND((D268/$H268)*100,1),")")</f>
        <v>(21.1)</v>
      </c>
      <c r="F268" s="302">
        <f>SUM(F266:F267)</f>
        <v>1.0212641306163064</v>
      </c>
      <c r="G268" s="299" t="str">
        <f>CONCATENATE("(",ROUND((F268/$H268)*100,1),")")</f>
        <v>(27.2)</v>
      </c>
      <c r="H268" s="302">
        <f>SUM(H266:H267)</f>
        <v>3.7529999999999992</v>
      </c>
      <c r="I268" s="299" t="str">
        <f>CONCATENATE("(",ROUND((H268/$H268)*100,1),")")</f>
        <v>(100)</v>
      </c>
      <c r="K268" s="302">
        <f t="shared" si="207"/>
        <v>-6.0058679388423464E-2</v>
      </c>
      <c r="L268" s="302">
        <f t="shared" si="208"/>
        <v>7.4972913337933988E-4</v>
      </c>
      <c r="M268" s="302">
        <f t="shared" si="209"/>
        <v>-5.2691049744953533E-2</v>
      </c>
      <c r="N268" s="302">
        <f t="shared" si="210"/>
        <v>-0.11199999999999766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1.0212129221955268</v>
      </c>
      <c r="C271" s="299" t="str">
        <f>CONCATENATE("(",ROUND((B271/$H273)*100,1),")")</f>
        <v>(28)</v>
      </c>
      <c r="D271" s="302">
        <f>'Ind T6'!W108</f>
        <v>0.3657770214969891</v>
      </c>
      <c r="E271" s="299" t="str">
        <f>CONCATENATE("(",ROUND((D271/$H273)*100,1),")")</f>
        <v>(10)</v>
      </c>
      <c r="F271" s="302">
        <f>'Ind T6'!X108</f>
        <v>0.37714350052330292</v>
      </c>
      <c r="G271" s="299" t="str">
        <f>CONCATENATE("(",ROUND((F271/$H273)*100,1),")")</f>
        <v>(10.4)</v>
      </c>
      <c r="H271" s="302">
        <f>SUM(B271,D271,F271)</f>
        <v>1.764133444215819</v>
      </c>
      <c r="I271" s="299" t="str">
        <f>CONCATENATE("(",ROUND((H271/$H273)*100,1),")")</f>
        <v>(48.5)</v>
      </c>
      <c r="K271" s="302">
        <f>B271-B261</f>
        <v>-0.10267837268654167</v>
      </c>
      <c r="L271" s="302">
        <f>D271-D261</f>
        <v>1.1234778195272077E-2</v>
      </c>
      <c r="M271" s="302">
        <f>F271-F261</f>
        <v>-2.4810675428863171E-2</v>
      </c>
      <c r="N271" s="302">
        <f>SUM(K271:M271)</f>
        <v>-0.11625426992013277</v>
      </c>
    </row>
    <row r="272" spans="1:14" x14ac:dyDescent="0.2">
      <c r="A272" s="282" t="s">
        <v>365</v>
      </c>
      <c r="B272" s="302">
        <f>'Ind T6'!V107</f>
        <v>0.86003252302970479</v>
      </c>
      <c r="C272" s="299" t="str">
        <f>CONCATENATE("(",ROUND((B272/$H273)*100,1),")")</f>
        <v>(23.6)</v>
      </c>
      <c r="D272" s="302">
        <f>'Ind T6'!W107</f>
        <v>0.42540445240642771</v>
      </c>
      <c r="E272" s="299" t="str">
        <f>CONCATENATE("(",ROUND((D272/$H273)*100,1),")")</f>
        <v>(11.7)</v>
      </c>
      <c r="F272" s="302">
        <f>'Ind T6'!X107</f>
        <v>0.59142958034804993</v>
      </c>
      <c r="G272" s="299" t="str">
        <f>CONCATENATE("(",ROUND((F272/$H273)*100,1),")")</f>
        <v>(16.2)</v>
      </c>
      <c r="H272" s="302">
        <f t="shared" ref="H272" si="211">SUM(B272,D272,F272)</f>
        <v>1.8768665557841824</v>
      </c>
      <c r="I272" s="299" t="str">
        <f>CONCATENATE("(",ROUND((H272/$H273)*100,1),")")</f>
        <v>(51.5)</v>
      </c>
      <c r="K272" s="302">
        <f t="shared" ref="K272:K273" si="212">B272-B262</f>
        <v>-6.4595368190558555E-2</v>
      </c>
      <c r="L272" s="302">
        <f t="shared" ref="L272:L273" si="213">D272-D262</f>
        <v>-2.7960252915576633E-2</v>
      </c>
      <c r="M272" s="302">
        <f t="shared" ref="M272:M273" si="214">F272-F262</f>
        <v>-8.5190108973732359E-2</v>
      </c>
      <c r="N272" s="302">
        <f t="shared" ref="N272:N273" si="215">SUM(K272:M272)</f>
        <v>-0.17774573007986755</v>
      </c>
    </row>
    <row r="273" spans="1:14" x14ac:dyDescent="0.2">
      <c r="A273" s="282" t="s">
        <v>363</v>
      </c>
      <c r="B273" s="302">
        <f>SUM(B271:B272)</f>
        <v>1.8812454452252316</v>
      </c>
      <c r="C273" s="299" t="str">
        <f>CONCATENATE("(",ROUND((B273/$H273)*100,1),")")</f>
        <v>(51.7)</v>
      </c>
      <c r="D273" s="302">
        <f>SUM(D271:D272)</f>
        <v>0.79118147390341687</v>
      </c>
      <c r="E273" s="299" t="str">
        <f>CONCATENATE("(",ROUND((D273/$H273)*100,1),")")</f>
        <v>(21.7)</v>
      </c>
      <c r="F273" s="302">
        <f>SUM(F271:F272)</f>
        <v>0.96857308087135285</v>
      </c>
      <c r="G273" s="299" t="str">
        <f>CONCATENATE("(",ROUND((F273/$H273)*100,1),")")</f>
        <v>(26.6)</v>
      </c>
      <c r="H273" s="302">
        <f>SUM(H271:H272)</f>
        <v>3.6410000000000013</v>
      </c>
      <c r="I273" s="299" t="str">
        <f>CONCATENATE("(",ROUND((H273/$H273)*100,1),")")</f>
        <v>(100)</v>
      </c>
      <c r="K273" s="302">
        <f t="shared" si="212"/>
        <v>-0.16727374087710034</v>
      </c>
      <c r="L273" s="302">
        <f t="shared" si="213"/>
        <v>-1.6725474720304501E-2</v>
      </c>
      <c r="M273" s="302">
        <f t="shared" si="214"/>
        <v>-0.11000078440259564</v>
      </c>
      <c r="N273" s="302">
        <f t="shared" si="215"/>
        <v>-0.29400000000000048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10.200633249454164</v>
      </c>
      <c r="C282" s="299" t="str">
        <f>CONCATENATE("(",ROUND((B282/$H284)*100,1),")")</f>
        <v>(59)</v>
      </c>
      <c r="D282" s="302">
        <f>'Ind T6'!M117</f>
        <v>0.77117915461661712</v>
      </c>
      <c r="E282" s="299" t="str">
        <f>CONCATENATE("(",ROUND((D282/$H284)*100,1),")")</f>
        <v>(4.5)</v>
      </c>
      <c r="F282" s="302">
        <f>'Ind T6'!N117</f>
        <v>1.3309492263416973</v>
      </c>
      <c r="G282" s="299" t="str">
        <f>CONCATENATE("(",ROUND((F282/$H284)*100,1),")")</f>
        <v>(7.7)</v>
      </c>
      <c r="H282" s="302">
        <f>SUM(B282,D282,F282)</f>
        <v>12.302761630412478</v>
      </c>
      <c r="I282" s="299" t="str">
        <f>CONCATENATE("(",ROUND((H282/$H284)*100,1),")")</f>
        <v>(71.2)</v>
      </c>
      <c r="K282" s="302">
        <f>B287-B282</f>
        <v>0.83208813482686672</v>
      </c>
      <c r="L282" s="302">
        <f>D287-D282</f>
        <v>7.5556338549925828E-2</v>
      </c>
      <c r="M282" s="302">
        <f>F287-F282</f>
        <v>0.15253837912175894</v>
      </c>
      <c r="N282" s="302">
        <f>SUM(K282:M282)</f>
        <v>1.0601828524985515</v>
      </c>
    </row>
    <row r="283" spans="1:14" x14ac:dyDescent="0.2">
      <c r="A283" s="282" t="s">
        <v>365</v>
      </c>
      <c r="B283" s="302">
        <f>'Ind T6'!L116</f>
        <v>3.5376221537218506</v>
      </c>
      <c r="C283" s="299" t="str">
        <f>CONCATENATE("(",ROUND((B283/$H284)*100,1),")")</f>
        <v>(20.5)</v>
      </c>
      <c r="D283" s="302">
        <f>'Ind T6'!M116</f>
        <v>0.94314840860220661</v>
      </c>
      <c r="E283" s="299" t="str">
        <f>CONCATENATE("(",ROUND((D283/$H284)*100,1),")")</f>
        <v>(5.5)</v>
      </c>
      <c r="F283" s="302">
        <f>'Ind T6'!N116</f>
        <v>0.50546780726345975</v>
      </c>
      <c r="G283" s="299" t="str">
        <f>CONCATENATE("(",ROUND((F283/$H284)*100,1),")")</f>
        <v>(2.9)</v>
      </c>
      <c r="H283" s="302">
        <f t="shared" ref="H283" si="216">SUM(B283,D283,F283)</f>
        <v>4.9862383695875172</v>
      </c>
      <c r="I283" s="299" t="str">
        <f>CONCATENATE("(",ROUND((H283/$H284)*100,1),")")</f>
        <v>(28.8)</v>
      </c>
      <c r="K283" s="302">
        <f t="shared" ref="K283:K284" si="217">B288-B283</f>
        <v>0.40664248103047695</v>
      </c>
      <c r="L283" s="302">
        <f t="shared" ref="L283:L284" si="218">D288-D283</f>
        <v>7.0271906951392848E-2</v>
      </c>
      <c r="M283" s="302">
        <f t="shared" ref="M283:M284" si="219">F288-F283</f>
        <v>5.390275951957102E-2</v>
      </c>
      <c r="N283" s="302">
        <f t="shared" ref="N283:N284" si="220">SUM(K283:M283)</f>
        <v>0.53081714750144082</v>
      </c>
    </row>
    <row r="284" spans="1:14" x14ac:dyDescent="0.2">
      <c r="A284" s="282" t="s">
        <v>363</v>
      </c>
      <c r="B284" s="302">
        <f>SUM(B282:B283)</f>
        <v>13.738255403176014</v>
      </c>
      <c r="C284" s="299" t="str">
        <f>CONCATENATE("(",ROUND((B284/$H284)*100,1),")")</f>
        <v>(79.5)</v>
      </c>
      <c r="D284" s="302">
        <f>SUM(D282:D283)</f>
        <v>1.7143275632188237</v>
      </c>
      <c r="E284" s="299" t="str">
        <f>CONCATENATE("(",ROUND((D284/$H284)*100,1),")")</f>
        <v>(9.9)</v>
      </c>
      <c r="F284" s="302">
        <f>SUM(F282:F283)</f>
        <v>1.8364170336051571</v>
      </c>
      <c r="G284" s="299" t="str">
        <f>CONCATENATE("(",ROUND((F284/$H284)*100,1),")")</f>
        <v>(10.6)</v>
      </c>
      <c r="H284" s="302">
        <f>SUM(H282:H283)</f>
        <v>17.288999999999994</v>
      </c>
      <c r="I284" s="299" t="str">
        <f>CONCATENATE("(",ROUND((H284/$H284)*100,1),")")</f>
        <v>(100)</v>
      </c>
      <c r="K284" s="302">
        <f t="shared" si="217"/>
        <v>1.2387306158573441</v>
      </c>
      <c r="L284" s="302">
        <f t="shared" si="218"/>
        <v>0.14582824550131868</v>
      </c>
      <c r="M284" s="302">
        <f t="shared" si="219"/>
        <v>0.20644113864133007</v>
      </c>
      <c r="N284" s="302">
        <f t="shared" si="220"/>
        <v>1.5909999999999929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11.032721384281031</v>
      </c>
      <c r="C287" s="299" t="str">
        <f>CONCATENATE("(",ROUND((B287/$H289)*100,1),")")</f>
        <v>(58.4)</v>
      </c>
      <c r="D287" s="302">
        <f>'Ind T6'!R117</f>
        <v>0.84673549316654295</v>
      </c>
      <c r="E287" s="299" t="str">
        <f>CONCATENATE("(",ROUND((D287/$H289)*100,1),")")</f>
        <v>(4.5)</v>
      </c>
      <c r="F287" s="302">
        <f>'Ind T6'!S117</f>
        <v>1.4834876054634563</v>
      </c>
      <c r="G287" s="299" t="str">
        <f>CONCATENATE("(",ROUND((F287/$H289)*100,1),")")</f>
        <v>(7.9)</v>
      </c>
      <c r="H287" s="302">
        <f>SUM(B287,D287,F287)</f>
        <v>13.362944482911029</v>
      </c>
      <c r="I287" s="299" t="str">
        <f>CONCATENATE("(",ROUND((H287/$H289)*100,1),")")</f>
        <v>(70.8)</v>
      </c>
      <c r="K287" s="302">
        <f>B292-B287</f>
        <v>0.95414477464153435</v>
      </c>
      <c r="L287" s="302">
        <f>D292-D287</f>
        <v>9.0580588691268393E-2</v>
      </c>
      <c r="M287" s="302">
        <f>F292-F287</f>
        <v>0.18219579800875318</v>
      </c>
      <c r="N287" s="302">
        <f>SUM(K287:M287)</f>
        <v>1.2269211613415558</v>
      </c>
    </row>
    <row r="288" spans="1:14" x14ac:dyDescent="0.2">
      <c r="A288" s="282" t="s">
        <v>365</v>
      </c>
      <c r="B288" s="302">
        <f>'Ind T6'!Q116</f>
        <v>3.9442646347523276</v>
      </c>
      <c r="C288" s="299" t="str">
        <f>CONCATENATE("(",ROUND((B288/$H289)*100,1),")")</f>
        <v>(20.9)</v>
      </c>
      <c r="D288" s="302">
        <f>'Ind T6'!R116</f>
        <v>1.0134203155535995</v>
      </c>
      <c r="E288" s="299" t="str">
        <f>CONCATENATE("(",ROUND((D288/$H289)*100,1),")")</f>
        <v>(5.4)</v>
      </c>
      <c r="F288" s="302">
        <f>'Ind T6'!S116</f>
        <v>0.55937056678303076</v>
      </c>
      <c r="G288" s="299" t="str">
        <f>CONCATENATE("(",ROUND((F288/$H289)*100,1),")")</f>
        <v>(3)</v>
      </c>
      <c r="H288" s="302">
        <f t="shared" ref="H288" si="221">SUM(B288,D288,F288)</f>
        <v>5.5170555170889575</v>
      </c>
      <c r="I288" s="299" t="str">
        <f>CONCATENATE("(",ROUND((H288/$H289)*100,1),")")</f>
        <v>(29.2)</v>
      </c>
      <c r="K288" s="302">
        <f t="shared" ref="K288:K289" si="222">B293-B288</f>
        <v>0.57419693109434711</v>
      </c>
      <c r="L288" s="302">
        <f t="shared" ref="L288:L289" si="223">D293-D288</f>
        <v>6.174288131045369E-2</v>
      </c>
      <c r="M288" s="302">
        <f t="shared" ref="M288:M289" si="224">F293-F288</f>
        <v>5.7139026253702818E-2</v>
      </c>
      <c r="N288" s="302">
        <f t="shared" ref="N288:N289" si="225">SUM(K288:M288)</f>
        <v>0.69307883865850362</v>
      </c>
    </row>
    <row r="289" spans="1:14" x14ac:dyDescent="0.2">
      <c r="A289" s="282" t="s">
        <v>363</v>
      </c>
      <c r="B289" s="302">
        <f>SUM(B287:B288)</f>
        <v>14.976986019033358</v>
      </c>
      <c r="C289" s="299" t="str">
        <f>CONCATENATE("(",ROUND((B289/$H289)*100,1),")")</f>
        <v>(79.3)</v>
      </c>
      <c r="D289" s="302">
        <f>SUM(D287:D288)</f>
        <v>1.8601558087201424</v>
      </c>
      <c r="E289" s="299" t="str">
        <f>CONCATENATE("(",ROUND((D289/$H289)*100,1),")")</f>
        <v>(9.9)</v>
      </c>
      <c r="F289" s="302">
        <f>SUM(F287:F288)</f>
        <v>2.0428581722464871</v>
      </c>
      <c r="G289" s="299" t="str">
        <f>CONCATENATE("(",ROUND((F289/$H289)*100,1),")")</f>
        <v>(10.8)</v>
      </c>
      <c r="H289" s="302">
        <f>SUM(H287:H288)</f>
        <v>18.879999999999988</v>
      </c>
      <c r="I289" s="299" t="str">
        <f>CONCATENATE("(",ROUND((H289/$H289)*100,1),")")</f>
        <v>(100)</v>
      </c>
      <c r="K289" s="302">
        <f t="shared" si="222"/>
        <v>1.5283417057358797</v>
      </c>
      <c r="L289" s="302">
        <f t="shared" si="223"/>
        <v>0.15232347000172219</v>
      </c>
      <c r="M289" s="302">
        <f t="shared" si="224"/>
        <v>0.239334824262456</v>
      </c>
      <c r="N289" s="302">
        <f t="shared" si="225"/>
        <v>1.9200000000000579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11.986866158922565</v>
      </c>
      <c r="C292" s="299" t="str">
        <f>CONCATENATE("(",ROUND((B292/$H294)*100,1),")")</f>
        <v>(57.6)</v>
      </c>
      <c r="D292" s="302">
        <f>'Ind T6'!W117</f>
        <v>0.93731608185781135</v>
      </c>
      <c r="E292" s="299" t="str">
        <f>CONCATENATE("(",ROUND((D292/$H294)*100,1),")")</f>
        <v>(4.5)</v>
      </c>
      <c r="F292" s="302">
        <f>'Ind T6'!X117</f>
        <v>1.6656834034722094</v>
      </c>
      <c r="G292" s="299" t="str">
        <f>CONCATENATE("(",ROUND((F292/$H294)*100,1),")")</f>
        <v>(8)</v>
      </c>
      <c r="H292" s="302">
        <f>SUM(B292,D292,F292)</f>
        <v>14.589865644252587</v>
      </c>
      <c r="I292" s="299" t="str">
        <f>CONCATENATE("(",ROUND((H292/$H294)*100,1),")")</f>
        <v>(70.1)</v>
      </c>
      <c r="K292" s="302">
        <f>B292-B282</f>
        <v>1.7862329094684011</v>
      </c>
      <c r="L292" s="302">
        <f>D292-D282</f>
        <v>0.16613692724119422</v>
      </c>
      <c r="M292" s="302">
        <f>F292-F282</f>
        <v>0.33473417713051212</v>
      </c>
      <c r="N292" s="302">
        <f>SUM(K292:M292)</f>
        <v>2.2871040138401075</v>
      </c>
    </row>
    <row r="293" spans="1:14" x14ac:dyDescent="0.2">
      <c r="A293" s="282" t="s">
        <v>365</v>
      </c>
      <c r="B293" s="302">
        <f>'Ind T6'!V116</f>
        <v>4.5184615658466747</v>
      </c>
      <c r="C293" s="299" t="str">
        <f>CONCATENATE("(",ROUND((B293/$H294)*100,1),")")</f>
        <v>(21.7)</v>
      </c>
      <c r="D293" s="302">
        <f>'Ind T6'!W116</f>
        <v>1.0751631968640532</v>
      </c>
      <c r="E293" s="299" t="str">
        <f>CONCATENATE("(",ROUND((D293/$H294)*100,1),")")</f>
        <v>(5.2)</v>
      </c>
      <c r="F293" s="302">
        <f>'Ind T6'!X116</f>
        <v>0.61650959303673358</v>
      </c>
      <c r="G293" s="299" t="str">
        <f>CONCATENATE("(",ROUND((F293/$H294)*100,1),")")</f>
        <v>(3)</v>
      </c>
      <c r="H293" s="302">
        <f t="shared" ref="H293" si="226">SUM(B293,D293,F293)</f>
        <v>6.2101343557474609</v>
      </c>
      <c r="I293" s="299" t="str">
        <f>CONCATENATE("(",ROUND((H293/$H294)*100,1),")")</f>
        <v>(29.9)</v>
      </c>
      <c r="K293" s="302">
        <f t="shared" ref="K293:K294" si="227">B293-B283</f>
        <v>0.98083941212482406</v>
      </c>
      <c r="L293" s="302">
        <f t="shared" ref="L293:L294" si="228">D293-D283</f>
        <v>0.13201478826184654</v>
      </c>
      <c r="M293" s="302">
        <f t="shared" ref="M293:M294" si="229">F293-F283</f>
        <v>0.11104178577327384</v>
      </c>
      <c r="N293" s="302">
        <f t="shared" ref="N293:N294" si="230">SUM(K293:M293)</f>
        <v>1.2238959861599445</v>
      </c>
    </row>
    <row r="294" spans="1:14" x14ac:dyDescent="0.2">
      <c r="A294" s="282" t="s">
        <v>363</v>
      </c>
      <c r="B294" s="302">
        <f>SUM(B292:B293)</f>
        <v>16.505327724769238</v>
      </c>
      <c r="C294" s="299" t="str">
        <f>CONCATENATE("(",ROUND((B294/$H294)*100,1),")")</f>
        <v>(79.4)</v>
      </c>
      <c r="D294" s="302">
        <f>SUM(D292:D293)</f>
        <v>2.0124792787218646</v>
      </c>
      <c r="E294" s="299" t="str">
        <f>CONCATENATE("(",ROUND((D294/$H294)*100,1),")")</f>
        <v>(9.7)</v>
      </c>
      <c r="F294" s="302">
        <f>SUM(F292:F293)</f>
        <v>2.2821929965089431</v>
      </c>
      <c r="G294" s="299" t="str">
        <f>CONCATENATE("(",ROUND((F294/$H294)*100,1),")")</f>
        <v>(11)</v>
      </c>
      <c r="H294" s="302">
        <f>SUM(H292:H293)</f>
        <v>20.800000000000047</v>
      </c>
      <c r="I294" s="299" t="str">
        <f>CONCATENATE("(",ROUND((H294/$H294)*100,1),")")</f>
        <v>(100)</v>
      </c>
      <c r="K294" s="302">
        <f t="shared" si="227"/>
        <v>2.7670723215932238</v>
      </c>
      <c r="L294" s="302">
        <f t="shared" si="228"/>
        <v>0.29815171550304087</v>
      </c>
      <c r="M294" s="302">
        <f t="shared" si="229"/>
        <v>0.44577596290378607</v>
      </c>
      <c r="N294" s="302">
        <f t="shared" si="230"/>
        <v>3.5110000000000507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5.6912938061293668</v>
      </c>
      <c r="C303" s="299" t="str">
        <f>CONCATENATE("(",ROUND((B303/$H305)*100,1),")")</f>
        <v>(42.3)</v>
      </c>
      <c r="D303" s="302">
        <f>'Ind T6'!M126</f>
        <v>0.24525903062939519</v>
      </c>
      <c r="E303" s="299" t="str">
        <f>CONCATENATE("(",ROUND((D303/$H305)*100,1),")")</f>
        <v>(1.8)</v>
      </c>
      <c r="F303" s="302">
        <f>'Ind T6'!N126</f>
        <v>1.2487703261525192</v>
      </c>
      <c r="G303" s="299" t="str">
        <f>CONCATENATE("(",ROUND((F303/$H305)*100,1),")")</f>
        <v>(9.3)</v>
      </c>
      <c r="H303" s="302">
        <f>SUM(B303,D303,F303)</f>
        <v>7.1853231629112813</v>
      </c>
      <c r="I303" s="299" t="str">
        <f>CONCATENATE("(",ROUND((H303/$H305)*100,1),")")</f>
        <v>(53.4)</v>
      </c>
      <c r="K303" s="302">
        <f>B308-B303</f>
        <v>-0.15464179167060177</v>
      </c>
      <c r="L303" s="302">
        <f>D308-D303</f>
        <v>3.3321212119921118E-3</v>
      </c>
      <c r="M303" s="302">
        <f>F308-F303</f>
        <v>2.6971244442546505E-2</v>
      </c>
      <c r="N303" s="302">
        <f>SUM(K303:M303)</f>
        <v>-0.12433842601606315</v>
      </c>
    </row>
    <row r="304" spans="1:14" x14ac:dyDescent="0.2">
      <c r="A304" s="282" t="s">
        <v>365</v>
      </c>
      <c r="B304" s="302">
        <f>'Ind T6'!L125</f>
        <v>4.6903718162504919</v>
      </c>
      <c r="C304" s="299" t="str">
        <f>CONCATENATE("(",ROUND((B304/$H305)*100,1),")")</f>
        <v>(34.9)</v>
      </c>
      <c r="D304" s="302">
        <f>'Ind T6'!M125</f>
        <v>1.3217887453143371</v>
      </c>
      <c r="E304" s="299" t="str">
        <f>CONCATENATE("(",ROUND((D304/$H305)*100,1),")")</f>
        <v>(9.8)</v>
      </c>
      <c r="F304" s="302">
        <f>'Ind T6'!N125</f>
        <v>0.25851627552391437</v>
      </c>
      <c r="G304" s="299" t="str">
        <f>CONCATENATE("(",ROUND((F304/$H305)*100,1),")")</f>
        <v>(1.9)</v>
      </c>
      <c r="H304" s="302">
        <f t="shared" ref="H304" si="231">SUM(B304,D304,F304)</f>
        <v>6.2706768370887431</v>
      </c>
      <c r="I304" s="299" t="str">
        <f>CONCATENATE("(",ROUND((H304/$H305)*100,1),")")</f>
        <v>(46.6)</v>
      </c>
      <c r="K304" s="302">
        <f t="shared" ref="K304:K305" si="232">B309-B304</f>
        <v>-0.14673562567712484</v>
      </c>
      <c r="L304" s="302">
        <f t="shared" ref="L304:L305" si="233">D309-D304</f>
        <v>-5.5073648132313968E-2</v>
      </c>
      <c r="M304" s="302">
        <f t="shared" ref="M304:M305" si="234">F309-F304</f>
        <v>3.1476998254758581E-3</v>
      </c>
      <c r="N304" s="302">
        <f t="shared" ref="N304:N305" si="235">SUM(K304:M304)</f>
        <v>-0.19866157398396295</v>
      </c>
    </row>
    <row r="305" spans="1:14" x14ac:dyDescent="0.2">
      <c r="A305" s="282" t="s">
        <v>363</v>
      </c>
      <c r="B305" s="302">
        <f>SUM(B303:B304)</f>
        <v>10.38166562237986</v>
      </c>
      <c r="C305" s="299" t="str">
        <f>CONCATENATE("(",ROUND((B305/$H305)*100,1),")")</f>
        <v>(77.2)</v>
      </c>
      <c r="D305" s="302">
        <f>SUM(D303:D304)</f>
        <v>1.5670477759437322</v>
      </c>
      <c r="E305" s="299" t="str">
        <f>CONCATENATE("(",ROUND((D305/$H305)*100,1),")")</f>
        <v>(11.6)</v>
      </c>
      <c r="F305" s="302">
        <f>SUM(F303:F304)</f>
        <v>1.5072866016764335</v>
      </c>
      <c r="G305" s="299" t="str">
        <f>CONCATENATE("(",ROUND((F305/$H305)*100,1),")")</f>
        <v>(11.2)</v>
      </c>
      <c r="H305" s="302">
        <f>SUM(H303:H304)</f>
        <v>13.456000000000024</v>
      </c>
      <c r="I305" s="299" t="str">
        <f>CONCATENATE("(",ROUND((H305/$H305)*100,1),")")</f>
        <v>(100)</v>
      </c>
      <c r="K305" s="302">
        <f t="shared" si="232"/>
        <v>-0.30137741734772661</v>
      </c>
      <c r="L305" s="302">
        <f t="shared" si="233"/>
        <v>-5.1741526920321856E-2</v>
      </c>
      <c r="M305" s="302">
        <f t="shared" si="234"/>
        <v>3.0118944268022529E-2</v>
      </c>
      <c r="N305" s="302">
        <f t="shared" si="235"/>
        <v>-0.32300000000002593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5.536652014458765</v>
      </c>
      <c r="C308" s="299" t="str">
        <f>CONCATENATE("(",ROUND((B308/$H310)*100,1),")")</f>
        <v>(42.2)</v>
      </c>
      <c r="D308" s="302">
        <f>'Ind T6'!R126</f>
        <v>0.2485911518413873</v>
      </c>
      <c r="E308" s="299" t="str">
        <f>CONCATENATE("(",ROUND((D308/$H310)*100,1),")")</f>
        <v>(1.9)</v>
      </c>
      <c r="F308" s="302">
        <f>'Ind T6'!S126</f>
        <v>1.2757415705950657</v>
      </c>
      <c r="G308" s="299" t="str">
        <f>CONCATENATE("(",ROUND((F308/$H310)*100,1),")")</f>
        <v>(9.7)</v>
      </c>
      <c r="H308" s="302">
        <f>SUM(B308,D308,F308)</f>
        <v>7.0609847368952181</v>
      </c>
      <c r="I308" s="299" t="str">
        <f>CONCATENATE("(",ROUND((H308/$H310)*100,1),")")</f>
        <v>(53.8)</v>
      </c>
      <c r="K308" s="302">
        <f>B313-B308</f>
        <v>-0.44927788665645707</v>
      </c>
      <c r="L308" s="302">
        <f>D313-D308</f>
        <v>-4.5290183397257711E-3</v>
      </c>
      <c r="M308" s="302">
        <f>F313-F308</f>
        <v>-5.6259988882779721E-2</v>
      </c>
      <c r="N308" s="302">
        <f>SUM(K308:M308)</f>
        <v>-0.51006689387896254</v>
      </c>
    </row>
    <row r="309" spans="1:14" x14ac:dyDescent="0.2">
      <c r="A309" s="282" t="s">
        <v>365</v>
      </c>
      <c r="B309" s="302">
        <f>'Ind T6'!Q125</f>
        <v>4.5436361905733671</v>
      </c>
      <c r="C309" s="299" t="str">
        <f>CONCATENATE("(",ROUND((B309/$H310)*100,1),")")</f>
        <v>(34.6)</v>
      </c>
      <c r="D309" s="302">
        <f>'Ind T6'!R125</f>
        <v>1.2667150971820231</v>
      </c>
      <c r="E309" s="299" t="str">
        <f>CONCATENATE("(",ROUND((D309/$H310)*100,1),")")</f>
        <v>(9.6)</v>
      </c>
      <c r="F309" s="302">
        <f>'Ind T6'!S125</f>
        <v>0.26166397534939023</v>
      </c>
      <c r="G309" s="299" t="str">
        <f>CONCATENATE("(",ROUND((F309/$H310)*100,1),")")</f>
        <v>(2)</v>
      </c>
      <c r="H309" s="302">
        <f t="shared" ref="H309" si="236">SUM(B309,D309,F309)</f>
        <v>6.0720152631047801</v>
      </c>
      <c r="I309" s="299" t="str">
        <f>CONCATENATE("(",ROUND((H309/$H310)*100,1),")")</f>
        <v>(46.2)</v>
      </c>
      <c r="K309" s="302">
        <f t="shared" ref="K309:K310" si="237">B314-B309</f>
        <v>-0.38214363407094432</v>
      </c>
      <c r="L309" s="302">
        <f t="shared" ref="L309:L310" si="238">D314-D309</f>
        <v>-0.11718763019754985</v>
      </c>
      <c r="M309" s="302">
        <f t="shared" ref="M309:M310" si="239">F314-F309</f>
        <v>-1.7601841852539213E-2</v>
      </c>
      <c r="N309" s="302">
        <f t="shared" ref="N309:N310" si="240">SUM(K309:M309)</f>
        <v>-0.51693310612103338</v>
      </c>
    </row>
    <row r="310" spans="1:14" x14ac:dyDescent="0.2">
      <c r="A310" s="282" t="s">
        <v>363</v>
      </c>
      <c r="B310" s="302">
        <f>SUM(B308:B309)</f>
        <v>10.080288205032133</v>
      </c>
      <c r="C310" s="299" t="str">
        <f>CONCATENATE("(",ROUND((B310/$H310)*100,1),")")</f>
        <v>(76.8)</v>
      </c>
      <c r="D310" s="302">
        <f>SUM(D308:D309)</f>
        <v>1.5153062490234104</v>
      </c>
      <c r="E310" s="299" t="str">
        <f>CONCATENATE("(",ROUND((D310/$H310)*100,1),")")</f>
        <v>(11.5)</v>
      </c>
      <c r="F310" s="302">
        <f>SUM(F308:F309)</f>
        <v>1.537405545944456</v>
      </c>
      <c r="G310" s="299" t="str">
        <f>CONCATENATE("(",ROUND((F310/$H310)*100,1),")")</f>
        <v>(11.7)</v>
      </c>
      <c r="H310" s="302">
        <f>SUM(H308:H309)</f>
        <v>13.132999999999999</v>
      </c>
      <c r="I310" s="299" t="str">
        <f>CONCATENATE("(",ROUND((H310/$H310)*100,1),")")</f>
        <v>(100)</v>
      </c>
      <c r="K310" s="302">
        <f t="shared" si="237"/>
        <v>-0.83142152072740316</v>
      </c>
      <c r="L310" s="302">
        <f t="shared" si="238"/>
        <v>-0.1217166485372756</v>
      </c>
      <c r="M310" s="302">
        <f t="shared" si="239"/>
        <v>-7.3861830735319156E-2</v>
      </c>
      <c r="N310" s="302">
        <f t="shared" si="240"/>
        <v>-1.0269999999999979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5.0873741278023079</v>
      </c>
      <c r="C313" s="299" t="str">
        <f>CONCATENATE("(",ROUND((B313/$H315)*100,1),")")</f>
        <v>(42)</v>
      </c>
      <c r="D313" s="302">
        <f>'Ind T6'!W126</f>
        <v>0.24406213350166153</v>
      </c>
      <c r="E313" s="299" t="str">
        <f>CONCATENATE("(",ROUND((D313/$H315)*100,1),")")</f>
        <v>(2)</v>
      </c>
      <c r="F313" s="302">
        <f>'Ind T6'!X126</f>
        <v>1.2194815817122859</v>
      </c>
      <c r="G313" s="299" t="str">
        <f>CONCATENATE("(",ROUND((F313/$H315)*100,1),")")</f>
        <v>(10.1)</v>
      </c>
      <c r="H313" s="302">
        <f>SUM(B313,D313,F313)</f>
        <v>6.550917843016256</v>
      </c>
      <c r="I313" s="299" t="str">
        <f>CONCATENATE("(",ROUND((H313/$H315)*100,1),")")</f>
        <v>(54.1)</v>
      </c>
      <c r="K313" s="302">
        <f>B313-B303</f>
        <v>-0.60391967832705884</v>
      </c>
      <c r="L313" s="302">
        <f>D313-D303</f>
        <v>-1.1968971277336593E-3</v>
      </c>
      <c r="M313" s="302">
        <f>F313-F303</f>
        <v>-2.9288744440233216E-2</v>
      </c>
      <c r="N313" s="302">
        <f>SUM(K313:M313)</f>
        <v>-0.63440531989502569</v>
      </c>
    </row>
    <row r="314" spans="1:14" x14ac:dyDescent="0.2">
      <c r="A314" s="282" t="s">
        <v>365</v>
      </c>
      <c r="B314" s="302">
        <f>'Ind T6'!V125</f>
        <v>4.1614925565024228</v>
      </c>
      <c r="C314" s="299" t="str">
        <f>CONCATENATE("(",ROUND((B314/$H315)*100,1),")")</f>
        <v>(34.4)</v>
      </c>
      <c r="D314" s="302">
        <f>'Ind T6'!W125</f>
        <v>1.1495274669844733</v>
      </c>
      <c r="E314" s="299" t="str">
        <f>CONCATENATE("(",ROUND((D314/$H315)*100,1),")")</f>
        <v>(9.5)</v>
      </c>
      <c r="F314" s="302">
        <f>'Ind T6'!X125</f>
        <v>0.24406213349685102</v>
      </c>
      <c r="G314" s="299" t="str">
        <f>CONCATENATE("(",ROUND((F314/$H315)*100,1),")")</f>
        <v>(2)</v>
      </c>
      <c r="H314" s="302">
        <f t="shared" ref="H314" si="241">SUM(B314,D314,F314)</f>
        <v>5.5550821569837474</v>
      </c>
      <c r="I314" s="299" t="str">
        <f>CONCATENATE("(",ROUND((H314/$H315)*100,1),")")</f>
        <v>(45.9)</v>
      </c>
      <c r="K314" s="302">
        <f t="shared" ref="K314:K315" si="242">B314-B304</f>
        <v>-0.52887925974806915</v>
      </c>
      <c r="L314" s="302">
        <f t="shared" ref="L314:L315" si="243">D314-D304</f>
        <v>-0.17226127832986382</v>
      </c>
      <c r="M314" s="302">
        <f t="shared" ref="M314:M315" si="244">F314-F304</f>
        <v>-1.4454142027063355E-2</v>
      </c>
      <c r="N314" s="302">
        <f t="shared" ref="N314:N315" si="245">SUM(K314:M314)</f>
        <v>-0.71559468010499638</v>
      </c>
    </row>
    <row r="315" spans="1:14" x14ac:dyDescent="0.2">
      <c r="A315" s="282" t="s">
        <v>363</v>
      </c>
      <c r="B315" s="302">
        <f>SUM(B313:B314)</f>
        <v>9.2488666843047298</v>
      </c>
      <c r="C315" s="299" t="str">
        <f>CONCATENATE("(",ROUND((B315/$H315)*100,1),")")</f>
        <v>(76.4)</v>
      </c>
      <c r="D315" s="302">
        <f>SUM(D313:D314)</f>
        <v>1.3935896004861348</v>
      </c>
      <c r="E315" s="299" t="str">
        <f>CONCATENATE("(",ROUND((D315/$H315)*100,1),")")</f>
        <v>(11.5)</v>
      </c>
      <c r="F315" s="302">
        <f>SUM(F313:F314)</f>
        <v>1.4635437152091368</v>
      </c>
      <c r="G315" s="299" t="str">
        <f>CONCATENATE("(",ROUND((F315/$H315)*100,1),")")</f>
        <v>(12.1)</v>
      </c>
      <c r="H315" s="302">
        <f>SUM(H313:H314)</f>
        <v>12.106000000000003</v>
      </c>
      <c r="I315" s="299" t="str">
        <f>CONCATENATE("(",ROUND((H315/$H315)*100,1),")")</f>
        <v>(100)</v>
      </c>
      <c r="K315" s="302">
        <f t="shared" si="242"/>
        <v>-1.1327989380751298</v>
      </c>
      <c r="L315" s="302">
        <f t="shared" si="243"/>
        <v>-0.17345817545759745</v>
      </c>
      <c r="M315" s="302">
        <f t="shared" si="244"/>
        <v>-4.3742886467296627E-2</v>
      </c>
      <c r="N315" s="302">
        <f t="shared" si="245"/>
        <v>-1.3500000000000238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3.0087059269061323</v>
      </c>
      <c r="C324" s="299" t="str">
        <f>CONCATENATE("(",ROUND((B324/$H326)*100,1),")")</f>
        <v>(30.1)</v>
      </c>
      <c r="D324" s="302">
        <f>'Ind T6'!M135</f>
        <v>0.73445999930966044</v>
      </c>
      <c r="E324" s="299" t="str">
        <f>CONCATENATE("(",ROUND((D324/$H326)*100,1),")")</f>
        <v>(7.4)</v>
      </c>
      <c r="F324" s="302">
        <f>'Ind T6'!N135</f>
        <v>0.46854075834668363</v>
      </c>
      <c r="G324" s="299" t="str">
        <f>CONCATENATE("(",ROUND((F324/$H326)*100,1),")")</f>
        <v>(4.7)</v>
      </c>
      <c r="H324" s="302">
        <f>SUM(B324,D324,F324)</f>
        <v>4.2117066845624764</v>
      </c>
      <c r="I324" s="299" t="str">
        <f>CONCATENATE("(",ROUND((H324/$H326)*100,1),")")</f>
        <v>(42.2)</v>
      </c>
      <c r="K324" s="302">
        <f>B329-B324</f>
        <v>-1.6599011968691624E-2</v>
      </c>
      <c r="L324" s="302">
        <f>D329-D324</f>
        <v>-2.1229297118582346E-3</v>
      </c>
      <c r="M324" s="302">
        <f>F329-F324</f>
        <v>2.1940359086880801E-2</v>
      </c>
      <c r="N324" s="302">
        <f>SUM(K324:M324)</f>
        <v>3.2184174063309423E-3</v>
      </c>
    </row>
    <row r="325" spans="1:14" x14ac:dyDescent="0.2">
      <c r="A325" s="282" t="s">
        <v>365</v>
      </c>
      <c r="B325" s="302">
        <f>'Ind T6'!L134</f>
        <v>2.930730470305547</v>
      </c>
      <c r="C325" s="299" t="str">
        <f>CONCATENATE("(",ROUND((B325/$H326)*100,1),")")</f>
        <v>(29.3)</v>
      </c>
      <c r="D325" s="302">
        <f>'Ind T6'!M134</f>
        <v>2.2386982930204322</v>
      </c>
      <c r="E325" s="299" t="str">
        <f>CONCATENATE("(",ROUND((D325/$H326)*100,1),")")</f>
        <v>(22.4)</v>
      </c>
      <c r="F325" s="302">
        <f>'Ind T6'!N134</f>
        <v>0.60786455211154566</v>
      </c>
      <c r="G325" s="299" t="str">
        <f>CONCATENATE("(",ROUND((F325/$H326)*100,1),")")</f>
        <v>(6.1)</v>
      </c>
      <c r="H325" s="302">
        <f t="shared" ref="H325" si="246">SUM(B325,D325,F325)</f>
        <v>5.7772933154375252</v>
      </c>
      <c r="I325" s="299" t="str">
        <f>CONCATENATE("(",ROUND((H325/$H326)*100,1),")")</f>
        <v>(57.8)</v>
      </c>
      <c r="K325" s="302">
        <f t="shared" ref="K325:K326" si="247">B330-B325</f>
        <v>8.9830086136268417E-2</v>
      </c>
      <c r="L325" s="302">
        <f t="shared" ref="L325:L326" si="248">D330-D325</f>
        <v>-0.10777296101896683</v>
      </c>
      <c r="M325" s="302">
        <f t="shared" ref="M325:M326" si="249">F330-F325</f>
        <v>5.7244574763679612E-3</v>
      </c>
      <c r="N325" s="302">
        <f t="shared" ref="N325:N326" si="250">SUM(K325:M325)</f>
        <v>-1.2218417406330451E-2</v>
      </c>
    </row>
    <row r="326" spans="1:14" x14ac:dyDescent="0.2">
      <c r="A326" s="282" t="s">
        <v>363</v>
      </c>
      <c r="B326" s="302">
        <f>SUM(B324:B325)</f>
        <v>5.9394363972116793</v>
      </c>
      <c r="C326" s="299" t="str">
        <f>CONCATENATE("(",ROUND((B326/$H326)*100,1),")")</f>
        <v>(59.5)</v>
      </c>
      <c r="D326" s="302">
        <f>SUM(D324:D325)</f>
        <v>2.9731582923300928</v>
      </c>
      <c r="E326" s="299" t="str">
        <f>CONCATENATE("(",ROUND((D326/$H326)*100,1),")")</f>
        <v>(29.8)</v>
      </c>
      <c r="F326" s="302">
        <f>SUM(F324:F325)</f>
        <v>1.0764053104582292</v>
      </c>
      <c r="G326" s="299" t="str">
        <f>CONCATENATE("(",ROUND((F326/$H326)*100,1),")")</f>
        <v>(10.8)</v>
      </c>
      <c r="H326" s="302">
        <f>SUM(H324:H325)</f>
        <v>9.9890000000000008</v>
      </c>
      <c r="I326" s="299" t="str">
        <f>CONCATENATE("(",ROUND((H326/$H326)*100,1),")")</f>
        <v>(100)</v>
      </c>
      <c r="K326" s="302">
        <f t="shared" si="247"/>
        <v>7.3231074167576793E-2</v>
      </c>
      <c r="L326" s="302">
        <f t="shared" si="248"/>
        <v>-0.1098958907308254</v>
      </c>
      <c r="M326" s="302">
        <f t="shared" si="249"/>
        <v>2.7664816563248928E-2</v>
      </c>
      <c r="N326" s="302">
        <f t="shared" si="250"/>
        <v>-8.9999999999996749E-3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2.9921069149374406</v>
      </c>
      <c r="C329" s="299" t="str">
        <f>CONCATENATE("(",ROUND((B329/$H331)*100,1),")")</f>
        <v>(30)</v>
      </c>
      <c r="D329" s="302">
        <f>'Ind T6'!R135</f>
        <v>0.7323370695978022</v>
      </c>
      <c r="E329" s="299" t="str">
        <f>CONCATENATE("(",ROUND((D329/$H331)*100,1),")")</f>
        <v>(7.3)</v>
      </c>
      <c r="F329" s="302">
        <f>'Ind T6'!S135</f>
        <v>0.49048111743356443</v>
      </c>
      <c r="G329" s="299" t="str">
        <f>CONCATENATE("(",ROUND((F329/$H331)*100,1),")")</f>
        <v>(4.9)</v>
      </c>
      <c r="H329" s="302">
        <f>SUM(B329,D329,F329)</f>
        <v>4.2149251019688068</v>
      </c>
      <c r="I329" s="299" t="str">
        <f>CONCATENATE("(",ROUND((H329/$H331)*100,1),")")</f>
        <v>(42.2)</v>
      </c>
      <c r="K329" s="302">
        <f>B334-B329</f>
        <v>0.28039618883112416</v>
      </c>
      <c r="L329" s="302">
        <f>D334-D329</f>
        <v>8.3194920132026562E-2</v>
      </c>
      <c r="M329" s="302">
        <f>F334-F329</f>
        <v>9.2351195104159289E-2</v>
      </c>
      <c r="N329" s="302">
        <f>SUM(K329:M329)</f>
        <v>0.45594230406731001</v>
      </c>
    </row>
    <row r="330" spans="1:14" x14ac:dyDescent="0.2">
      <c r="A330" s="282" t="s">
        <v>365</v>
      </c>
      <c r="B330" s="302">
        <f>'Ind T6'!Q134</f>
        <v>3.0205605564418154</v>
      </c>
      <c r="C330" s="299" t="str">
        <f>CONCATENATE("(",ROUND((B330/$H331)*100,1),")")</f>
        <v>(30.3)</v>
      </c>
      <c r="D330" s="302">
        <f>'Ind T6'!R134</f>
        <v>2.1309253320014654</v>
      </c>
      <c r="E330" s="299" t="str">
        <f>CONCATENATE("(",ROUND((D330/$H331)*100,1),")")</f>
        <v>(21.4)</v>
      </c>
      <c r="F330" s="302">
        <f>'Ind T6'!S134</f>
        <v>0.61358900958791363</v>
      </c>
      <c r="G330" s="299" t="str">
        <f>CONCATENATE("(",ROUND((F330/$H331)*100,1),")")</f>
        <v>(6.1)</v>
      </c>
      <c r="H330" s="302">
        <f t="shared" ref="H330" si="251">SUM(B330,D330,F330)</f>
        <v>5.7650748980311946</v>
      </c>
      <c r="I330" s="299" t="str">
        <f>CONCATENATE("(",ROUND((H330/$H331)*100,1),")")</f>
        <v>(57.8)</v>
      </c>
      <c r="K330" s="302">
        <f t="shared" ref="K330:K331" si="252">B335-B330</f>
        <v>0.51816192328424959</v>
      </c>
      <c r="L330" s="302">
        <f t="shared" ref="L330:L331" si="253">D335-D330</f>
        <v>3.3901786924630528E-3</v>
      </c>
      <c r="M330" s="302">
        <f t="shared" ref="M330:M331" si="254">F335-F330</f>
        <v>6.2505593955963445E-2</v>
      </c>
      <c r="N330" s="302">
        <f t="shared" ref="N330:N331" si="255">SUM(K330:M330)</f>
        <v>0.58405769593267609</v>
      </c>
    </row>
    <row r="331" spans="1:14" x14ac:dyDescent="0.2">
      <c r="A331" s="282" t="s">
        <v>363</v>
      </c>
      <c r="B331" s="302">
        <f>SUM(B329:B330)</f>
        <v>6.0126674713792561</v>
      </c>
      <c r="C331" s="299" t="str">
        <f>CONCATENATE("(",ROUND((B331/$H331)*100,1),")")</f>
        <v>(60.2)</v>
      </c>
      <c r="D331" s="302">
        <f>SUM(D329:D330)</f>
        <v>2.8632624015992674</v>
      </c>
      <c r="E331" s="299" t="str">
        <f>CONCATENATE("(",ROUND((D331/$H331)*100,1),")")</f>
        <v>(28.7)</v>
      </c>
      <c r="F331" s="302">
        <f>SUM(F329:F330)</f>
        <v>1.1040701270214781</v>
      </c>
      <c r="G331" s="299" t="str">
        <f>CONCATENATE("(",ROUND((F331/$H331)*100,1),")")</f>
        <v>(11.1)</v>
      </c>
      <c r="H331" s="302">
        <f>SUM(H329:H330)</f>
        <v>9.98</v>
      </c>
      <c r="I331" s="299" t="str">
        <f>CONCATENATE("(",ROUND((H331/$H331)*100,1),")")</f>
        <v>(100)</v>
      </c>
      <c r="K331" s="302">
        <f t="shared" si="252"/>
        <v>0.79855811211537375</v>
      </c>
      <c r="L331" s="302">
        <f t="shared" si="253"/>
        <v>8.6585098824489837E-2</v>
      </c>
      <c r="M331" s="302">
        <f t="shared" si="254"/>
        <v>0.15485678906012268</v>
      </c>
      <c r="N331" s="302">
        <f t="shared" si="255"/>
        <v>1.0399999999999863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3.2725031037685648</v>
      </c>
      <c r="C334" s="299" t="str">
        <f>CONCATENATE("(",ROUND((B334/$H336)*100,1),")")</f>
        <v>(29.7)</v>
      </c>
      <c r="D334" s="302">
        <f>'Ind T6'!W135</f>
        <v>0.81553198972982877</v>
      </c>
      <c r="E334" s="299" t="str">
        <f>CONCATENATE("(",ROUND((D334/$H336)*100,1),")")</f>
        <v>(7.4)</v>
      </c>
      <c r="F334" s="302">
        <f>'Ind T6'!X135</f>
        <v>0.58283231253772372</v>
      </c>
      <c r="G334" s="299" t="str">
        <f>CONCATENATE("(",ROUND((F334/$H336)*100,1),")")</f>
        <v>(5.3)</v>
      </c>
      <c r="H334" s="302">
        <f>SUM(B334,D334,F334)</f>
        <v>4.6708674060361171</v>
      </c>
      <c r="I334" s="299" t="str">
        <f>CONCATENATE("(",ROUND((H334/$H336)*100,1),")")</f>
        <v>(42.4)</v>
      </c>
      <c r="K334" s="302">
        <f>B334-B324</f>
        <v>0.26379717686243254</v>
      </c>
      <c r="L334" s="302">
        <f>D334-D324</f>
        <v>8.1071990420168327E-2</v>
      </c>
      <c r="M334" s="302">
        <f>F334-F324</f>
        <v>0.11429155419104009</v>
      </c>
      <c r="N334" s="302">
        <f>SUM(K334:M334)</f>
        <v>0.45916072147364095</v>
      </c>
    </row>
    <row r="335" spans="1:14" x14ac:dyDescent="0.2">
      <c r="A335" s="282" t="s">
        <v>365</v>
      </c>
      <c r="B335" s="302">
        <f>'Ind T6'!V134</f>
        <v>3.538722479726065</v>
      </c>
      <c r="C335" s="299" t="str">
        <f>CONCATENATE("(",ROUND((B335/$H336)*100,1),")")</f>
        <v>(32.1)</v>
      </c>
      <c r="D335" s="302">
        <f>'Ind T6'!W134</f>
        <v>2.1343155106939284</v>
      </c>
      <c r="E335" s="299" t="str">
        <f>CONCATENATE("(",ROUND((D335/$H336)*100,1),")")</f>
        <v>(19.4)</v>
      </c>
      <c r="F335" s="302">
        <f>'Ind T6'!X134</f>
        <v>0.67609460354387707</v>
      </c>
      <c r="G335" s="299" t="str">
        <f>CONCATENATE("(",ROUND((F335/$H336)*100,1),")")</f>
        <v>(6.1)</v>
      </c>
      <c r="H335" s="302">
        <f>SUM(B335,D335,F335)</f>
        <v>6.349132593963871</v>
      </c>
      <c r="I335" s="299" t="str">
        <f>CONCATENATE("(",ROUND((H335/$H336)*100,1),")")</f>
        <v>(57.6)</v>
      </c>
      <c r="K335" s="302">
        <f t="shared" ref="K335:K336" si="256">B335-B325</f>
        <v>0.60799200942051801</v>
      </c>
      <c r="L335" s="302">
        <f t="shared" ref="L335:L336" si="257">D335-D325</f>
        <v>-0.10438278232650378</v>
      </c>
      <c r="M335" s="302">
        <f t="shared" ref="M335:M336" si="258">F335-F325</f>
        <v>6.8230051432331407E-2</v>
      </c>
      <c r="N335" s="302">
        <f t="shared" ref="N335:N336" si="259">SUM(K335:M335)</f>
        <v>0.57183927852634564</v>
      </c>
    </row>
    <row r="336" spans="1:14" x14ac:dyDescent="0.2">
      <c r="A336" s="282" t="s">
        <v>363</v>
      </c>
      <c r="B336" s="302">
        <f>SUM(B334:B335)</f>
        <v>6.8112255834946298</v>
      </c>
      <c r="C336" s="299" t="str">
        <f>CONCATENATE("(",ROUND((B336/$H336)*100,1),")")</f>
        <v>(61.8)</v>
      </c>
      <c r="D336" s="302">
        <f>SUM(D334:D335)</f>
        <v>2.9498475004237572</v>
      </c>
      <c r="E336" s="299" t="str">
        <f>CONCATENATE("(",ROUND((D336/$H336)*100,1),")")</f>
        <v>(26.8)</v>
      </c>
      <c r="F336" s="302">
        <f>SUM(F334:F335)</f>
        <v>1.2589269160816008</v>
      </c>
      <c r="G336" s="299" t="str">
        <f>CONCATENATE("(",ROUND((F336/$H336)*100,1),")")</f>
        <v>(11.4)</v>
      </c>
      <c r="H336" s="302">
        <f>SUM(H334:H335)</f>
        <v>11.019999999999989</v>
      </c>
      <c r="I336" s="299" t="str">
        <f>CONCATENATE("(",ROUND((H336/$H336)*100,1),")")</f>
        <v>(100)</v>
      </c>
      <c r="K336" s="302">
        <f t="shared" si="256"/>
        <v>0.87178918628295055</v>
      </c>
      <c r="L336" s="302">
        <f t="shared" si="257"/>
        <v>-2.331079190633556E-2</v>
      </c>
      <c r="M336" s="302">
        <f t="shared" si="258"/>
        <v>0.18252160562337161</v>
      </c>
      <c r="N336" s="302">
        <f t="shared" si="259"/>
        <v>1.0309999999999866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16.399387460413507</v>
      </c>
      <c r="C345" s="299" t="str">
        <f>CONCATENATE("(",ROUND((B345/$H347)*100,1),")")</f>
        <v>(40.2)</v>
      </c>
      <c r="D345" s="302">
        <f>'Ind T6'!M144</f>
        <v>2.6267895761982545</v>
      </c>
      <c r="E345" s="299" t="str">
        <f>CONCATENATE("(",ROUND((D345/$H347)*100,1),")")</f>
        <v>(6.4)</v>
      </c>
      <c r="F345" s="302">
        <f>'Ind T6'!N144</f>
        <v>3.3690320664091744</v>
      </c>
      <c r="G345" s="299" t="str">
        <f>CONCATENATE("(",ROUND((F345/$H347)*100,1),")")</f>
        <v>(8.3)</v>
      </c>
      <c r="H345" s="302">
        <f>SUM(B345,D345,F345)</f>
        <v>22.395209103020939</v>
      </c>
      <c r="I345" s="299" t="str">
        <f>CONCATENATE("(",ROUND((H345/$H347)*100,1),")")</f>
        <v>(54.9)</v>
      </c>
      <c r="K345" s="302">
        <f>B350-B345</f>
        <v>0.42040736149325753</v>
      </c>
      <c r="L345" s="302">
        <f>D350-D345</f>
        <v>0.16695301660494222</v>
      </c>
      <c r="M345" s="302">
        <f>F350-F345</f>
        <v>0.18110869295909593</v>
      </c>
      <c r="N345" s="302">
        <f>SUM(K345:M345)</f>
        <v>0.76846907105729567</v>
      </c>
    </row>
    <row r="346" spans="1:14" x14ac:dyDescent="0.2">
      <c r="A346" s="282" t="s">
        <v>365</v>
      </c>
      <c r="B346" s="302">
        <f>'Ind T6'!L143</f>
        <v>10.970026258736551</v>
      </c>
      <c r="C346" s="299" t="str">
        <f>CONCATENATE("(",ROUND((B346/$H347)*100,1),")")</f>
        <v>(26.9)</v>
      </c>
      <c r="D346" s="302">
        <f>'Ind T6'!M143</f>
        <v>4.6441951877944456</v>
      </c>
      <c r="E346" s="299" t="str">
        <f>CONCATENATE("(",ROUND((D346/$H347)*100,1),")")</f>
        <v>(11.4)</v>
      </c>
      <c r="F346" s="302">
        <f>'Ind T6'!N143</f>
        <v>2.7855694504480533</v>
      </c>
      <c r="G346" s="299" t="str">
        <f>CONCATENATE("(",ROUND((F346/$H347)*100,1),")")</f>
        <v>(6.8)</v>
      </c>
      <c r="H346" s="302">
        <f t="shared" ref="H346" si="260">SUM(B346,D346,F346)</f>
        <v>18.399790896979052</v>
      </c>
      <c r="I346" s="299" t="str">
        <f>CONCATENATE("(",ROUND((H346/$H347)*100,1),")")</f>
        <v>(45.1)</v>
      </c>
      <c r="K346" s="302">
        <f t="shared" ref="K346:K347" si="261">B351-B346</f>
        <v>0.63217242243973892</v>
      </c>
      <c r="L346" s="302">
        <f t="shared" ref="L346:L347" si="262">D351-D346</f>
        <v>0.27331623125325688</v>
      </c>
      <c r="M346" s="302">
        <f t="shared" ref="M346:M347" si="263">F351-F346</f>
        <v>0.25304227524965262</v>
      </c>
      <c r="N346" s="302">
        <f t="shared" ref="N346:N347" si="264">SUM(K346:M346)</f>
        <v>1.1585309289426484</v>
      </c>
    </row>
    <row r="347" spans="1:14" x14ac:dyDescent="0.2">
      <c r="A347" s="282" t="s">
        <v>363</v>
      </c>
      <c r="B347" s="302">
        <f>SUM(B345:B346)</f>
        <v>27.36941371915006</v>
      </c>
      <c r="C347" s="299" t="str">
        <f>CONCATENATE("(",ROUND((B347/$H347)*100,1),")")</f>
        <v>(67.1)</v>
      </c>
      <c r="D347" s="302">
        <f>SUM(D345:D346)</f>
        <v>7.2709847639927006</v>
      </c>
      <c r="E347" s="299" t="str">
        <f>CONCATENATE("(",ROUND((D347/$H347)*100,1),")")</f>
        <v>(17.8)</v>
      </c>
      <c r="F347" s="302">
        <f>SUM(F345:F346)</f>
        <v>6.1546015168572277</v>
      </c>
      <c r="G347" s="299" t="str">
        <f>CONCATENATE("(",ROUND((F347/$H347)*100,1),")")</f>
        <v>(15.1)</v>
      </c>
      <c r="H347" s="302">
        <f>SUM(H345:H346)</f>
        <v>40.794999999999987</v>
      </c>
      <c r="I347" s="299" t="str">
        <f>CONCATENATE("(",ROUND((H347/$H347)*100,1),")")</f>
        <v>(100)</v>
      </c>
      <c r="K347" s="302">
        <f t="shared" si="261"/>
        <v>1.0525797839329947</v>
      </c>
      <c r="L347" s="302">
        <f t="shared" si="262"/>
        <v>0.44026924785819865</v>
      </c>
      <c r="M347" s="302">
        <f t="shared" si="263"/>
        <v>0.43415096820874854</v>
      </c>
      <c r="N347" s="302">
        <f t="shared" si="264"/>
        <v>1.9269999999999419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16.819794821906765</v>
      </c>
      <c r="C350" s="299" t="str">
        <f>CONCATENATE("(",ROUND((B350/$H352)*100,1),")")</f>
        <v>(39.4)</v>
      </c>
      <c r="D350" s="302">
        <f>'Ind T6'!R144</f>
        <v>2.7937425928031967</v>
      </c>
      <c r="E350" s="299" t="str">
        <f>CONCATENATE("(",ROUND((D350/$H352)*100,1),")")</f>
        <v>(6.5)</v>
      </c>
      <c r="F350" s="302">
        <f>'Ind T6'!S144</f>
        <v>3.5501407593682703</v>
      </c>
      <c r="G350" s="299" t="str">
        <f>CONCATENATE("(",ROUND((F350/$H352)*100,1),")")</f>
        <v>(8.3)</v>
      </c>
      <c r="H350" s="302">
        <f>SUM(B350,D350,F350)</f>
        <v>23.163678174078228</v>
      </c>
      <c r="I350" s="299" t="str">
        <f>CONCATENATE("(",ROUND((H350/$H352)*100,1),")")</f>
        <v>(54.2)</v>
      </c>
      <c r="K350" s="302">
        <f>B355-B350</f>
        <v>0.62252559866923818</v>
      </c>
      <c r="L350" s="302">
        <f>D355-D350</f>
        <v>0.30766206953597086</v>
      </c>
      <c r="M350" s="302">
        <f>F355-F350</f>
        <v>0.29461148596371967</v>
      </c>
      <c r="N350" s="302">
        <f>SUM(K350:M350)</f>
        <v>1.2247991541689287</v>
      </c>
    </row>
    <row r="351" spans="1:14" x14ac:dyDescent="0.2">
      <c r="A351" s="282" t="s">
        <v>365</v>
      </c>
      <c r="B351" s="302">
        <f>'Ind T6'!Q143</f>
        <v>11.60219868117629</v>
      </c>
      <c r="C351" s="299" t="str">
        <f>CONCATENATE("(",ROUND((B351/$H352)*100,1),")")</f>
        <v>(27.2)</v>
      </c>
      <c r="D351" s="302">
        <f>'Ind T6'!R143</f>
        <v>4.9175114190477025</v>
      </c>
      <c r="E351" s="299" t="str">
        <f>CONCATENATE("(",ROUND((D351/$H352)*100,1),")")</f>
        <v>(11.5)</v>
      </c>
      <c r="F351" s="302">
        <f>'Ind T6'!S143</f>
        <v>3.0386117256977059</v>
      </c>
      <c r="G351" s="299" t="str">
        <f>CONCATENATE("(",ROUND((F351/$H352)*100,1),")")</f>
        <v>(7.1)</v>
      </c>
      <c r="H351" s="302">
        <f t="shared" ref="H351" si="265">SUM(B351,D351,F351)</f>
        <v>19.558321825921698</v>
      </c>
      <c r="I351" s="299" t="str">
        <f>CONCATENATE("(",ROUND((H351/$H352)*100,1),")")</f>
        <v>(45.8)</v>
      </c>
      <c r="K351" s="302">
        <f t="shared" ref="K351:K352" si="266">B356-B351</f>
        <v>0.90770750489189567</v>
      </c>
      <c r="L351" s="302">
        <f t="shared" ref="L351:L352" si="267">D356-D351</f>
        <v>0.40354402408628154</v>
      </c>
      <c r="M351" s="302">
        <f t="shared" ref="M351:M352" si="268">F356-F351</f>
        <v>0.4329493168530365</v>
      </c>
      <c r="N351" s="302">
        <f t="shared" ref="N351:N352" si="269">SUM(K351:M351)</f>
        <v>1.7442008458312137</v>
      </c>
    </row>
    <row r="352" spans="1:14" x14ac:dyDescent="0.2">
      <c r="A352" s="282" t="s">
        <v>363</v>
      </c>
      <c r="B352" s="302">
        <f>SUM(B350:B351)</f>
        <v>28.421993503083055</v>
      </c>
      <c r="C352" s="299" t="str">
        <f>CONCATENATE("(",ROUND((B352/$H352)*100,1),")")</f>
        <v>(66.5)</v>
      </c>
      <c r="D352" s="302">
        <f>SUM(D350:D351)</f>
        <v>7.7112540118508992</v>
      </c>
      <c r="E352" s="299" t="str">
        <f>CONCATENATE("(",ROUND((D352/$H352)*100,1),")")</f>
        <v>(18)</v>
      </c>
      <c r="F352" s="302">
        <f>SUM(F350:F351)</f>
        <v>6.5887524850659762</v>
      </c>
      <c r="G352" s="299" t="str">
        <f>CONCATENATE("(",ROUND((F352/$H352)*100,1),")")</f>
        <v>(15.4)</v>
      </c>
      <c r="H352" s="302">
        <f>SUM(H350:H351)</f>
        <v>42.721999999999923</v>
      </c>
      <c r="I352" s="299" t="str">
        <f>CONCATENATE("(",ROUND((H352/$H352)*100,1),")")</f>
        <v>(100)</v>
      </c>
      <c r="K352" s="302">
        <f t="shared" si="266"/>
        <v>1.5302331035611338</v>
      </c>
      <c r="L352" s="302">
        <f t="shared" si="267"/>
        <v>0.71120609362225196</v>
      </c>
      <c r="M352" s="302">
        <f t="shared" si="268"/>
        <v>0.72756080281675573</v>
      </c>
      <c r="N352" s="302">
        <f t="shared" si="269"/>
        <v>2.9690000000001415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17.442320420576003</v>
      </c>
      <c r="C355" s="299" t="str">
        <f>CONCATENATE("(",ROUND((B355/$H357)*100,1),")")</f>
        <v>(38.2)</v>
      </c>
      <c r="D355" s="302">
        <f>'Ind T6'!W144</f>
        <v>3.1014046623391676</v>
      </c>
      <c r="E355" s="299" t="str">
        <f>CONCATENATE("(",ROUND((D355/$H357)*100,1),")")</f>
        <v>(6.8)</v>
      </c>
      <c r="F355" s="302">
        <f>'Ind T6'!X144</f>
        <v>3.84475224533199</v>
      </c>
      <c r="G355" s="299" t="str">
        <f>CONCATENATE("(",ROUND((F355/$H357)*100,1),")")</f>
        <v>(8.4)</v>
      </c>
      <c r="H355" s="302">
        <f>SUM(B355,D355,F355)</f>
        <v>24.388477328247159</v>
      </c>
      <c r="I355" s="299" t="str">
        <f>CONCATENATE("(",ROUND((H355/$H357)*100,1),")")</f>
        <v>(53.4)</v>
      </c>
      <c r="K355" s="302">
        <f>B355-B345</f>
        <v>1.0429329601624957</v>
      </c>
      <c r="L355" s="302">
        <f>D355-D345</f>
        <v>0.47461508614091308</v>
      </c>
      <c r="M355" s="302">
        <f>F355-F345</f>
        <v>0.4757201789228156</v>
      </c>
      <c r="N355" s="302">
        <f>SUM(K355:M355)</f>
        <v>1.9932682252262244</v>
      </c>
    </row>
    <row r="356" spans="1:14" x14ac:dyDescent="0.2">
      <c r="A356" s="282" t="s">
        <v>365</v>
      </c>
      <c r="B356" s="302">
        <f>'Ind T6'!V143</f>
        <v>12.509906186068186</v>
      </c>
      <c r="C356" s="299" t="str">
        <f>CONCATENATE("(",ROUND((B356/$H357)*100,1),")")</f>
        <v>(27.4)</v>
      </c>
      <c r="D356" s="302">
        <f>'Ind T6'!W143</f>
        <v>5.321055443133984</v>
      </c>
      <c r="E356" s="299" t="str">
        <f>CONCATENATE("(",ROUND((D356/$H357)*100,1),")")</f>
        <v>(11.6)</v>
      </c>
      <c r="F356" s="302">
        <f>'Ind T6'!X143</f>
        <v>3.4715610425507424</v>
      </c>
      <c r="G356" s="299" t="str">
        <f>CONCATENATE("(",ROUND((F356/$H357)*100,1),")")</f>
        <v>(7.6)</v>
      </c>
      <c r="H356" s="302">
        <f t="shared" ref="H356" si="270">SUM(B356,D356,F356)</f>
        <v>21.302522671752914</v>
      </c>
      <c r="I356" s="299" t="str">
        <f>CONCATENATE("(",ROUND((H356/$H357)*100,1),")")</f>
        <v>(46.6)</v>
      </c>
      <c r="K356" s="302">
        <f t="shared" ref="K356:K357" si="271">B356-B346</f>
        <v>1.5398799273316346</v>
      </c>
      <c r="L356" s="302">
        <f t="shared" ref="L356:L357" si="272">D356-D346</f>
        <v>0.67686025533953842</v>
      </c>
      <c r="M356" s="302">
        <f t="shared" ref="M356:M357" si="273">F356-F346</f>
        <v>0.68599159210268912</v>
      </c>
      <c r="N356" s="302">
        <f t="shared" ref="N356:N357" si="274">SUM(K356:M356)</f>
        <v>2.9027317747738621</v>
      </c>
    </row>
    <row r="357" spans="1:14" x14ac:dyDescent="0.2">
      <c r="A357" s="282" t="s">
        <v>363</v>
      </c>
      <c r="B357" s="302">
        <f>SUM(B355:B356)</f>
        <v>29.952226606644189</v>
      </c>
      <c r="C357" s="299" t="str">
        <f>CONCATENATE("(",ROUND((B357/$H357)*100,1),")")</f>
        <v>(65.6)</v>
      </c>
      <c r="D357" s="302">
        <f>SUM(D355:D356)</f>
        <v>8.4224601054731512</v>
      </c>
      <c r="E357" s="299" t="str">
        <f>CONCATENATE("(",ROUND((D357/$H357)*100,1),")")</f>
        <v>(18.4)</v>
      </c>
      <c r="F357" s="302">
        <f>SUM(F355:F356)</f>
        <v>7.3163132878827319</v>
      </c>
      <c r="G357" s="299" t="str">
        <f>CONCATENATE("(",ROUND((F357/$H357)*100,1),")")</f>
        <v>(16)</v>
      </c>
      <c r="H357" s="302">
        <f>SUM(H355:H356)</f>
        <v>45.691000000000074</v>
      </c>
      <c r="I357" s="299" t="str">
        <f>CONCATENATE("(",ROUND((H357/$H357)*100,1),")")</f>
        <v>(100)</v>
      </c>
      <c r="K357" s="302">
        <f t="shared" si="271"/>
        <v>2.5828128874941285</v>
      </c>
      <c r="L357" s="302">
        <f t="shared" si="272"/>
        <v>1.1514753414804506</v>
      </c>
      <c r="M357" s="302">
        <f t="shared" si="273"/>
        <v>1.1617117710255043</v>
      </c>
      <c r="N357" s="302">
        <f t="shared" si="274"/>
        <v>4.8960000000000834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15.122996432465243</v>
      </c>
      <c r="C366" s="299" t="str">
        <f>CONCATENATE("(",ROUND((B366/$H368)*100,1),")")</f>
        <v>(33)</v>
      </c>
      <c r="D366" s="302">
        <f>'Ind T6'!M153</f>
        <v>6.6303800326601046</v>
      </c>
      <c r="E366" s="299" t="str">
        <f>CONCATENATE("(",ROUND((D366/$H368)*100,1),")")</f>
        <v>(14.5)</v>
      </c>
      <c r="F366" s="302">
        <f>'Ind T6'!N153</f>
        <v>3.7657600261668343</v>
      </c>
      <c r="G366" s="299" t="str">
        <f>CONCATENATE("(",ROUND((F366/$H368)*100,1),")")</f>
        <v>(8.2)</v>
      </c>
      <c r="H366" s="302">
        <f>SUM(B366,D366,F366)</f>
        <v>25.519136491292183</v>
      </c>
      <c r="I366" s="299" t="str">
        <f>CONCATENATE("(",ROUND((H366/$H368)*100,1),")")</f>
        <v>(55.7)</v>
      </c>
      <c r="K366" s="302">
        <f>B371-B366</f>
        <v>0.69864306150172517</v>
      </c>
      <c r="L366" s="302">
        <f>D371-D366</f>
        <v>0.29204719807098201</v>
      </c>
      <c r="M366" s="302">
        <f>F371-F366</f>
        <v>0.1123185487193159</v>
      </c>
      <c r="N366" s="302">
        <f>SUM(K366:M366)</f>
        <v>1.1030088082920231</v>
      </c>
    </row>
    <row r="367" spans="1:14" x14ac:dyDescent="0.2">
      <c r="A367" s="282" t="s">
        <v>365</v>
      </c>
      <c r="B367" s="302">
        <f>'Ind T6'!L152</f>
        <v>8.3511625481506808</v>
      </c>
      <c r="C367" s="299" t="str">
        <f>CONCATENATE("(",ROUND((B367/$H368)*100,1),")")</f>
        <v>(18.2)</v>
      </c>
      <c r="D367" s="302">
        <f>'Ind T6'!M152</f>
        <v>8.506857523857521</v>
      </c>
      <c r="E367" s="299" t="str">
        <f>CONCATENATE("(",ROUND((D367/$H368)*100,1),")")</f>
        <v>(18.6)</v>
      </c>
      <c r="F367" s="302">
        <f>'Ind T6'!N152</f>
        <v>3.4128434366995375</v>
      </c>
      <c r="G367" s="299" t="str">
        <f>CONCATENATE("(",ROUND((F367/$H368)*100,1),")")</f>
        <v>(7.5)</v>
      </c>
      <c r="H367" s="302">
        <f t="shared" ref="H367" si="275">SUM(B367,D367,F367)</f>
        <v>20.270863508707741</v>
      </c>
      <c r="I367" s="299" t="str">
        <f>CONCATENATE("(",ROUND((H367/$H368)*100,1),")")</f>
        <v>(44.3)</v>
      </c>
      <c r="K367" s="302">
        <f t="shared" ref="K367:K368" si="276">B372-B367</f>
        <v>0.54282703362457951</v>
      </c>
      <c r="L367" s="302">
        <f t="shared" ref="L367:L368" si="277">D372-D367</f>
        <v>0.22594110848746141</v>
      </c>
      <c r="M367" s="302">
        <f t="shared" ref="M367:M368" si="278">F372-F367</f>
        <v>9.8223049596006362E-2</v>
      </c>
      <c r="N367" s="302">
        <f t="shared" ref="N367:N368" si="279">SUM(K367:M367)</f>
        <v>0.86699119170804728</v>
      </c>
    </row>
    <row r="368" spans="1:14" x14ac:dyDescent="0.2">
      <c r="A368" s="282" t="s">
        <v>363</v>
      </c>
      <c r="B368" s="302">
        <f>SUM(B366:B367)</f>
        <v>23.474158980615925</v>
      </c>
      <c r="C368" s="299" t="str">
        <f>CONCATENATE("(",ROUND((B368/$H368)*100,1),")")</f>
        <v>(51.3)</v>
      </c>
      <c r="D368" s="302">
        <f>SUM(D366:D367)</f>
        <v>15.137237556517626</v>
      </c>
      <c r="E368" s="299" t="str">
        <f>CONCATENATE("(",ROUND((D368/$H368)*100,1),")")</f>
        <v>(33.1)</v>
      </c>
      <c r="F368" s="302">
        <f>SUM(F366:F367)</f>
        <v>7.1786034628663717</v>
      </c>
      <c r="G368" s="299" t="str">
        <f>CONCATENATE("(",ROUND((F368/$H368)*100,1),")")</f>
        <v>(15.7)</v>
      </c>
      <c r="H368" s="302">
        <f>SUM(H366:H367)</f>
        <v>45.789999999999921</v>
      </c>
      <c r="I368" s="299" t="str">
        <f>CONCATENATE("(",ROUND((H368/$H368)*100,1),")")</f>
        <v>(100)</v>
      </c>
      <c r="K368" s="302">
        <f t="shared" si="276"/>
        <v>1.2414700951263029</v>
      </c>
      <c r="L368" s="302">
        <f t="shared" si="277"/>
        <v>0.51798830655844341</v>
      </c>
      <c r="M368" s="302">
        <f t="shared" si="278"/>
        <v>0.21054159831532182</v>
      </c>
      <c r="N368" s="302">
        <f t="shared" si="279"/>
        <v>1.9700000000000681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15.821639493966968</v>
      </c>
      <c r="C371" s="299" t="str">
        <f>CONCATENATE("(",ROUND((B371/$H373)*100,1),")")</f>
        <v>(33.1)</v>
      </c>
      <c r="D371" s="302">
        <f>'Ind T6'!R153</f>
        <v>6.9224272307310866</v>
      </c>
      <c r="E371" s="299" t="str">
        <f>CONCATENATE("(",ROUND((D371/$H373)*100,1),")")</f>
        <v>(14.5)</v>
      </c>
      <c r="F371" s="302">
        <f>'Ind T6'!S153</f>
        <v>3.8780785748861502</v>
      </c>
      <c r="G371" s="299" t="str">
        <f>CONCATENATE("(",ROUND((F371/$H373)*100,1),")")</f>
        <v>(8.1)</v>
      </c>
      <c r="H371" s="302">
        <f>SUM(B371,D371,F371)</f>
        <v>26.622145299584204</v>
      </c>
      <c r="I371" s="299" t="str">
        <f>CONCATENATE("(",ROUND((H371/$H373)*100,1),")")</f>
        <v>(55.7)</v>
      </c>
      <c r="K371" s="302">
        <f>B376-B371</f>
        <v>1.3131617166373335</v>
      </c>
      <c r="L371" s="302">
        <f>D376-D371</f>
        <v>0.5059820252112992</v>
      </c>
      <c r="M371" s="302">
        <f>F376-F371</f>
        <v>0.33496469623256564</v>
      </c>
      <c r="N371" s="302">
        <f>SUM(K371:M371)</f>
        <v>2.1541084380811983</v>
      </c>
    </row>
    <row r="372" spans="1:14" x14ac:dyDescent="0.2">
      <c r="A372" s="282" t="s">
        <v>365</v>
      </c>
      <c r="B372" s="302">
        <f>'Ind T6'!Q152</f>
        <v>8.8939895817752603</v>
      </c>
      <c r="C372" s="299" t="str">
        <f>CONCATENATE("(",ROUND((B372/$H373)*100,1),")")</f>
        <v>(18.6)</v>
      </c>
      <c r="D372" s="302">
        <f>'Ind T6'!R152</f>
        <v>8.7327986323449824</v>
      </c>
      <c r="E372" s="299" t="str">
        <f>CONCATENATE("(",ROUND((D372/$H373)*100,1),")")</f>
        <v>(18.3)</v>
      </c>
      <c r="F372" s="302">
        <f>'Ind T6'!S152</f>
        <v>3.5110664862955439</v>
      </c>
      <c r="G372" s="299" t="str">
        <f>CONCATENATE("(",ROUND((F372/$H373)*100,1),")")</f>
        <v>(7.4)</v>
      </c>
      <c r="H372" s="302">
        <f t="shared" ref="H372" si="280">SUM(B372,D372,F372)</f>
        <v>21.137854700415787</v>
      </c>
      <c r="I372" s="299" t="str">
        <f>CONCATENATE("(",ROUND((H372/$H373)*100,1),")")</f>
        <v>(44.3)</v>
      </c>
      <c r="K372" s="302">
        <f t="shared" ref="K372:K373" si="281">B377-B372</f>
        <v>0.95289210407278091</v>
      </c>
      <c r="L372" s="302">
        <f t="shared" ref="L372:L373" si="282">D377-D372</f>
        <v>0.40162465155853155</v>
      </c>
      <c r="M372" s="302">
        <f t="shared" ref="M372:M373" si="283">F377-F372</f>
        <v>0.32537480628749016</v>
      </c>
      <c r="N372" s="302">
        <f t="shared" ref="N372:N373" si="284">SUM(K372:M372)</f>
        <v>1.6798915619188026</v>
      </c>
    </row>
    <row r="373" spans="1:14" x14ac:dyDescent="0.2">
      <c r="A373" s="282" t="s">
        <v>363</v>
      </c>
      <c r="B373" s="302">
        <f>SUM(B371:B372)</f>
        <v>24.715629075742228</v>
      </c>
      <c r="C373" s="299" t="str">
        <f>CONCATENATE("(",ROUND((B373/$H373)*100,1),")")</f>
        <v>(51.7)</v>
      </c>
      <c r="D373" s="302">
        <f>SUM(D371:D372)</f>
        <v>15.655225863076069</v>
      </c>
      <c r="E373" s="299" t="str">
        <f>CONCATENATE("(",ROUND((D373/$H373)*100,1),")")</f>
        <v>(32.8)</v>
      </c>
      <c r="F373" s="302">
        <f>SUM(F371:F372)</f>
        <v>7.3891450611816936</v>
      </c>
      <c r="G373" s="299" t="str">
        <f>CONCATENATE("(",ROUND((F373/$H373)*100,1),")")</f>
        <v>(15.5)</v>
      </c>
      <c r="H373" s="302">
        <f>SUM(H371:H372)</f>
        <v>47.759999999999991</v>
      </c>
      <c r="I373" s="299" t="str">
        <f>CONCATENATE("(",ROUND((H373/$H373)*100,1),")")</f>
        <v>(100)</v>
      </c>
      <c r="K373" s="302">
        <f t="shared" si="281"/>
        <v>2.2660538207101126</v>
      </c>
      <c r="L373" s="302">
        <f t="shared" si="282"/>
        <v>0.90760667676983076</v>
      </c>
      <c r="M373" s="302">
        <f t="shared" si="283"/>
        <v>0.66033950252005624</v>
      </c>
      <c r="N373" s="302">
        <f t="shared" si="284"/>
        <v>3.8339999999999996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17.134801210604302</v>
      </c>
      <c r="C376" s="299" t="str">
        <f>CONCATENATE("(",ROUND((B376/$H378)*100,1),")")</f>
        <v>(33.2)</v>
      </c>
      <c r="D376" s="302">
        <f>'Ind T6'!W153</f>
        <v>7.4284092559423858</v>
      </c>
      <c r="E376" s="299" t="str">
        <f>CONCATENATE("(",ROUND((D376/$H378)*100,1),")")</f>
        <v>(14.4)</v>
      </c>
      <c r="F376" s="302">
        <f>'Ind T6'!X153</f>
        <v>4.2130432711187158</v>
      </c>
      <c r="G376" s="299" t="str">
        <f>CONCATENATE("(",ROUND((F376/$H378)*100,1),")")</f>
        <v>(8.2)</v>
      </c>
      <c r="H376" s="302">
        <f>SUM(B376,D376,F376)</f>
        <v>28.7762537376654</v>
      </c>
      <c r="I376" s="299" t="str">
        <f>CONCATENATE("(",ROUND((H376/$H378)*100,1),")")</f>
        <v>(55.8)</v>
      </c>
      <c r="K376" s="302">
        <f>B376-B366</f>
        <v>2.0118047781390587</v>
      </c>
      <c r="L376" s="302">
        <f>D376-D366</f>
        <v>0.79802922328228121</v>
      </c>
      <c r="M376" s="302">
        <f>F376-F366</f>
        <v>0.44728324495188154</v>
      </c>
      <c r="N376" s="302">
        <f>SUM(K376:M376)</f>
        <v>3.2571172463732214</v>
      </c>
    </row>
    <row r="377" spans="1:14" x14ac:dyDescent="0.2">
      <c r="A377" s="282" t="s">
        <v>365</v>
      </c>
      <c r="B377" s="302">
        <f>'Ind T6'!V152</f>
        <v>9.8468816858480412</v>
      </c>
      <c r="C377" s="299" t="str">
        <f>CONCATENATE("(",ROUND((B377/$H378)*100,1),")")</f>
        <v>(19.1)</v>
      </c>
      <c r="D377" s="302">
        <f>'Ind T6'!W152</f>
        <v>9.134423283903514</v>
      </c>
      <c r="E377" s="299" t="str">
        <f>CONCATENATE("(",ROUND((D377/$H378)*100,1),")")</f>
        <v>(17.7)</v>
      </c>
      <c r="F377" s="302">
        <f>'Ind T6'!X152</f>
        <v>3.836441292583034</v>
      </c>
      <c r="G377" s="299" t="str">
        <f>CONCATENATE("(",ROUND((F377/$H378)*100,1),")")</f>
        <v>(7.4)</v>
      </c>
      <c r="H377" s="302">
        <f t="shared" ref="H377" si="285">SUM(B377,D377,F377)</f>
        <v>22.817746262334587</v>
      </c>
      <c r="I377" s="299" t="str">
        <f>CONCATENATE("(",ROUND((H377/$H378)*100,1),")")</f>
        <v>(44.2)</v>
      </c>
      <c r="K377" s="302">
        <f t="shared" ref="K377:K378" si="286">B377-B367</f>
        <v>1.4957191376973604</v>
      </c>
      <c r="L377" s="302">
        <f t="shared" ref="L377:L378" si="287">D377-D367</f>
        <v>0.62756576004599296</v>
      </c>
      <c r="M377" s="302">
        <f t="shared" ref="M377:M378" si="288">F377-F367</f>
        <v>0.42359785588349652</v>
      </c>
      <c r="N377" s="302">
        <f t="shared" ref="N377:N378" si="289">SUM(K377:M377)</f>
        <v>2.5468827536268499</v>
      </c>
    </row>
    <row r="378" spans="1:14" x14ac:dyDescent="0.2">
      <c r="A378" s="282" t="s">
        <v>363</v>
      </c>
      <c r="B378" s="302">
        <f>SUM(B376:B377)</f>
        <v>26.981682896452341</v>
      </c>
      <c r="C378" s="299" t="str">
        <f>CONCATENATE("(",ROUND((B378/$H378)*100,1),")")</f>
        <v>(52.3)</v>
      </c>
      <c r="D378" s="302">
        <f>SUM(D376:D377)</f>
        <v>16.5628325398459</v>
      </c>
      <c r="E378" s="299" t="str">
        <f>CONCATENATE("(",ROUND((D378/$H378)*100,1),")")</f>
        <v>(32.1)</v>
      </c>
      <c r="F378" s="302">
        <f>SUM(F376:F377)</f>
        <v>8.0494845637017498</v>
      </c>
      <c r="G378" s="299" t="str">
        <f>CONCATENATE("(",ROUND((F378/$H378)*100,1),")")</f>
        <v>(15.6)</v>
      </c>
      <c r="H378" s="302">
        <f>SUM(H376:H377)</f>
        <v>51.593999999999987</v>
      </c>
      <c r="I378" s="299" t="str">
        <f>CONCATENATE("(",ROUND((H378/$H378)*100,1),")")</f>
        <v>(100)</v>
      </c>
      <c r="K378" s="302">
        <f t="shared" si="286"/>
        <v>3.5075239158364155</v>
      </c>
      <c r="L378" s="302">
        <f t="shared" si="287"/>
        <v>1.4255949833282742</v>
      </c>
      <c r="M378" s="302">
        <f t="shared" si="288"/>
        <v>0.87088110083537806</v>
      </c>
      <c r="N378" s="302">
        <f t="shared" si="289"/>
        <v>5.8040000000000678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10.907563753824704</v>
      </c>
      <c r="C387" s="299" t="str">
        <f>CONCATENATE("(",ROUND((B387/$H389)*100,1),")")</f>
        <v>(35.9)</v>
      </c>
      <c r="D387" s="302">
        <f>'Ind T6'!M162</f>
        <v>1.570872434322707</v>
      </c>
      <c r="E387" s="299" t="str">
        <f>CONCATENATE("(",ROUND((D387/$H389)*100,1),")")</f>
        <v>(5.2)</v>
      </c>
      <c r="F387" s="302">
        <f>'Ind T6'!N162</f>
        <v>0.58984806213639329</v>
      </c>
      <c r="G387" s="299" t="str">
        <f>CONCATENATE("(",ROUND((F387/$H389)*100,1),")")</f>
        <v>(1.9)</v>
      </c>
      <c r="H387" s="302">
        <f>SUM(B387,D387,F387)</f>
        <v>13.068284250283805</v>
      </c>
      <c r="I387" s="299" t="str">
        <f>CONCATENATE("(",ROUND((H387/$H389)*100,1),")")</f>
        <v>(43.1)</v>
      </c>
      <c r="K387" s="302">
        <f>B392-B387</f>
        <v>0.40066366849342927</v>
      </c>
      <c r="L387" s="302">
        <f>D392-D387</f>
        <v>0.18077520258905011</v>
      </c>
      <c r="M387" s="302">
        <f>F392-F387</f>
        <v>3.4845448247082467E-2</v>
      </c>
      <c r="N387" s="302">
        <f>SUM(K387:M387)</f>
        <v>0.61628431932956185</v>
      </c>
    </row>
    <row r="388" spans="1:14" x14ac:dyDescent="0.2">
      <c r="A388" s="282" t="s">
        <v>365</v>
      </c>
      <c r="B388" s="302">
        <f>'Ind T6'!L161</f>
        <v>9.077448911253212</v>
      </c>
      <c r="C388" s="299" t="str">
        <f>CONCATENATE("(",ROUND((B388/$H389)*100,1),")")</f>
        <v>(29.9)</v>
      </c>
      <c r="D388" s="302">
        <f>'Ind T6'!M161</f>
        <v>7.2253083757053185</v>
      </c>
      <c r="E388" s="299" t="str">
        <f>CONCATENATE("(",ROUND((D388/$H389)*100,1),")")</f>
        <v>(23.8)</v>
      </c>
      <c r="F388" s="302">
        <f>'Ind T6'!N161</f>
        <v>0.97595846275761544</v>
      </c>
      <c r="G388" s="299" t="str">
        <f>CONCATENATE("(",ROUND((F388/$H389)*100,1),")")</f>
        <v>(3.2)</v>
      </c>
      <c r="H388" s="302">
        <f t="shared" ref="H388" si="290">SUM(B388,D388,F388)</f>
        <v>17.278715749716145</v>
      </c>
      <c r="I388" s="299" t="str">
        <f>CONCATENATE("(",ROUND((H388/$H389)*100,1),")")</f>
        <v>(56.9)</v>
      </c>
      <c r="K388" s="302">
        <f t="shared" ref="K388:K389" si="291">B393-B388</f>
        <v>0.52726876259310096</v>
      </c>
      <c r="L388" s="302">
        <f t="shared" ref="L388:L389" si="292">D393-D388</f>
        <v>0.4354299154131267</v>
      </c>
      <c r="M388" s="302">
        <f t="shared" ref="M388:M389" si="293">F393-F388</f>
        <v>5.8017002664235262E-2</v>
      </c>
      <c r="N388" s="302">
        <f t="shared" ref="N388:N389" si="294">SUM(K388:M388)</f>
        <v>1.0207156806704629</v>
      </c>
    </row>
    <row r="389" spans="1:14" x14ac:dyDescent="0.2">
      <c r="A389" s="282" t="s">
        <v>363</v>
      </c>
      <c r="B389" s="302">
        <f>SUM(B387:B388)</f>
        <v>19.985012665077917</v>
      </c>
      <c r="C389" s="299" t="str">
        <f>CONCATENATE("(",ROUND((B389/$H389)*100,1),")")</f>
        <v>(65.9)</v>
      </c>
      <c r="D389" s="302">
        <f>SUM(D387:D388)</f>
        <v>8.7961808100280248</v>
      </c>
      <c r="E389" s="299" t="str">
        <f>CONCATENATE("(",ROUND((D389/$H389)*100,1),")")</f>
        <v>(29)</v>
      </c>
      <c r="F389" s="302">
        <f>SUM(F387:F388)</f>
        <v>1.5658065248940087</v>
      </c>
      <c r="G389" s="299" t="str">
        <f>CONCATENATE("(",ROUND((F389/$H389)*100,1),")")</f>
        <v>(5.2)</v>
      </c>
      <c r="H389" s="302">
        <f>SUM(H387:H388)</f>
        <v>30.346999999999952</v>
      </c>
      <c r="I389" s="299" t="str">
        <f>CONCATENATE("(",ROUND((H389/$H389)*100,1),")")</f>
        <v>(100)</v>
      </c>
      <c r="K389" s="302">
        <f t="shared" si="291"/>
        <v>0.92793243108652845</v>
      </c>
      <c r="L389" s="302">
        <f t="shared" si="292"/>
        <v>0.6162051180021777</v>
      </c>
      <c r="M389" s="302">
        <f t="shared" si="293"/>
        <v>9.2862450911317618E-2</v>
      </c>
      <c r="N389" s="302">
        <f t="shared" si="294"/>
        <v>1.6370000000000238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11.308227422318133</v>
      </c>
      <c r="C392" s="299" t="str">
        <f>CONCATENATE("(",ROUND((B392/$H394)*100,1),")")</f>
        <v>(35.4)</v>
      </c>
      <c r="D392" s="302">
        <f>'Ind T6'!R162</f>
        <v>1.7516476369117571</v>
      </c>
      <c r="E392" s="299" t="str">
        <f>CONCATENATE("(",ROUND((D392/$H394)*100,1),")")</f>
        <v>(5.5)</v>
      </c>
      <c r="F392" s="302">
        <f>'Ind T6'!S162</f>
        <v>0.62469351038347576</v>
      </c>
      <c r="G392" s="299" t="str">
        <f>CONCATENATE("(",ROUND((F392/$H394)*100,1),")")</f>
        <v>(2)</v>
      </c>
      <c r="H392" s="302">
        <f>SUM(B392,D392,F392)</f>
        <v>13.684568569613367</v>
      </c>
      <c r="I392" s="299" t="str">
        <f>CONCATENATE("(",ROUND((H392/$H394)*100,1),")")</f>
        <v>(42.8)</v>
      </c>
      <c r="K392" s="302">
        <f>B397-B392</f>
        <v>-0.55845962916039227</v>
      </c>
      <c r="L392" s="302">
        <f>D397-D392</f>
        <v>0.16318848596940549</v>
      </c>
      <c r="M392" s="302">
        <f>F397-F392</f>
        <v>9.9090547139468743E-4</v>
      </c>
      <c r="N392" s="302">
        <f>SUM(K392:M392)</f>
        <v>-0.39428023771959209</v>
      </c>
    </row>
    <row r="393" spans="1:14" x14ac:dyDescent="0.2">
      <c r="A393" s="282" t="s">
        <v>365</v>
      </c>
      <c r="B393" s="302">
        <f>'Ind T6'!Q161</f>
        <v>9.6047176738463129</v>
      </c>
      <c r="C393" s="299" t="str">
        <f>CONCATENATE("(",ROUND((B393/$H394)*100,1),")")</f>
        <v>(30)</v>
      </c>
      <c r="D393" s="302">
        <f>'Ind T6'!R161</f>
        <v>7.6607382911184452</v>
      </c>
      <c r="E393" s="299" t="str">
        <f>CONCATENATE("(",ROUND((D393/$H394)*100,1),")")</f>
        <v>(24)</v>
      </c>
      <c r="F393" s="302">
        <f>'Ind T6'!S161</f>
        <v>1.0339754654218507</v>
      </c>
      <c r="G393" s="299" t="str">
        <f>CONCATENATE("(",ROUND((F393/$H394)*100,1),")")</f>
        <v>(3.2)</v>
      </c>
      <c r="H393" s="302">
        <f t="shared" ref="H393" si="295">SUM(B393,D393,F393)</f>
        <v>18.299431430386608</v>
      </c>
      <c r="I393" s="299" t="str">
        <f>CONCATENATE("(",ROUND((H393/$H394)*100,1),")")</f>
        <v>(57.2)</v>
      </c>
      <c r="K393" s="302">
        <f t="shared" ref="K393:K394" si="296">B398-B393</f>
        <v>-8.6887519203548536E-2</v>
      </c>
      <c r="L393" s="302">
        <f t="shared" ref="L393:L394" si="297">D398-D393</f>
        <v>-6.5948540876735073E-2</v>
      </c>
      <c r="M393" s="302">
        <f t="shared" ref="M393:M394" si="298">F398-F393</f>
        <v>-8.8370220007361056E-4</v>
      </c>
      <c r="N393" s="302">
        <f t="shared" ref="N393:N394" si="299">SUM(K393:M393)</f>
        <v>-0.15371976228035722</v>
      </c>
    </row>
    <row r="394" spans="1:14" x14ac:dyDescent="0.2">
      <c r="A394" s="282" t="s">
        <v>363</v>
      </c>
      <c r="B394" s="302">
        <f>SUM(B392:B393)</f>
        <v>20.912945096164446</v>
      </c>
      <c r="C394" s="299" t="str">
        <f>CONCATENATE("(",ROUND((B394/$H394)*100,1),")")</f>
        <v>(65.4)</v>
      </c>
      <c r="D394" s="302">
        <f>SUM(D392:D393)</f>
        <v>9.4123859280302025</v>
      </c>
      <c r="E394" s="299" t="str">
        <f>CONCATENATE("(",ROUND((D394/$H394)*100,1),")")</f>
        <v>(29.4)</v>
      </c>
      <c r="F394" s="302">
        <f>SUM(F392:F393)</f>
        <v>1.6586689758053264</v>
      </c>
      <c r="G394" s="299" t="str">
        <f>CONCATENATE("(",ROUND((F394/$H394)*100,1),")")</f>
        <v>(5.2)</v>
      </c>
      <c r="H394" s="302">
        <f>SUM(H392:H393)</f>
        <v>31.983999999999973</v>
      </c>
      <c r="I394" s="299" t="str">
        <f>CONCATENATE("(",ROUND((H394/$H394)*100,1),")")</f>
        <v>(100)</v>
      </c>
      <c r="K394" s="302">
        <f t="shared" si="296"/>
        <v>-0.64534714836394258</v>
      </c>
      <c r="L394" s="302">
        <f t="shared" si="297"/>
        <v>9.7239945092670865E-2</v>
      </c>
      <c r="M394" s="302">
        <f t="shared" si="298"/>
        <v>1.072032713211879E-4</v>
      </c>
      <c r="N394" s="302">
        <f t="shared" si="299"/>
        <v>-0.54799999999995053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10.749767793157741</v>
      </c>
      <c r="C397" s="299" t="str">
        <f>CONCATENATE("(",ROUND((B397/$H399)*100,1),")")</f>
        <v>(34.2)</v>
      </c>
      <c r="D397" s="302">
        <f>'Ind T6'!W162</f>
        <v>1.9148361228811626</v>
      </c>
      <c r="E397" s="299" t="str">
        <f>CONCATENATE("(",ROUND((D397/$H399)*100,1),")")</f>
        <v>(6.1)</v>
      </c>
      <c r="F397" s="302">
        <f>'Ind T6'!X162</f>
        <v>0.62568441585487045</v>
      </c>
      <c r="G397" s="299" t="str">
        <f>CONCATENATE("(",ROUND((F397/$H399)*100,1),")")</f>
        <v>(2)</v>
      </c>
      <c r="H397" s="302">
        <f>SUM(B397,D397,F397)</f>
        <v>13.290288331893773</v>
      </c>
      <c r="I397" s="299" t="str">
        <f>CONCATENATE("(",ROUND((H397/$H399)*100,1),")")</f>
        <v>(42.3)</v>
      </c>
      <c r="K397" s="302">
        <f>B397-B387</f>
        <v>-0.157795960666963</v>
      </c>
      <c r="L397" s="302">
        <f>D397-D387</f>
        <v>0.3439636885584556</v>
      </c>
      <c r="M397" s="302">
        <f>F397-F387</f>
        <v>3.5836353718477154E-2</v>
      </c>
      <c r="N397" s="302">
        <f>SUM(K397:M397)</f>
        <v>0.22200408160996976</v>
      </c>
    </row>
    <row r="398" spans="1:14" x14ac:dyDescent="0.2">
      <c r="A398" s="282" t="s">
        <v>365</v>
      </c>
      <c r="B398" s="302">
        <f>'Ind T6'!V161</f>
        <v>9.5178301546427644</v>
      </c>
      <c r="C398" s="299" t="str">
        <f>CONCATENATE("(",ROUND((B398/$H399)*100,1),")")</f>
        <v>(30.3)</v>
      </c>
      <c r="D398" s="302">
        <f>'Ind T6'!W161</f>
        <v>7.5947897502417101</v>
      </c>
      <c r="E398" s="299" t="str">
        <f>CONCATENATE("(",ROUND((D398/$H399)*100,1),")")</f>
        <v>(24.2)</v>
      </c>
      <c r="F398" s="302">
        <f>'Ind T6'!X161</f>
        <v>1.0330917632217771</v>
      </c>
      <c r="G398" s="299" t="str">
        <f>CONCATENATE("(",ROUND((F398/$H399)*100,1),")")</f>
        <v>(3.3)</v>
      </c>
      <c r="H398" s="302">
        <f t="shared" ref="H398" si="300">SUM(B398,D398,F398)</f>
        <v>18.145711668106252</v>
      </c>
      <c r="I398" s="299" t="str">
        <f>CONCATENATE("(",ROUND((H398/$H399)*100,1),")")</f>
        <v>(57.7)</v>
      </c>
      <c r="K398" s="302">
        <f t="shared" ref="K398:K399" si="301">B398-B388</f>
        <v>0.44038124338955242</v>
      </c>
      <c r="L398" s="302">
        <f t="shared" ref="L398:L399" si="302">D398-D388</f>
        <v>0.36948137453639163</v>
      </c>
      <c r="M398" s="302">
        <f t="shared" ref="M398:M399" si="303">F398-F388</f>
        <v>5.7133300464161652E-2</v>
      </c>
      <c r="N398" s="302">
        <f t="shared" ref="N398:N399" si="304">SUM(K398:M398)</f>
        <v>0.8669959183901057</v>
      </c>
    </row>
    <row r="399" spans="1:14" x14ac:dyDescent="0.2">
      <c r="A399" s="282" t="s">
        <v>363</v>
      </c>
      <c r="B399" s="302">
        <f>SUM(B397:B398)</f>
        <v>20.267597947800503</v>
      </c>
      <c r="C399" s="299" t="str">
        <f>CONCATENATE("(",ROUND((B399/$H399)*100,1),")")</f>
        <v>(64.5)</v>
      </c>
      <c r="D399" s="302">
        <f>SUM(D397:D398)</f>
        <v>9.5096258731228733</v>
      </c>
      <c r="E399" s="299" t="str">
        <f>CONCATENATE("(",ROUND((D399/$H399)*100,1),")")</f>
        <v>(30.3)</v>
      </c>
      <c r="F399" s="302">
        <f>SUM(F397:F398)</f>
        <v>1.6587761790766475</v>
      </c>
      <c r="G399" s="299" t="str">
        <f>CONCATENATE("(",ROUND((F399/$H399)*100,1),")")</f>
        <v>(5.3)</v>
      </c>
      <c r="H399" s="302">
        <f>SUM(H397:H398)</f>
        <v>31.436000000000025</v>
      </c>
      <c r="I399" s="299" t="str">
        <f>CONCATENATE("(",ROUND((H399/$H399)*100,1),")")</f>
        <v>(100)</v>
      </c>
      <c r="K399" s="302">
        <f t="shared" si="301"/>
        <v>0.28258528272258587</v>
      </c>
      <c r="L399" s="302">
        <f t="shared" si="302"/>
        <v>0.71344506309484856</v>
      </c>
      <c r="M399" s="302">
        <f t="shared" si="303"/>
        <v>9.2969654182638806E-2</v>
      </c>
      <c r="N399" s="302">
        <f t="shared" si="304"/>
        <v>1.0890000000000732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9.4274413073497705</v>
      </c>
      <c r="C408" s="299" t="str">
        <f>CONCATENATE("(",ROUND((B408/$H410)*100,1),")")</f>
        <v>(16.6)</v>
      </c>
      <c r="D408" s="302">
        <f>'Ind T6'!M171</f>
        <v>4.7475065749283827</v>
      </c>
      <c r="E408" s="299" t="str">
        <f>CONCATENATE("(",ROUND((D408/$H410)*100,1),")")</f>
        <v>(8.3)</v>
      </c>
      <c r="F408" s="302">
        <f>'Ind T6'!N171</f>
        <v>3.060056737183185</v>
      </c>
      <c r="G408" s="299" t="str">
        <f>CONCATENATE("(",ROUND((F408/$H410)*100,1),")")</f>
        <v>(5.4)</v>
      </c>
      <c r="H408" s="302">
        <f>SUM(B408,D408,F408)</f>
        <v>17.235004619461339</v>
      </c>
      <c r="I408" s="299" t="str">
        <f>CONCATENATE("(",ROUND((H408/$H410)*100,1),")")</f>
        <v>(30.3)</v>
      </c>
      <c r="K408" s="302">
        <f>B413-B408</f>
        <v>-0.11932119151357412</v>
      </c>
      <c r="L408" s="302">
        <f>D413-D408</f>
        <v>6.5751160757241855E-2</v>
      </c>
      <c r="M408" s="302">
        <f>F413-F408</f>
        <v>6.0613267505586599E-2</v>
      </c>
      <c r="N408" s="302">
        <f>SUM(K408:M408)</f>
        <v>7.0432367492543335E-3</v>
      </c>
    </row>
    <row r="409" spans="1:14" x14ac:dyDescent="0.2">
      <c r="A409" s="282" t="s">
        <v>365</v>
      </c>
      <c r="B409" s="302">
        <f>'Ind T6'!L170</f>
        <v>14.755278005124071</v>
      </c>
      <c r="C409" s="299" t="str">
        <f>CONCATENATE("(",ROUND((B409/$H410)*100,1),")")</f>
        <v>(25.9)</v>
      </c>
      <c r="D409" s="302">
        <f>'Ind T6'!M170</f>
        <v>20.33210894080548</v>
      </c>
      <c r="E409" s="299" t="str">
        <f>CONCATENATE("(",ROUND((D409/$H410)*100,1),")")</f>
        <v>(35.7)</v>
      </c>
      <c r="F409" s="302">
        <f>'Ind T6'!N170</f>
        <v>4.5966084346091058</v>
      </c>
      <c r="G409" s="299" t="str">
        <f>CONCATENATE("(",ROUND((F409/$H410)*100,1),")")</f>
        <v>(8.1)</v>
      </c>
      <c r="H409" s="302">
        <f t="shared" ref="H409" si="305">SUM(B409,D409,F409)</f>
        <v>39.683995380538661</v>
      </c>
      <c r="I409" s="299" t="str">
        <f>CONCATENATE("(",ROUND((H409/$H410)*100,1),")")</f>
        <v>(69.7)</v>
      </c>
      <c r="K409" s="302">
        <f t="shared" ref="K409:K410" si="306">B414-B409</f>
        <v>0.33414038148412928</v>
      </c>
      <c r="L409" s="302">
        <f t="shared" ref="L409:L410" si="307">D414-D409</f>
        <v>-0.42943281839164982</v>
      </c>
      <c r="M409" s="302">
        <f t="shared" ref="M409:M410" si="308">F414-F409</f>
        <v>5.3249200158250964E-2</v>
      </c>
      <c r="N409" s="302">
        <f t="shared" ref="N409:N410" si="309">SUM(K409:M409)</f>
        <v>-4.2043236749269575E-2</v>
      </c>
    </row>
    <row r="410" spans="1:14" x14ac:dyDescent="0.2">
      <c r="A410" s="282" t="s">
        <v>363</v>
      </c>
      <c r="B410" s="302">
        <f>SUM(B408:B409)</f>
        <v>24.182719312473843</v>
      </c>
      <c r="C410" s="299" t="str">
        <f>CONCATENATE("(",ROUND((B410/$H410)*100,1),")")</f>
        <v>(42.5)</v>
      </c>
      <c r="D410" s="302">
        <f>SUM(D408:D409)</f>
        <v>25.079615515733863</v>
      </c>
      <c r="E410" s="299" t="str">
        <f>CONCATENATE("(",ROUND((D410/$H410)*100,1),")")</f>
        <v>(44.1)</v>
      </c>
      <c r="F410" s="302">
        <f>SUM(F408:F409)</f>
        <v>7.6566651717922909</v>
      </c>
      <c r="G410" s="299" t="str">
        <f>CONCATENATE("(",ROUND((F410/$H410)*100,1),")")</f>
        <v>(13.5)</v>
      </c>
      <c r="H410" s="302">
        <f>SUM(H408:H409)</f>
        <v>56.918999999999997</v>
      </c>
      <c r="I410" s="299" t="str">
        <f>CONCATENATE("(",ROUND((H410/$H410)*100,1),")")</f>
        <v>(100)</v>
      </c>
      <c r="K410" s="302">
        <f t="shared" si="306"/>
        <v>0.21481918997055516</v>
      </c>
      <c r="L410" s="302">
        <f t="shared" si="307"/>
        <v>-0.36368165763440885</v>
      </c>
      <c r="M410" s="302">
        <f t="shared" si="308"/>
        <v>0.11386246766383756</v>
      </c>
      <c r="N410" s="302">
        <f t="shared" si="309"/>
        <v>-3.5000000000016129E-2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9.3081201158361964</v>
      </c>
      <c r="C413" s="299" t="str">
        <f>CONCATENATE("(",ROUND((B413/$H415)*100,1),")")</f>
        <v>(16.4)</v>
      </c>
      <c r="D413" s="302">
        <f>'Ind T6'!R171</f>
        <v>4.8132577356856245</v>
      </c>
      <c r="E413" s="299" t="str">
        <f>CONCATENATE("(",ROUND((D413/$H415)*100,1),")")</f>
        <v>(8.5)</v>
      </c>
      <c r="F413" s="302">
        <f>'Ind T6'!S171</f>
        <v>3.1206700046887716</v>
      </c>
      <c r="G413" s="299" t="str">
        <f>CONCATENATE("(",ROUND((F413/$H415)*100,1),")")</f>
        <v>(5.5)</v>
      </c>
      <c r="H413" s="302">
        <f>SUM(B413,D413,F413)</f>
        <v>17.242047856210593</v>
      </c>
      <c r="I413" s="299" t="str">
        <f>CONCATENATE("(",ROUND((H413/$H415)*100,1),")")</f>
        <v>(30.3)</v>
      </c>
      <c r="K413" s="302">
        <f>B418-B413</f>
        <v>-1.1446599750795983E-2</v>
      </c>
      <c r="L413" s="302">
        <f>D418-D413</f>
        <v>0.22539831529698784</v>
      </c>
      <c r="M413" s="302">
        <f>F418-F413</f>
        <v>0.17511351598139635</v>
      </c>
      <c r="N413" s="302">
        <f>SUM(K413:M413)</f>
        <v>0.38906523152758821</v>
      </c>
    </row>
    <row r="414" spans="1:14" x14ac:dyDescent="0.2">
      <c r="A414" s="282" t="s">
        <v>365</v>
      </c>
      <c r="B414" s="302">
        <f>'Ind T6'!Q170</f>
        <v>15.0894183866082</v>
      </c>
      <c r="C414" s="299" t="str">
        <f>CONCATENATE("(",ROUND((B414/$H415)*100,1),")")</f>
        <v>(26.5)</v>
      </c>
      <c r="D414" s="302">
        <f>'Ind T6'!R170</f>
        <v>19.90267612241383</v>
      </c>
      <c r="E414" s="299" t="str">
        <f>CONCATENATE("(",ROUND((D414/$H415)*100,1),")")</f>
        <v>(35)</v>
      </c>
      <c r="F414" s="302">
        <f>'Ind T6'!S170</f>
        <v>4.6498576347673568</v>
      </c>
      <c r="G414" s="299" t="str">
        <f>CONCATENATE("(",ROUND((F414/$H415)*100,1),")")</f>
        <v>(8.2)</v>
      </c>
      <c r="H414" s="302">
        <f t="shared" ref="H414" si="310">SUM(B414,D414,F414)</f>
        <v>39.641952143789389</v>
      </c>
      <c r="I414" s="299" t="str">
        <f>CONCATENATE("(",ROUND((H414/$H415)*100,1),")")</f>
        <v>(69.7)</v>
      </c>
      <c r="K414" s="302">
        <f t="shared" ref="K414:K415" si="311">B419-B414</f>
        <v>1.0893009259837125</v>
      </c>
      <c r="L414" s="302">
        <f t="shared" ref="L414:L415" si="312">D419-D414</f>
        <v>-0.39569281882070229</v>
      </c>
      <c r="M414" s="302">
        <f t="shared" ref="M414:M415" si="313">F419-F414</f>
        <v>0.1213266613093813</v>
      </c>
      <c r="N414" s="302">
        <f t="shared" ref="N414:N415" si="314">SUM(K414:M414)</f>
        <v>0.81493476847239155</v>
      </c>
    </row>
    <row r="415" spans="1:14" x14ac:dyDescent="0.2">
      <c r="A415" s="282" t="s">
        <v>363</v>
      </c>
      <c r="B415" s="302">
        <f>SUM(B413:B414)</f>
        <v>24.397538502444398</v>
      </c>
      <c r="C415" s="299" t="str">
        <f>CONCATENATE("(",ROUND((B415/$H415)*100,1),")")</f>
        <v>(42.9)</v>
      </c>
      <c r="D415" s="302">
        <f>SUM(D413:D414)</f>
        <v>24.715933858099454</v>
      </c>
      <c r="E415" s="299" t="str">
        <f>CONCATENATE("(",ROUND((D415/$H415)*100,1),")")</f>
        <v>(43.4)</v>
      </c>
      <c r="F415" s="302">
        <f>SUM(F413:F414)</f>
        <v>7.7705276394561285</v>
      </c>
      <c r="G415" s="299" t="str">
        <f>CONCATENATE("(",ROUND((F415/$H415)*100,1),")")</f>
        <v>(13.7)</v>
      </c>
      <c r="H415" s="302">
        <f>SUM(H413:H414)</f>
        <v>56.883999999999986</v>
      </c>
      <c r="I415" s="299" t="str">
        <f>CONCATENATE("(",ROUND((H415/$H415)*100,1),")")</f>
        <v>(100)</v>
      </c>
      <c r="K415" s="302">
        <f t="shared" si="311"/>
        <v>1.0778543262329165</v>
      </c>
      <c r="L415" s="302">
        <f t="shared" si="312"/>
        <v>-0.17029450352371356</v>
      </c>
      <c r="M415" s="302">
        <f t="shared" si="313"/>
        <v>0.2964401772907781</v>
      </c>
      <c r="N415" s="302">
        <f t="shared" si="314"/>
        <v>1.2039999999999811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9.2966735160854004</v>
      </c>
      <c r="C418" s="299" t="str">
        <f>CONCATENATE("(",ROUND((B418/$H420)*100,1),")")</f>
        <v>(16)</v>
      </c>
      <c r="D418" s="302">
        <f>'Ind T6'!W171</f>
        <v>5.0386560509826124</v>
      </c>
      <c r="E418" s="299" t="str">
        <f>CONCATENATE("(",ROUND((D418/$H420)*100,1),")")</f>
        <v>(8.7)</v>
      </c>
      <c r="F418" s="302">
        <f>'Ind T6'!X171</f>
        <v>3.295783520670168</v>
      </c>
      <c r="G418" s="299" t="str">
        <f>CONCATENATE("(",ROUND((F418/$H420)*100,1),")")</f>
        <v>(5.7)</v>
      </c>
      <c r="H418" s="302">
        <f>SUM(B418,D418,F418)</f>
        <v>17.631113087738179</v>
      </c>
      <c r="I418" s="299" t="str">
        <f>CONCATENATE("(",ROUND((H418/$H420)*100,1),")")</f>
        <v>(30.4)</v>
      </c>
      <c r="K418" s="302">
        <f>B418-B408</f>
        <v>-0.1307677912643701</v>
      </c>
      <c r="L418" s="302">
        <f>D418-D408</f>
        <v>0.29114947605422969</v>
      </c>
      <c r="M418" s="302">
        <f>F418-F408</f>
        <v>0.23572678348698295</v>
      </c>
      <c r="N418" s="302">
        <f>SUM(K418:M418)</f>
        <v>0.39610846827684254</v>
      </c>
    </row>
    <row r="419" spans="1:14" x14ac:dyDescent="0.2">
      <c r="A419" s="282" t="s">
        <v>365</v>
      </c>
      <c r="B419" s="302">
        <f>'Ind T6'!V170</f>
        <v>16.178719312591912</v>
      </c>
      <c r="C419" s="299" t="str">
        <f>CONCATENATE("(",ROUND((B419/$H420)*100,1),")")</f>
        <v>(27.9)</v>
      </c>
      <c r="D419" s="302">
        <f>'Ind T6'!W170</f>
        <v>19.506983303593127</v>
      </c>
      <c r="E419" s="299" t="str">
        <f>CONCATENATE("(",ROUND((D419/$H420)*100,1),")")</f>
        <v>(33.6)</v>
      </c>
      <c r="F419" s="302">
        <f>'Ind T6'!X170</f>
        <v>4.7711842960767381</v>
      </c>
      <c r="G419" s="299" t="str">
        <f>CONCATENATE("(",ROUND((F419/$H420)*100,1),")")</f>
        <v>(8.2)</v>
      </c>
      <c r="H419" s="302">
        <f t="shared" ref="H419" si="315">SUM(B419,D419,F419)</f>
        <v>40.45688691226178</v>
      </c>
      <c r="I419" s="299" t="str">
        <f>CONCATENATE("(",ROUND((H419/$H420)*100,1),")")</f>
        <v>(69.6)</v>
      </c>
      <c r="K419" s="302">
        <f t="shared" ref="K419:K420" si="316">B419-B409</f>
        <v>1.4234413074678418</v>
      </c>
      <c r="L419" s="302">
        <f t="shared" ref="L419:L420" si="317">D419-D409</f>
        <v>-0.8251256372123521</v>
      </c>
      <c r="M419" s="302">
        <f t="shared" ref="M419:M420" si="318">F419-F409</f>
        <v>0.17457586146763227</v>
      </c>
      <c r="N419" s="302">
        <f t="shared" ref="N419:N420" si="319">SUM(K419:M419)</f>
        <v>0.77289153172312197</v>
      </c>
    </row>
    <row r="420" spans="1:14" x14ac:dyDescent="0.2">
      <c r="A420" s="282" t="s">
        <v>363</v>
      </c>
      <c r="B420" s="302">
        <f>SUM(B418:B419)</f>
        <v>25.475392828677315</v>
      </c>
      <c r="C420" s="299" t="str">
        <f>CONCATENATE("(",ROUND((B420/$H420)*100,1),")")</f>
        <v>(43.9)</v>
      </c>
      <c r="D420" s="302">
        <f>SUM(D418:D419)</f>
        <v>24.545639354575741</v>
      </c>
      <c r="E420" s="299" t="str">
        <f>CONCATENATE("(",ROUND((D420/$H420)*100,1),")")</f>
        <v>(42.3)</v>
      </c>
      <c r="F420" s="302">
        <f>SUM(F418:F419)</f>
        <v>8.0669678167469065</v>
      </c>
      <c r="G420" s="299" t="str">
        <f>CONCATENATE("(",ROUND((F420/$H420)*100,1),")")</f>
        <v>(13.9)</v>
      </c>
      <c r="H420" s="302">
        <f>SUM(H418:H419)</f>
        <v>58.087999999999958</v>
      </c>
      <c r="I420" s="299" t="str">
        <f>CONCATENATE("(",ROUND((H420/$H420)*100,1),")")</f>
        <v>(100)</v>
      </c>
      <c r="K420" s="302">
        <f t="shared" si="316"/>
        <v>1.2926735162034717</v>
      </c>
      <c r="L420" s="302">
        <f t="shared" si="317"/>
        <v>-0.53397616115812241</v>
      </c>
      <c r="M420" s="302">
        <f t="shared" si="318"/>
        <v>0.41030264495461566</v>
      </c>
      <c r="N420" s="302">
        <f t="shared" si="319"/>
        <v>1.168999999999965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10.698491781654498</v>
      </c>
      <c r="C429" s="299" t="str">
        <f>CONCATENATE("(",ROUND((B429/$H431)*100,1),")")</f>
        <v>(13.3)</v>
      </c>
      <c r="D429" s="302">
        <f>'Ind T6'!M180</f>
        <v>4.5802365788800383</v>
      </c>
      <c r="E429" s="299" t="str">
        <f>CONCATENATE("(",ROUND((D429/$H431)*100,1),")")</f>
        <v>(5.7)</v>
      </c>
      <c r="F429" s="302">
        <f>'Ind T6'!N180</f>
        <v>1.4487080828341747</v>
      </c>
      <c r="G429" s="299" t="str">
        <f>CONCATENATE("(",ROUND((F429/$H431)*100,1),")")</f>
        <v>(1.8)</v>
      </c>
      <c r="H429" s="302">
        <f>SUM(B429,D429,F429)</f>
        <v>16.72743644336871</v>
      </c>
      <c r="I429" s="299" t="str">
        <f>CONCATENATE("(",ROUND((H429/$H431)*100,1),")")</f>
        <v>(20.8)</v>
      </c>
      <c r="K429" s="302">
        <f>B434-B429</f>
        <v>0.41219504765858161</v>
      </c>
      <c r="L429" s="302">
        <f>D434-D429</f>
        <v>0.2358209514997629</v>
      </c>
      <c r="M429" s="302">
        <f>F434-F429</f>
        <v>-1.4748566749460679E-3</v>
      </c>
      <c r="N429" s="302">
        <f>SUM(K429:M429)</f>
        <v>0.64654114248339845</v>
      </c>
    </row>
    <row r="430" spans="1:14" x14ac:dyDescent="0.2">
      <c r="A430" s="282" t="s">
        <v>365</v>
      </c>
      <c r="B430" s="302">
        <f>'Ind T6'!L179</f>
        <v>29.966102225794444</v>
      </c>
      <c r="C430" s="299" t="str">
        <f>CONCATENATE("(",ROUND((B430/$H431)*100,1),")")</f>
        <v>(37.2)</v>
      </c>
      <c r="D430" s="302">
        <f>'Ind T6'!M179</f>
        <v>27.983325388877571</v>
      </c>
      <c r="E430" s="299" t="str">
        <f>CONCATENATE("(",ROUND((D430/$H431)*100,1),")")</f>
        <v>(34.8)</v>
      </c>
      <c r="F430" s="302">
        <f>'Ind T6'!N179</f>
        <v>5.7861359419593548</v>
      </c>
      <c r="G430" s="299" t="str">
        <f>CONCATENATE("(",ROUND((F430/$H431)*100,1),")")</f>
        <v>(7.2)</v>
      </c>
      <c r="H430" s="302">
        <f t="shared" ref="H430" si="320">SUM(B430,D430,F430)</f>
        <v>63.735563556631377</v>
      </c>
      <c r="I430" s="299" t="str">
        <f>CONCATENATE("(",ROUND((H430/$H431)*100,1),")")</f>
        <v>(79.2)</v>
      </c>
      <c r="K430" s="302">
        <f t="shared" ref="K430:K431" si="321">B435-B430</f>
        <v>1.8706818078571779</v>
      </c>
      <c r="L430" s="302">
        <f t="shared" ref="L430:L431" si="322">D435-D430</f>
        <v>1.5108421768278646E-2</v>
      </c>
      <c r="M430" s="302">
        <f t="shared" ref="M430:M431" si="323">F435-F430</f>
        <v>0.51166862789110024</v>
      </c>
      <c r="N430" s="302">
        <f t="shared" ref="N430:N431" si="324">SUM(K430:M430)</f>
        <v>2.3974588575165567</v>
      </c>
    </row>
    <row r="431" spans="1:14" x14ac:dyDescent="0.2">
      <c r="A431" s="282" t="s">
        <v>363</v>
      </c>
      <c r="B431" s="302">
        <f>SUM(B429:B430)</f>
        <v>40.66459400744894</v>
      </c>
      <c r="C431" s="299" t="str">
        <f>CONCATENATE("(",ROUND((B431/$H431)*100,1),")")</f>
        <v>(50.5)</v>
      </c>
      <c r="D431" s="302">
        <f>SUM(D429:D430)</f>
        <v>32.563561967757607</v>
      </c>
      <c r="E431" s="299" t="str">
        <f>CONCATENATE("(",ROUND((D431/$H431)*100,1),")")</f>
        <v>(40.5)</v>
      </c>
      <c r="F431" s="302">
        <f>SUM(F429:F430)</f>
        <v>7.2348440247935297</v>
      </c>
      <c r="G431" s="299" t="str">
        <f>CONCATENATE("(",ROUND((F431/$H431)*100,1),")")</f>
        <v>(9)</v>
      </c>
      <c r="H431" s="302">
        <f>SUM(H429:H430)</f>
        <v>80.463000000000079</v>
      </c>
      <c r="I431" s="299" t="str">
        <f>CONCATENATE("(",ROUND((H431/$H431)*100,1),")")</f>
        <v>(100)</v>
      </c>
      <c r="K431" s="302">
        <f t="shared" si="321"/>
        <v>2.2828768555157595</v>
      </c>
      <c r="L431" s="302">
        <f t="shared" si="322"/>
        <v>0.25092937326804332</v>
      </c>
      <c r="M431" s="302">
        <f t="shared" si="323"/>
        <v>0.51019377121615417</v>
      </c>
      <c r="N431" s="302">
        <f t="shared" si="324"/>
        <v>3.043999999999957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11.11068682931308</v>
      </c>
      <c r="C434" s="299" t="str">
        <f>CONCATENATE("(",ROUND((B434/$H436)*100,1),")")</f>
        <v>(13.3)</v>
      </c>
      <c r="D434" s="302">
        <f>'Ind T6'!R180</f>
        <v>4.8160575303798012</v>
      </c>
      <c r="E434" s="299" t="str">
        <f>CONCATENATE("(",ROUND((D434/$H436)*100,1),")")</f>
        <v>(5.8)</v>
      </c>
      <c r="F434" s="302">
        <f>'Ind T6'!S180</f>
        <v>1.4472332261592287</v>
      </c>
      <c r="G434" s="299" t="str">
        <f>CONCATENATE("(",ROUND((F434/$H436)*100,1),")")</f>
        <v>(1.7)</v>
      </c>
      <c r="H434" s="302">
        <f>SUM(B434,D434,F434)</f>
        <v>17.37397758585211</v>
      </c>
      <c r="I434" s="299" t="str">
        <f>CONCATENATE("(",ROUND((H434/$H436)*100,1),")")</f>
        <v>(20.8)</v>
      </c>
      <c r="K434" s="302">
        <f>B439-B434</f>
        <v>0.20174609297020929</v>
      </c>
      <c r="L434" s="302">
        <f>D439-D434</f>
        <v>0.20105715143698788</v>
      </c>
      <c r="M434" s="302">
        <f>F439-F434</f>
        <v>-0.10039665426288535</v>
      </c>
      <c r="N434" s="302">
        <f>SUM(K434:M434)</f>
        <v>0.30240659014431182</v>
      </c>
    </row>
    <row r="435" spans="1:14" x14ac:dyDescent="0.2">
      <c r="A435" s="282" t="s">
        <v>365</v>
      </c>
      <c r="B435" s="302">
        <f>'Ind T6'!Q179</f>
        <v>31.836784033651622</v>
      </c>
      <c r="C435" s="299" t="str">
        <f>CONCATENATE("(",ROUND((B435/$H436)*100,1),")")</f>
        <v>(38.1)</v>
      </c>
      <c r="D435" s="302">
        <f>'Ind T6'!R179</f>
        <v>27.998433810645849</v>
      </c>
      <c r="E435" s="299" t="str">
        <f>CONCATENATE("(",ROUND((D435/$H436)*100,1),")")</f>
        <v>(33.5)</v>
      </c>
      <c r="F435" s="302">
        <f>'Ind T6'!S179</f>
        <v>6.297804569850455</v>
      </c>
      <c r="G435" s="299" t="str">
        <f>CONCATENATE("(",ROUND((F435/$H436)*100,1),")")</f>
        <v>(7.5)</v>
      </c>
      <c r="H435" s="302">
        <f t="shared" ref="H435" si="325">SUM(B435,D435,F435)</f>
        <v>66.133022414147931</v>
      </c>
      <c r="I435" s="299" t="str">
        <f>CONCATENATE("(",ROUND((H435/$H436)*100,1),")")</f>
        <v>(79.2)</v>
      </c>
      <c r="K435" s="302">
        <f t="shared" ref="K435:K436" si="326">B440-B435</f>
        <v>2.0161389367701865</v>
      </c>
      <c r="L435" s="302">
        <f t="shared" ref="L435:L436" si="327">D440-D435</f>
        <v>-1.700113680224927</v>
      </c>
      <c r="M435" s="302">
        <f t="shared" ref="M435:M436" si="328">F440-F435</f>
        <v>0.567568153310404</v>
      </c>
      <c r="N435" s="302">
        <f t="shared" ref="N435:N436" si="329">SUM(K435:M435)</f>
        <v>0.88359340985566348</v>
      </c>
    </row>
    <row r="436" spans="1:14" x14ac:dyDescent="0.2">
      <c r="A436" s="282" t="s">
        <v>363</v>
      </c>
      <c r="B436" s="302">
        <f>SUM(B434:B435)</f>
        <v>42.9474708629647</v>
      </c>
      <c r="C436" s="299" t="str">
        <f>CONCATENATE("(",ROUND((B436/$H436)*100,1),")")</f>
        <v>(51.4)</v>
      </c>
      <c r="D436" s="302">
        <f>SUM(D434:D435)</f>
        <v>32.814491341025651</v>
      </c>
      <c r="E436" s="299" t="str">
        <f>CONCATENATE("(",ROUND((D436/$H436)*100,1),")")</f>
        <v>(39.3)</v>
      </c>
      <c r="F436" s="302">
        <f>SUM(F434:F435)</f>
        <v>7.7450377960096839</v>
      </c>
      <c r="G436" s="299" t="str">
        <f>CONCATENATE("(",ROUND((F436/$H436)*100,1),")")</f>
        <v>(9.3)</v>
      </c>
      <c r="H436" s="302">
        <f>SUM(H434:H435)</f>
        <v>83.507000000000033</v>
      </c>
      <c r="I436" s="299" t="str">
        <f>CONCATENATE("(",ROUND((H436/$H436)*100,1),")")</f>
        <v>(100)</v>
      </c>
      <c r="K436" s="302">
        <f t="shared" si="326"/>
        <v>2.217885029740394</v>
      </c>
      <c r="L436" s="302">
        <f t="shared" si="327"/>
        <v>-1.4990565287879392</v>
      </c>
      <c r="M436" s="302">
        <f t="shared" si="328"/>
        <v>0.46717149904751931</v>
      </c>
      <c r="N436" s="302">
        <f t="shared" si="329"/>
        <v>1.1859999999999742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11.312432922283289</v>
      </c>
      <c r="C439" s="299" t="str">
        <f>CONCATENATE("(",ROUND((B439/$H441)*100,1),")")</f>
        <v>(13.4)</v>
      </c>
      <c r="D439" s="302">
        <f>'Ind T6'!W180</f>
        <v>5.0171146818167891</v>
      </c>
      <c r="E439" s="299" t="str">
        <f>CONCATENATE("(",ROUND((D439/$H441)*100,1),")")</f>
        <v>(5.9)</v>
      </c>
      <c r="F439" s="302">
        <f>'Ind T6'!X180</f>
        <v>1.3468365718963433</v>
      </c>
      <c r="G439" s="299" t="str">
        <f>CONCATENATE("(",ROUND((F439/$H441)*100,1),")")</f>
        <v>(1.6)</v>
      </c>
      <c r="H439" s="302">
        <f>SUM(B439,D439,F439)</f>
        <v>17.676384175996422</v>
      </c>
      <c r="I439" s="299" t="str">
        <f>CONCATENATE("(",ROUND((H439/$H441)*100,1),")")</f>
        <v>(20.9)</v>
      </c>
      <c r="K439" s="302">
        <f>B439-B429</f>
        <v>0.6139411406287909</v>
      </c>
      <c r="L439" s="302">
        <f>D439-D429</f>
        <v>0.43687810293675078</v>
      </c>
      <c r="M439" s="302">
        <f>F439-F429</f>
        <v>-0.10187151093783142</v>
      </c>
      <c r="N439" s="302">
        <f>SUM(K439:M439)</f>
        <v>0.94894773262771026</v>
      </c>
    </row>
    <row r="440" spans="1:14" x14ac:dyDescent="0.2">
      <c r="A440" s="282" t="s">
        <v>365</v>
      </c>
      <c r="B440" s="302">
        <f>'Ind T6'!V179</f>
        <v>33.852922970421808</v>
      </c>
      <c r="C440" s="299" t="str">
        <f>CONCATENATE("(",ROUND((B440/$H441)*100,1),")")</f>
        <v>(40)</v>
      </c>
      <c r="D440" s="302">
        <f>'Ind T6'!W179</f>
        <v>26.298320130420922</v>
      </c>
      <c r="E440" s="299" t="str">
        <f>CONCATENATE("(",ROUND((D440/$H441)*100,1),")")</f>
        <v>(31.1)</v>
      </c>
      <c r="F440" s="302">
        <f>'Ind T6'!X179</f>
        <v>6.865372723160859</v>
      </c>
      <c r="G440" s="299" t="str">
        <f>CONCATENATE("(",ROUND((F440/$H441)*100,1),")")</f>
        <v>(8.1)</v>
      </c>
      <c r="H440" s="302">
        <f t="shared" ref="H440" si="330">SUM(B440,D440,F440)</f>
        <v>67.016615824003594</v>
      </c>
      <c r="I440" s="299" t="str">
        <f>CONCATENATE("(",ROUND((H440/$H441)*100,1),")")</f>
        <v>(79.1)</v>
      </c>
      <c r="K440" s="302">
        <f t="shared" ref="K440:K441" si="331">B440-B430</f>
        <v>3.8868207446273644</v>
      </c>
      <c r="L440" s="302">
        <f t="shared" ref="L440:L441" si="332">D440-D430</f>
        <v>-1.6850052584566484</v>
      </c>
      <c r="M440" s="302">
        <f t="shared" ref="M440:M441" si="333">F440-F430</f>
        <v>1.0792367812015042</v>
      </c>
      <c r="N440" s="302">
        <f t="shared" ref="N440:N441" si="334">SUM(K440:M440)</f>
        <v>3.2810522673722202</v>
      </c>
    </row>
    <row r="441" spans="1:14" x14ac:dyDescent="0.2">
      <c r="A441" s="282" t="s">
        <v>363</v>
      </c>
      <c r="B441" s="302">
        <f>SUM(B439:B440)</f>
        <v>45.165355892705094</v>
      </c>
      <c r="C441" s="299" t="str">
        <f>CONCATENATE("(",ROUND((B441/$H441)*100,1),")")</f>
        <v>(53.3)</v>
      </c>
      <c r="D441" s="302">
        <f>SUM(D439:D440)</f>
        <v>31.315434812237712</v>
      </c>
      <c r="E441" s="299" t="str">
        <f>CONCATENATE("(",ROUND((D441/$H441)*100,1),")")</f>
        <v>(37)</v>
      </c>
      <c r="F441" s="302">
        <f>SUM(F439:F440)</f>
        <v>8.2122092950572032</v>
      </c>
      <c r="G441" s="299" t="str">
        <f>CONCATENATE("(",ROUND((F441/$H441)*100,1),")")</f>
        <v>(9.7)</v>
      </c>
      <c r="H441" s="302">
        <f>SUM(H439:H440)</f>
        <v>84.693000000000012</v>
      </c>
      <c r="I441" s="299" t="str">
        <f>CONCATENATE("(",ROUND((H441/$H441)*100,1),")")</f>
        <v>(100)</v>
      </c>
      <c r="K441" s="302">
        <f t="shared" si="331"/>
        <v>4.5007618852561535</v>
      </c>
      <c r="L441" s="302">
        <f t="shared" si="332"/>
        <v>-1.2481271555198958</v>
      </c>
      <c r="M441" s="302">
        <f t="shared" si="333"/>
        <v>0.97736527026367348</v>
      </c>
      <c r="N441" s="302">
        <f t="shared" si="334"/>
        <v>4.2299999999999311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3.2176000940867402</v>
      </c>
      <c r="C450" s="299" t="str">
        <f>CONCATENATE("(",ROUND((B450/$H452)*100,1),")")</f>
        <v>(18.3)</v>
      </c>
      <c r="D450" s="302">
        <f>'Ind T6'!M189</f>
        <v>2.5777481807237552</v>
      </c>
      <c r="E450" s="299" t="str">
        <f>CONCATENATE("(",ROUND((D450/$H452)*100,1),")")</f>
        <v>(14.7)</v>
      </c>
      <c r="F450" s="302">
        <f>'Ind T6'!N189</f>
        <v>2.3890474045543901</v>
      </c>
      <c r="G450" s="299" t="str">
        <f>CONCATENATE("(",ROUND((F450/$H452)*100,1),")")</f>
        <v>(13.6)</v>
      </c>
      <c r="H450" s="302">
        <f>SUM(B450,D450,F450)</f>
        <v>8.1843956793648847</v>
      </c>
      <c r="I450" s="299" t="str">
        <f>CONCATENATE("(",ROUND((H450/$H452)*100,1),")")</f>
        <v>(46.6)</v>
      </c>
      <c r="K450" s="302">
        <f>B455-B450</f>
        <v>0.26071303220803932</v>
      </c>
      <c r="L450" s="302">
        <f>D455-D450</f>
        <v>0.28028664758951383</v>
      </c>
      <c r="M450" s="302">
        <f>F455-F450</f>
        <v>0.16082938219953213</v>
      </c>
      <c r="N450" s="302">
        <f>SUM(K450:M450)</f>
        <v>0.70182906199708528</v>
      </c>
    </row>
    <row r="451" spans="1:14" x14ac:dyDescent="0.2">
      <c r="A451" s="282" t="s">
        <v>365</v>
      </c>
      <c r="B451" s="302">
        <f>'Ind T6'!L188</f>
        <v>2.3831061069150636</v>
      </c>
      <c r="C451" s="299" t="str">
        <f>CONCATENATE("(",ROUND((B451/$H452)*100,1),")")</f>
        <v>(13.6)</v>
      </c>
      <c r="D451" s="302">
        <f>'Ind T6'!M188</f>
        <v>4.0127006954243418</v>
      </c>
      <c r="E451" s="299" t="str">
        <f>CONCATENATE("(",ROUND((D451/$H452)*100,1),")")</f>
        <v>(22.8)</v>
      </c>
      <c r="F451" s="302">
        <f>'Ind T6'!N188</f>
        <v>2.9907975182957203</v>
      </c>
      <c r="G451" s="299" t="str">
        <f>CONCATENATE("(",ROUND((F451/$H452)*100,1),")")</f>
        <v>(17)</v>
      </c>
      <c r="H451" s="302">
        <f t="shared" ref="H451" si="335">SUM(B451,D451,F451)</f>
        <v>9.3866043206351257</v>
      </c>
      <c r="I451" s="299" t="str">
        <f>CONCATENATE("(",ROUND((H451/$H452)*100,1),")")</f>
        <v>(53.4)</v>
      </c>
      <c r="K451" s="302">
        <f t="shared" ref="K451:K452" si="336">B456-B451</f>
        <v>7.6534438482977141E-2</v>
      </c>
      <c r="L451" s="302">
        <f t="shared" ref="L451:L452" si="337">D456-D451</f>
        <v>0.30751911734902393</v>
      </c>
      <c r="M451" s="302">
        <f t="shared" ref="M451:M452" si="338">F456-F451</f>
        <v>1.5117382170883875E-2</v>
      </c>
      <c r="N451" s="302">
        <f t="shared" ref="N451:N452" si="339">SUM(K451:M451)</f>
        <v>0.39917093800288495</v>
      </c>
    </row>
    <row r="452" spans="1:14" x14ac:dyDescent="0.2">
      <c r="A452" s="282" t="s">
        <v>363</v>
      </c>
      <c r="B452" s="302">
        <f>SUM(B450:B451)</f>
        <v>5.6007062010018043</v>
      </c>
      <c r="C452" s="299" t="str">
        <f>CONCATENATE("(",ROUND((B452/$H452)*100,1),")")</f>
        <v>(31.9)</v>
      </c>
      <c r="D452" s="302">
        <f>SUM(D450:D451)</f>
        <v>6.5904488761480966</v>
      </c>
      <c r="E452" s="299" t="str">
        <f>CONCATENATE("(",ROUND((D452/$H452)*100,1),")")</f>
        <v>(37.5)</v>
      </c>
      <c r="F452" s="302">
        <f>SUM(F450:F451)</f>
        <v>5.3798449228501104</v>
      </c>
      <c r="G452" s="299" t="str">
        <f>CONCATENATE("(",ROUND((F452/$H452)*100,1),")")</f>
        <v>(30.6)</v>
      </c>
      <c r="H452" s="302">
        <f>SUM(H450:H451)</f>
        <v>17.571000000000012</v>
      </c>
      <c r="I452" s="299" t="str">
        <f>CONCATENATE("(",ROUND((H452/$H452)*100,1),")")</f>
        <v>(100)</v>
      </c>
      <c r="K452" s="302">
        <f t="shared" si="336"/>
        <v>0.33724747069101646</v>
      </c>
      <c r="L452" s="302">
        <f t="shared" si="337"/>
        <v>0.58780576493853864</v>
      </c>
      <c r="M452" s="302">
        <f t="shared" si="338"/>
        <v>0.17594676437041645</v>
      </c>
      <c r="N452" s="302">
        <f t="shared" si="339"/>
        <v>1.1009999999999716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3.4783131262947795</v>
      </c>
      <c r="C455" s="299" t="str">
        <f>CONCATENATE("(",ROUND((B455/$H457)*100,1),")")</f>
        <v>(18.6)</v>
      </c>
      <c r="D455" s="302">
        <f>'Ind T6'!R189</f>
        <v>2.858034828313269</v>
      </c>
      <c r="E455" s="299" t="str">
        <f>CONCATENATE("(",ROUND((D455/$H457)*100,1),")")</f>
        <v>(15.3)</v>
      </c>
      <c r="F455" s="302">
        <f>'Ind T6'!S189</f>
        <v>2.5498767867539223</v>
      </c>
      <c r="G455" s="299" t="str">
        <f>CONCATENATE("(",ROUND((F455/$H457)*100,1),")")</f>
        <v>(13.7)</v>
      </c>
      <c r="H455" s="302">
        <f>SUM(B455,D455,F455)</f>
        <v>8.8862247413619713</v>
      </c>
      <c r="I455" s="299" t="str">
        <f>CONCATENATE("(",ROUND((H455/$H457)*100,1),")")</f>
        <v>(47.6)</v>
      </c>
      <c r="K455" s="302">
        <f>B460-B455</f>
        <v>0.27160528426075947</v>
      </c>
      <c r="L455" s="302">
        <f>D460-D455</f>
        <v>0.33180462685703604</v>
      </c>
      <c r="M455" s="302">
        <f>F460-F455</f>
        <v>0.31685474600513386</v>
      </c>
      <c r="N455" s="302">
        <f>SUM(K455:M455)</f>
        <v>0.92026465712292937</v>
      </c>
    </row>
    <row r="456" spans="1:14" x14ac:dyDescent="0.2">
      <c r="A456" s="282" t="s">
        <v>365</v>
      </c>
      <c r="B456" s="302">
        <f>'Ind T6'!Q188</f>
        <v>2.4596405453980408</v>
      </c>
      <c r="C456" s="299" t="str">
        <f>CONCATENATE("(",ROUND((B456/$H457)*100,1),")")</f>
        <v>(13.2)</v>
      </c>
      <c r="D456" s="302">
        <f>'Ind T6'!R188</f>
        <v>4.3202198127733658</v>
      </c>
      <c r="E456" s="299" t="str">
        <f>CONCATENATE("(",ROUND((D456/$H457)*100,1),")")</f>
        <v>(23.1)</v>
      </c>
      <c r="F456" s="302">
        <f>'Ind T6'!S188</f>
        <v>3.0059149004666041</v>
      </c>
      <c r="G456" s="299" t="str">
        <f>CONCATENATE("(",ROUND((F456/$H457)*100,1),")")</f>
        <v>(16.1)</v>
      </c>
      <c r="H456" s="302">
        <f t="shared" ref="H456" si="340">SUM(B456,D456,F456)</f>
        <v>9.7857752586380116</v>
      </c>
      <c r="I456" s="299" t="str">
        <f>CONCATENATE("(",ROUND((H456/$H457)*100,1),")")</f>
        <v>(52.4)</v>
      </c>
      <c r="K456" s="302">
        <f t="shared" ref="K456:K457" si="341">B461-B456</f>
        <v>1.1088303112157138E-2</v>
      </c>
      <c r="L456" s="302">
        <f t="shared" ref="L456:L457" si="342">D461-D456</f>
        <v>0.27025843524202298</v>
      </c>
      <c r="M456" s="302">
        <f t="shared" ref="M456:M457" si="343">F461-F456</f>
        <v>0.23638860452288979</v>
      </c>
      <c r="N456" s="302">
        <f t="shared" ref="N456:N457" si="344">SUM(K456:M456)</f>
        <v>0.5177353428770699</v>
      </c>
    </row>
    <row r="457" spans="1:14" x14ac:dyDescent="0.2">
      <c r="A457" s="282" t="s">
        <v>363</v>
      </c>
      <c r="B457" s="302">
        <f>SUM(B455:B456)</f>
        <v>5.9379536716928207</v>
      </c>
      <c r="C457" s="299" t="str">
        <f>CONCATENATE("(",ROUND((B457/$H457)*100,1),")")</f>
        <v>(31.8)</v>
      </c>
      <c r="D457" s="302">
        <f>SUM(D455:D456)</f>
        <v>7.1782546410866352</v>
      </c>
      <c r="E457" s="299" t="str">
        <f>CONCATENATE("(",ROUND((D457/$H457)*100,1),")")</f>
        <v>(38.4)</v>
      </c>
      <c r="F457" s="302">
        <f>SUM(F455:F456)</f>
        <v>5.5557916872205269</v>
      </c>
      <c r="G457" s="299" t="str">
        <f>CONCATENATE("(",ROUND((F457/$H457)*100,1),")")</f>
        <v>(29.8)</v>
      </c>
      <c r="H457" s="302">
        <f>SUM(H455:H456)</f>
        <v>18.671999999999983</v>
      </c>
      <c r="I457" s="299" t="str">
        <f>CONCATENATE("(",ROUND((H457/$H457)*100,1),")")</f>
        <v>(100)</v>
      </c>
      <c r="K457" s="302">
        <f t="shared" si="341"/>
        <v>0.28269358737291661</v>
      </c>
      <c r="L457" s="302">
        <f t="shared" si="342"/>
        <v>0.60206306209905858</v>
      </c>
      <c r="M457" s="302">
        <f t="shared" si="343"/>
        <v>0.55324335052802276</v>
      </c>
      <c r="N457" s="302">
        <f t="shared" si="344"/>
        <v>1.4379999999999979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3.749918410555539</v>
      </c>
      <c r="C460" s="299" t="str">
        <f>CONCATENATE("(",ROUND((B460/$H462)*100,1),")")</f>
        <v>(18.6)</v>
      </c>
      <c r="D460" s="302">
        <f>'Ind T6'!W189</f>
        <v>3.1898394551703051</v>
      </c>
      <c r="E460" s="299" t="str">
        <f>CONCATENATE("(",ROUND((D460/$H462)*100,1),")")</f>
        <v>(15.9)</v>
      </c>
      <c r="F460" s="302">
        <f>'Ind T6'!X189</f>
        <v>2.8667315327590561</v>
      </c>
      <c r="G460" s="299" t="str">
        <f>CONCATENATE("(",ROUND((F460/$H462)*100,1),")")</f>
        <v>(14.3)</v>
      </c>
      <c r="H460" s="302">
        <f>SUM(B460,D460,F460)</f>
        <v>9.8064893984848993</v>
      </c>
      <c r="I460" s="299" t="str">
        <f>CONCATENATE("(",ROUND((H460/$H462)*100,1),")")</f>
        <v>(48.8)</v>
      </c>
      <c r="K460" s="302">
        <f>B460-B450</f>
        <v>0.53231831646879879</v>
      </c>
      <c r="L460" s="302">
        <f>D460-D450</f>
        <v>0.61209127444654987</v>
      </c>
      <c r="M460" s="302">
        <f>F460-F450</f>
        <v>0.47768412820466599</v>
      </c>
      <c r="N460" s="302">
        <f>SUM(K460:M460)</f>
        <v>1.6220937191200147</v>
      </c>
    </row>
    <row r="461" spans="1:14" x14ac:dyDescent="0.2">
      <c r="A461" s="282" t="s">
        <v>365</v>
      </c>
      <c r="B461" s="302">
        <f>'Ind T6'!V188</f>
        <v>2.4707288485101979</v>
      </c>
      <c r="C461" s="299" t="str">
        <f>CONCATENATE("(",ROUND((B461/$H462)*100,1),")")</f>
        <v>(12.3)</v>
      </c>
      <c r="D461" s="302">
        <f>'Ind T6'!W188</f>
        <v>4.5904782480153887</v>
      </c>
      <c r="E461" s="299" t="str">
        <f>CONCATENATE("(",ROUND((D461/$H462)*100,1),")")</f>
        <v>(22.8)</v>
      </c>
      <c r="F461" s="302">
        <f>'Ind T6'!X188</f>
        <v>3.2423035049894939</v>
      </c>
      <c r="G461" s="299" t="str">
        <f>CONCATENATE("(",ROUND((F461/$H462)*100,1),")")</f>
        <v>(16.1)</v>
      </c>
      <c r="H461" s="302">
        <f t="shared" ref="H461" si="345">SUM(B461,D461,F461)</f>
        <v>10.303510601515081</v>
      </c>
      <c r="I461" s="299" t="str">
        <f>CONCATENATE("(",ROUND((H461/$H462)*100,1),")")</f>
        <v>(51.2)</v>
      </c>
      <c r="K461" s="302">
        <f t="shared" ref="K461:K462" si="346">B461-B451</f>
        <v>8.7622741595134279E-2</v>
      </c>
      <c r="L461" s="302">
        <f t="shared" ref="L461:L462" si="347">D461-D451</f>
        <v>0.57777755259104691</v>
      </c>
      <c r="M461" s="302">
        <f t="shared" ref="M461:M462" si="348">F461-F451</f>
        <v>0.25150598669377366</v>
      </c>
      <c r="N461" s="302">
        <f t="shared" ref="N461:N462" si="349">SUM(K461:M461)</f>
        <v>0.91690628087995485</v>
      </c>
    </row>
    <row r="462" spans="1:14" x14ac:dyDescent="0.2">
      <c r="A462" s="282" t="s">
        <v>363</v>
      </c>
      <c r="B462" s="302">
        <f>SUM(B460:B461)</f>
        <v>6.2206472590657373</v>
      </c>
      <c r="C462" s="299" t="str">
        <f>CONCATENATE("(",ROUND((B462/$H462)*100,1),")")</f>
        <v>(30.9)</v>
      </c>
      <c r="D462" s="302">
        <f>SUM(D460:D461)</f>
        <v>7.7803177031856938</v>
      </c>
      <c r="E462" s="299" t="str">
        <f>CONCATENATE("(",ROUND((D462/$H462)*100,1),")")</f>
        <v>(38.7)</v>
      </c>
      <c r="F462" s="302">
        <f>SUM(F460:F461)</f>
        <v>6.1090350377485496</v>
      </c>
      <c r="G462" s="299" t="str">
        <f>CONCATENATE("(",ROUND((F462/$H462)*100,1),")")</f>
        <v>(30.4)</v>
      </c>
      <c r="H462" s="302">
        <f>SUM(H460:H461)</f>
        <v>20.109999999999978</v>
      </c>
      <c r="I462" s="299" t="str">
        <f>CONCATENATE("(",ROUND((H462/$H462)*100,1),")")</f>
        <v>(100)</v>
      </c>
      <c r="K462" s="302">
        <f t="shared" si="346"/>
        <v>0.61994105806393307</v>
      </c>
      <c r="L462" s="302">
        <f t="shared" si="347"/>
        <v>1.1898688270375972</v>
      </c>
      <c r="M462" s="302">
        <f t="shared" si="348"/>
        <v>0.72919011489843921</v>
      </c>
      <c r="N462" s="302">
        <f t="shared" si="349"/>
        <v>2.5389999999999695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2.6691536518615679</v>
      </c>
      <c r="C471" s="299" t="str">
        <f>CONCATENATE("(",ROUND((B471/$H473)*100,1),")")</f>
        <v>(16.7)</v>
      </c>
      <c r="D471" s="302">
        <f>'Ind T6'!M198</f>
        <v>0.79056310084570935</v>
      </c>
      <c r="E471" s="299" t="str">
        <f>CONCATENATE("(",ROUND((D471/$H473)*100,1),")")</f>
        <v>(5)</v>
      </c>
      <c r="F471" s="302">
        <f>'Ind T6'!N198</f>
        <v>1.2607318744838638</v>
      </c>
      <c r="G471" s="299" t="str">
        <f>CONCATENATE("(",ROUND((F471/$H473)*100,1),")")</f>
        <v>(7.9)</v>
      </c>
      <c r="H471" s="302">
        <f>SUM(B471,D471,F471)</f>
        <v>4.720448627191141</v>
      </c>
      <c r="I471" s="299" t="str">
        <f>CONCATENATE("(",ROUND((H471/$H473)*100,1),")")</f>
        <v>(29.6)</v>
      </c>
      <c r="K471" s="302">
        <f>B476-B471</f>
        <v>-7.0242409989304644E-2</v>
      </c>
      <c r="L471" s="302">
        <f>D476-D471</f>
        <v>-4.7898984585530879E-2</v>
      </c>
      <c r="M471" s="302">
        <f>F476-F471</f>
        <v>-3.4767980711446489E-2</v>
      </c>
      <c r="N471" s="302">
        <f>SUM(K471:M471)</f>
        <v>-0.15290937528628201</v>
      </c>
    </row>
    <row r="472" spans="1:14" x14ac:dyDescent="0.2">
      <c r="A472" s="282" t="s">
        <v>365</v>
      </c>
      <c r="B472" s="302">
        <f>'Ind T6'!L197</f>
        <v>3.1351533385898067</v>
      </c>
      <c r="C472" s="299" t="str">
        <f>CONCATENATE("(",ROUND((B472/$H473)*100,1),")")</f>
        <v>(19.6)</v>
      </c>
      <c r="D472" s="302">
        <f>'Ind T6'!M197</f>
        <v>4.0071178609615163</v>
      </c>
      <c r="E472" s="299" t="str">
        <f>CONCATENATE("(",ROUND((D472/$H473)*100,1),")")</f>
        <v>(25.1)</v>
      </c>
      <c r="F472" s="302">
        <f>'Ind T6'!N197</f>
        <v>4.1072801732575419</v>
      </c>
      <c r="G472" s="299" t="str">
        <f>CONCATENATE("(",ROUND((F472/$H473)*100,1),")")</f>
        <v>(25.7)</v>
      </c>
      <c r="H472" s="302">
        <f t="shared" ref="H472" si="350">SUM(B472,D472,F472)</f>
        <v>11.249551372808865</v>
      </c>
      <c r="I472" s="299" t="str">
        <f>CONCATENATE("(",ROUND((H472/$H473)*100,1),")")</f>
        <v>(70.4)</v>
      </c>
      <c r="K472" s="302">
        <f t="shared" ref="K472:K473" si="351">B477-B472</f>
        <v>-0.27191977766944753</v>
      </c>
      <c r="L472" s="302">
        <f t="shared" ref="L472:L473" si="352">D477-D472</f>
        <v>-0.28315828041750501</v>
      </c>
      <c r="M472" s="302">
        <f t="shared" ref="M472:M473" si="353">F477-F472</f>
        <v>-0.2230125666267524</v>
      </c>
      <c r="N472" s="302">
        <f t="shared" ref="N472:N473" si="354">SUM(K472:M472)</f>
        <v>-0.77809062471370494</v>
      </c>
    </row>
    <row r="473" spans="1:14" x14ac:dyDescent="0.2">
      <c r="A473" s="282" t="s">
        <v>363</v>
      </c>
      <c r="B473" s="302">
        <f>SUM(B471:B472)</f>
        <v>5.8043069904513747</v>
      </c>
      <c r="C473" s="299" t="str">
        <f>CONCATENATE("(",ROUND((B473/$H473)*100,1),")")</f>
        <v>(36.3)</v>
      </c>
      <c r="D473" s="302">
        <f>SUM(D471:D472)</f>
        <v>4.7976809618072256</v>
      </c>
      <c r="E473" s="299" t="str">
        <f>CONCATENATE("(",ROUND((D473/$H473)*100,1),")")</f>
        <v>(30)</v>
      </c>
      <c r="F473" s="302">
        <f>SUM(F471:F472)</f>
        <v>5.3680120477414057</v>
      </c>
      <c r="G473" s="299" t="str">
        <f>CONCATENATE("(",ROUND((F473/$H473)*100,1),")")</f>
        <v>(33.6)</v>
      </c>
      <c r="H473" s="302">
        <f>SUM(H471:H472)</f>
        <v>15.970000000000006</v>
      </c>
      <c r="I473" s="299" t="str">
        <f>CONCATENATE("(",ROUND((H473/$H473)*100,1),")")</f>
        <v>(100)</v>
      </c>
      <c r="K473" s="302">
        <f t="shared" si="351"/>
        <v>-0.34216218765875261</v>
      </c>
      <c r="L473" s="302">
        <f t="shared" si="352"/>
        <v>-0.33105726500303589</v>
      </c>
      <c r="M473" s="302">
        <f t="shared" si="353"/>
        <v>-0.25778054733819911</v>
      </c>
      <c r="N473" s="302">
        <f t="shared" si="354"/>
        <v>-0.93099999999998762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2.5989112418722633</v>
      </c>
      <c r="C476" s="299" t="str">
        <f>CONCATENATE("(",ROUND((B476/$H478)*100,1),")")</f>
        <v>(17.3)</v>
      </c>
      <c r="D476" s="302">
        <f>'Ind T6'!R198</f>
        <v>0.74266411626017848</v>
      </c>
      <c r="E476" s="299" t="str">
        <f>CONCATENATE("(",ROUND((D476/$H478)*100,1),")")</f>
        <v>(4.9)</v>
      </c>
      <c r="F476" s="302">
        <f>'Ind T6'!S198</f>
        <v>1.2259638937724173</v>
      </c>
      <c r="G476" s="299" t="str">
        <f>CONCATENATE("(",ROUND((F476/$H478)*100,1),")")</f>
        <v>(8.2)</v>
      </c>
      <c r="H476" s="302">
        <f>SUM(B476,D476,F476)</f>
        <v>4.5675392519048588</v>
      </c>
      <c r="I476" s="299" t="str">
        <f>CONCATENATE("(",ROUND((H476/$H478)*100,1),")")</f>
        <v>(30.4)</v>
      </c>
      <c r="K476" s="302">
        <f>B481-B476</f>
        <v>0.10942513732701808</v>
      </c>
      <c r="L476" s="302">
        <f>D481-D476</f>
        <v>-1.6195950691276773E-3</v>
      </c>
      <c r="M476" s="302">
        <f>F481-F476</f>
        <v>4.6238095010732616E-2</v>
      </c>
      <c r="N476" s="302">
        <f>SUM(K476:M476)</f>
        <v>0.15404363726862302</v>
      </c>
    </row>
    <row r="477" spans="1:14" x14ac:dyDescent="0.2">
      <c r="A477" s="282" t="s">
        <v>365</v>
      </c>
      <c r="B477" s="302">
        <f>'Ind T6'!Q197</f>
        <v>2.8632335609203592</v>
      </c>
      <c r="C477" s="299" t="str">
        <f>CONCATENATE("(",ROUND((B477/$H478)*100,1),")")</f>
        <v>(19)</v>
      </c>
      <c r="D477" s="302">
        <f>'Ind T6'!R197</f>
        <v>3.7239595805440113</v>
      </c>
      <c r="E477" s="299" t="str">
        <f>CONCATENATE("(",ROUND((D477/$H478)*100,1),")")</f>
        <v>(24.8)</v>
      </c>
      <c r="F477" s="302">
        <f>'Ind T6'!S197</f>
        <v>3.8842676066307895</v>
      </c>
      <c r="G477" s="299" t="str">
        <f>CONCATENATE("(",ROUND((F477/$H478)*100,1),")")</f>
        <v>(25.8)</v>
      </c>
      <c r="H477" s="302">
        <f t="shared" ref="H477" si="355">SUM(B477,D477,F477)</f>
        <v>10.47146074809516</v>
      </c>
      <c r="I477" s="299" t="str">
        <f>CONCATENATE("(",ROUND((H477/$H478)*100,1),")")</f>
        <v>(69.6)</v>
      </c>
      <c r="K477" s="302">
        <f t="shared" ref="K477:K478" si="356">B482-B477</f>
        <v>-0.14469648542931512</v>
      </c>
      <c r="L477" s="302">
        <f t="shared" ref="L477:L478" si="357">D482-D477</f>
        <v>-0.13887850849808858</v>
      </c>
      <c r="M477" s="302">
        <f t="shared" ref="M477:M478" si="358">F482-F477</f>
        <v>-8.1468643341247038E-2</v>
      </c>
      <c r="N477" s="302">
        <f t="shared" ref="N477:N478" si="359">SUM(K477:M477)</f>
        <v>-0.36504363726865074</v>
      </c>
    </row>
    <row r="478" spans="1:14" x14ac:dyDescent="0.2">
      <c r="A478" s="282" t="s">
        <v>363</v>
      </c>
      <c r="B478" s="302">
        <f>SUM(B476:B477)</f>
        <v>5.462144802792622</v>
      </c>
      <c r="C478" s="299" t="str">
        <f>CONCATENATE("(",ROUND((B478/$H478)*100,1),")")</f>
        <v>(36.3)</v>
      </c>
      <c r="D478" s="302">
        <f>SUM(D476:D477)</f>
        <v>4.4666236968041897</v>
      </c>
      <c r="E478" s="299" t="str">
        <f>CONCATENATE("(",ROUND((D478/$H478)*100,1),")")</f>
        <v>(29.7)</v>
      </c>
      <c r="F478" s="302">
        <f>SUM(F476:F477)</f>
        <v>5.1102315004032066</v>
      </c>
      <c r="G478" s="299" t="str">
        <f>CONCATENATE("(",ROUND((F478/$H478)*100,1),")")</f>
        <v>(34)</v>
      </c>
      <c r="H478" s="302">
        <f>SUM(H476:H477)</f>
        <v>15.039000000000019</v>
      </c>
      <c r="I478" s="299" t="str">
        <f>CONCATENATE("(",ROUND((H478/$H478)*100,1),")")</f>
        <v>(100)</v>
      </c>
      <c r="K478" s="302">
        <f t="shared" si="356"/>
        <v>-3.527134810229704E-2</v>
      </c>
      <c r="L478" s="302">
        <f t="shared" si="357"/>
        <v>-0.14049810356721615</v>
      </c>
      <c r="M478" s="302">
        <f t="shared" si="358"/>
        <v>-3.5230548330514644E-2</v>
      </c>
      <c r="N478" s="302">
        <f t="shared" si="359"/>
        <v>-0.21100000000002783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2.7083363791992814</v>
      </c>
      <c r="C481" s="299" t="str">
        <f>CONCATENATE("(",ROUND((B481/$H483)*100,1),")")</f>
        <v>(18.3)</v>
      </c>
      <c r="D481" s="302">
        <f>'Ind T6'!W198</f>
        <v>0.7410445211910508</v>
      </c>
      <c r="E481" s="299" t="str">
        <f>CONCATENATE("(",ROUND((D481/$H483)*100,1),")")</f>
        <v>(5)</v>
      </c>
      <c r="F481" s="302">
        <f>'Ind T6'!X198</f>
        <v>1.2722019887831499</v>
      </c>
      <c r="G481" s="299" t="str">
        <f>CONCATENATE("(",ROUND((F481/$H483)*100,1),")")</f>
        <v>(8.6)</v>
      </c>
      <c r="H481" s="302">
        <f>SUM(B481,D481,F481)</f>
        <v>4.7215828891734821</v>
      </c>
      <c r="I481" s="299" t="str">
        <f>CONCATENATE("(",ROUND((H481/$H483)*100,1),")")</f>
        <v>(31.8)</v>
      </c>
      <c r="K481" s="302">
        <f>B481-B471</f>
        <v>3.9182727337713441E-2</v>
      </c>
      <c r="L481" s="302">
        <f>D481-D471</f>
        <v>-4.9518579654658557E-2</v>
      </c>
      <c r="M481" s="302">
        <f>F481-F471</f>
        <v>1.1470114299286127E-2</v>
      </c>
      <c r="N481" s="302">
        <f>SUM(K481:M481)</f>
        <v>1.1342619823410116E-3</v>
      </c>
    </row>
    <row r="482" spans="1:14" x14ac:dyDescent="0.2">
      <c r="A482" s="282" t="s">
        <v>365</v>
      </c>
      <c r="B482" s="302">
        <f>'Ind T6'!V197</f>
        <v>2.7185370754910441</v>
      </c>
      <c r="C482" s="299" t="str">
        <f>CONCATENATE("(",ROUND((B482/$H483)*100,1),")")</f>
        <v>(18.3)</v>
      </c>
      <c r="D482" s="302">
        <f>'Ind T6'!W197</f>
        <v>3.5850810720459227</v>
      </c>
      <c r="E482" s="299" t="str">
        <f>CONCATENATE("(",ROUND((D482/$H483)*100,1),")")</f>
        <v>(24.2)</v>
      </c>
      <c r="F482" s="302">
        <f>'Ind T6'!X197</f>
        <v>3.8027989632895425</v>
      </c>
      <c r="G482" s="299" t="str">
        <f>CONCATENATE("(",ROUND((F482/$H483)*100,1),")")</f>
        <v>(25.6)</v>
      </c>
      <c r="H482" s="302">
        <f t="shared" ref="H482" si="360">SUM(B482,D482,F482)</f>
        <v>10.106417110826509</v>
      </c>
      <c r="I482" s="299" t="str">
        <f>CONCATENATE("(",ROUND((H482/$H483)*100,1),")")</f>
        <v>(68.2)</v>
      </c>
      <c r="K482" s="302">
        <f t="shared" ref="K482:K483" si="361">B482-B472</f>
        <v>-0.41661626309876265</v>
      </c>
      <c r="L482" s="302">
        <f t="shared" ref="L482:L483" si="362">D482-D472</f>
        <v>-0.4220367889155936</v>
      </c>
      <c r="M482" s="302">
        <f t="shared" ref="M482:M483" si="363">F482-F472</f>
        <v>-0.30448120996799943</v>
      </c>
      <c r="N482" s="302">
        <f t="shared" ref="N482:N483" si="364">SUM(K482:M482)</f>
        <v>-1.1431342619823557</v>
      </c>
    </row>
    <row r="483" spans="1:14" x14ac:dyDescent="0.2">
      <c r="A483" s="282" t="s">
        <v>363</v>
      </c>
      <c r="B483" s="302">
        <f>SUM(B481:B482)</f>
        <v>5.426873454690325</v>
      </c>
      <c r="C483" s="299" t="str">
        <f>CONCATENATE("(",ROUND((B483/$H483)*100,1),")")</f>
        <v>(36.6)</v>
      </c>
      <c r="D483" s="302">
        <f>SUM(D481:D482)</f>
        <v>4.3261255932369735</v>
      </c>
      <c r="E483" s="299" t="str">
        <f>CONCATENATE("(",ROUND((D483/$H483)*100,1),")")</f>
        <v>(29.2)</v>
      </c>
      <c r="F483" s="302">
        <f>SUM(F481:F482)</f>
        <v>5.075000952072692</v>
      </c>
      <c r="G483" s="299" t="str">
        <f>CONCATENATE("(",ROUND((F483/$H483)*100,1),")")</f>
        <v>(34.2)</v>
      </c>
      <c r="H483" s="302">
        <f>SUM(H481:H482)</f>
        <v>14.827999999999992</v>
      </c>
      <c r="I483" s="299" t="str">
        <f>CONCATENATE("(",ROUND((H483/$H483)*100,1),")")</f>
        <v>(100)</v>
      </c>
      <c r="K483" s="302">
        <f t="shared" si="361"/>
        <v>-0.37743353576104965</v>
      </c>
      <c r="L483" s="302">
        <f t="shared" si="362"/>
        <v>-0.47155536857025204</v>
      </c>
      <c r="M483" s="302">
        <f t="shared" si="363"/>
        <v>-0.29301109566871375</v>
      </c>
      <c r="N483" s="302">
        <f t="shared" si="364"/>
        <v>-1.1420000000000154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Solent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0.8455807880430497</v>
      </c>
      <c r="C8" s="300">
        <v>0.35404561794231043</v>
      </c>
      <c r="D8" s="300">
        <v>0.46798557481700143</v>
      </c>
      <c r="E8" s="300">
        <f>SUM(B8:D8)</f>
        <v>1.6676119808023615</v>
      </c>
      <c r="F8" s="300"/>
      <c r="G8" s="300">
        <v>0.19445166646478546</v>
      </c>
      <c r="H8" s="300">
        <v>0.50578898091939561</v>
      </c>
      <c r="I8" s="300">
        <v>0.27914009923676697</v>
      </c>
      <c r="J8" s="300">
        <f>SUM(G8:I8)</f>
        <v>0.97938074662094809</v>
      </c>
      <c r="K8" s="300"/>
      <c r="L8" s="300">
        <v>0.88666439828150045</v>
      </c>
      <c r="M8" s="300">
        <v>0.4079075931301509</v>
      </c>
      <c r="N8" s="300">
        <v>0.27710136102546207</v>
      </c>
      <c r="O8" s="300">
        <f>SUM(L8:N8)</f>
        <v>1.5716733524371134</v>
      </c>
      <c r="P8" s="300"/>
      <c r="Q8" s="300">
        <v>0.90861280120503807</v>
      </c>
      <c r="R8" s="300">
        <v>0.40524749784514447</v>
      </c>
      <c r="S8" s="300">
        <v>0.28816490794527894</v>
      </c>
      <c r="T8" s="300">
        <f>SUM(Q8:S8)</f>
        <v>1.6020252069954615</v>
      </c>
      <c r="U8" s="300"/>
      <c r="V8" s="300">
        <v>0.90881384053416914</v>
      </c>
      <c r="W8" s="300">
        <v>0.37697100124907013</v>
      </c>
      <c r="X8" s="300">
        <v>0.29709497932164575</v>
      </c>
      <c r="Y8" s="300">
        <f>SUM(V8:X8)</f>
        <v>1.5828798211048849</v>
      </c>
    </row>
    <row r="9" spans="1:25" x14ac:dyDescent="0.2">
      <c r="A9" s="260" t="s">
        <v>364</v>
      </c>
      <c r="B9" s="300">
        <v>1.8755498967928383</v>
      </c>
      <c r="C9" s="300">
        <v>0.17166151812371391</v>
      </c>
      <c r="D9" s="300">
        <v>0.60617660428108144</v>
      </c>
      <c r="E9" s="300">
        <f t="shared" ref="E9:E10" si="0">SUM(B9:D9)</f>
        <v>2.6533880191976333</v>
      </c>
      <c r="F9" s="300"/>
      <c r="G9" s="300">
        <v>1.9886170927751938</v>
      </c>
      <c r="H9" s="300">
        <v>0.22781968951118453</v>
      </c>
      <c r="I9" s="300">
        <v>1.6811824710926777</v>
      </c>
      <c r="J9" s="300">
        <f t="shared" ref="J9:J10" si="1">SUM(G9:I9)</f>
        <v>3.8976192533790561</v>
      </c>
      <c r="K9" s="300"/>
      <c r="L9" s="300">
        <v>1.7874186962810241</v>
      </c>
      <c r="M9" s="300">
        <v>5.1962750716620437E-3</v>
      </c>
      <c r="N9" s="300">
        <v>0.54171167621021199</v>
      </c>
      <c r="O9" s="300">
        <f t="shared" ref="O9:O10" si="2">SUM(L9:N9)</f>
        <v>2.3343266475628983</v>
      </c>
      <c r="P9" s="300"/>
      <c r="Q9" s="300">
        <v>1.8931845545491879</v>
      </c>
      <c r="R9" s="300">
        <v>5.2901766958741488E-3</v>
      </c>
      <c r="S9" s="300">
        <v>0.53850006175946841</v>
      </c>
      <c r="T9" s="300">
        <f t="shared" ref="T9:T10" si="3">SUM(Q9:S9)</f>
        <v>2.4369747930045307</v>
      </c>
      <c r="U9" s="300"/>
      <c r="V9" s="300">
        <v>2.0547658459297522</v>
      </c>
      <c r="W9" s="300">
        <v>5.3781860152077787E-3</v>
      </c>
      <c r="X9" s="300">
        <v>0.49897614695015008</v>
      </c>
      <c r="Y9" s="300">
        <f t="shared" ref="Y9:Y10" si="4">SUM(V9:X9)</f>
        <v>2.5591201788951099</v>
      </c>
    </row>
    <row r="10" spans="1:25" x14ac:dyDescent="0.2">
      <c r="A10" s="264" t="s">
        <v>363</v>
      </c>
      <c r="B10" s="301">
        <f>SUM(B8:B9)</f>
        <v>2.721130684835888</v>
      </c>
      <c r="C10" s="301">
        <f t="shared" ref="C10:D10" si="5">SUM(C8:C9)</f>
        <v>0.52570713606602437</v>
      </c>
      <c r="D10" s="301">
        <f t="shared" si="5"/>
        <v>1.0741621790980829</v>
      </c>
      <c r="E10" s="301">
        <f t="shared" si="0"/>
        <v>4.3209999999999953</v>
      </c>
      <c r="F10" s="301"/>
      <c r="G10" s="301">
        <f>SUM(G8:G9)</f>
        <v>2.1830687592399793</v>
      </c>
      <c r="H10" s="301">
        <f t="shared" ref="H10" si="6">SUM(H8:H9)</f>
        <v>0.7336086704305802</v>
      </c>
      <c r="I10" s="301">
        <f t="shared" ref="I10" si="7">SUM(I8:I9)</f>
        <v>1.9603225703294447</v>
      </c>
      <c r="J10" s="301">
        <f t="shared" si="1"/>
        <v>4.8770000000000042</v>
      </c>
      <c r="K10" s="301"/>
      <c r="L10" s="301">
        <f>SUM(L8:L9)</f>
        <v>2.6740830945625245</v>
      </c>
      <c r="M10" s="301">
        <f t="shared" ref="M10" si="8">SUM(M8:M9)</f>
        <v>0.41310386820181294</v>
      </c>
      <c r="N10" s="301">
        <f t="shared" ref="N10" si="9">SUM(N8:N9)</f>
        <v>0.81881303723567411</v>
      </c>
      <c r="O10" s="301">
        <f t="shared" si="2"/>
        <v>3.9060000000000117</v>
      </c>
      <c r="P10" s="301"/>
      <c r="Q10" s="301">
        <f>SUM(Q8:Q9)</f>
        <v>2.8017973557542257</v>
      </c>
      <c r="R10" s="301">
        <f t="shared" ref="R10" si="10">SUM(R8:R9)</f>
        <v>0.41053767454101864</v>
      </c>
      <c r="S10" s="301">
        <f t="shared" ref="S10" si="11">SUM(S8:S9)</f>
        <v>0.82666496970474734</v>
      </c>
      <c r="T10" s="301">
        <f t="shared" si="3"/>
        <v>4.0389999999999917</v>
      </c>
      <c r="U10" s="301"/>
      <c r="V10" s="301">
        <f>SUM(V8:V9)</f>
        <v>2.9635796864639214</v>
      </c>
      <c r="W10" s="301">
        <f t="shared" ref="W10" si="12">SUM(W8:W9)</f>
        <v>0.38234918726427791</v>
      </c>
      <c r="X10" s="301">
        <f t="shared" ref="X10" si="13">SUM(X8:X9)</f>
        <v>0.79607112627179588</v>
      </c>
      <c r="Y10" s="301">
        <f t="shared" si="4"/>
        <v>4.141999999999995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3.90090352664232E-2</v>
      </c>
      <c r="C17" s="300">
        <v>1.1424074613878808E-2</v>
      </c>
      <c r="D17" s="300">
        <v>1.3931798309648101E-4</v>
      </c>
      <c r="E17" s="300">
        <f>SUM(B17:D17)</f>
        <v>5.0572427863398488E-2</v>
      </c>
      <c r="F17" s="300"/>
      <c r="G17" s="300">
        <v>4.4565718677231664E-2</v>
      </c>
      <c r="H17" s="300">
        <v>1.2855495772556664E-2</v>
      </c>
      <c r="I17" s="300">
        <v>0.21065872405952224</v>
      </c>
      <c r="J17" s="300">
        <f>SUM(G17:I17)</f>
        <v>0.26807993850931056</v>
      </c>
      <c r="K17" s="300"/>
      <c r="L17" s="300">
        <v>5.2770297029319228E-2</v>
      </c>
      <c r="M17" s="300">
        <v>1.2724752475345245E-2</v>
      </c>
      <c r="N17" s="300">
        <v>0</v>
      </c>
      <c r="O17" s="300">
        <f>SUM(L17:N17)</f>
        <v>6.5495049504664477E-2</v>
      </c>
      <c r="P17" s="300"/>
      <c r="Q17" s="300">
        <v>4.694098118826423E-2</v>
      </c>
      <c r="R17" s="300">
        <v>1.1594983401109668E-2</v>
      </c>
      <c r="S17" s="300">
        <v>0</v>
      </c>
      <c r="T17" s="300">
        <f>SUM(Q17:S17)</f>
        <v>5.85359645893739E-2</v>
      </c>
      <c r="U17" s="300"/>
      <c r="V17" s="300">
        <v>4.1487623762259333E-2</v>
      </c>
      <c r="W17" s="300">
        <v>1.1025990099032634E-2</v>
      </c>
      <c r="X17" s="300">
        <v>0</v>
      </c>
      <c r="Y17" s="300">
        <f>SUM(V17:X17)</f>
        <v>5.2513613861291969E-2</v>
      </c>
    </row>
    <row r="18" spans="1:25" x14ac:dyDescent="0.2">
      <c r="A18" s="260" t="s">
        <v>364</v>
      </c>
      <c r="B18" s="300">
        <v>0.29256776450003663</v>
      </c>
      <c r="C18" s="300">
        <v>3.8591081317575847E-2</v>
      </c>
      <c r="D18" s="300">
        <v>9.6268726318988224E-2</v>
      </c>
      <c r="E18" s="300">
        <f t="shared" ref="E18:E19" si="14">SUM(B18:D18)</f>
        <v>0.42742757213660065</v>
      </c>
      <c r="F18" s="300"/>
      <c r="G18" s="300">
        <v>0.28882013835425085</v>
      </c>
      <c r="H18" s="300">
        <v>2.9139123750934809E-3</v>
      </c>
      <c r="I18" s="300">
        <v>0.10918601076134386</v>
      </c>
      <c r="J18" s="300">
        <f t="shared" ref="J18:J19" si="15">SUM(G18:I18)</f>
        <v>0.40092006149068821</v>
      </c>
      <c r="K18" s="300"/>
      <c r="L18" s="300">
        <v>0.30707821782206884</v>
      </c>
      <c r="M18" s="300">
        <v>2.2455445544651868E-3</v>
      </c>
      <c r="N18" s="300">
        <v>0.19218118811880147</v>
      </c>
      <c r="O18" s="300">
        <f t="shared" ref="O18:O19" si="16">SUM(L18:N18)</f>
        <v>0.5015049504953355</v>
      </c>
      <c r="P18" s="300"/>
      <c r="Q18" s="300">
        <v>0.27453928439768938</v>
      </c>
      <c r="R18" s="300">
        <v>2.0571744743652799E-3</v>
      </c>
      <c r="S18" s="300">
        <v>0.17186757653857029</v>
      </c>
      <c r="T18" s="300">
        <f t="shared" ref="T18:T19" si="17">SUM(Q18:S18)</f>
        <v>0.44846403541062496</v>
      </c>
      <c r="U18" s="300"/>
      <c r="V18" s="300">
        <v>0.2507945544561575</v>
      </c>
      <c r="W18" s="300">
        <v>2.0556930693089266E-3</v>
      </c>
      <c r="X18" s="300">
        <v>0.14763613861324162</v>
      </c>
      <c r="Y18" s="300">
        <f t="shared" ref="Y18:Y19" si="18">SUM(V18:X18)</f>
        <v>0.40048638613870802</v>
      </c>
    </row>
    <row r="19" spans="1:25" x14ac:dyDescent="0.2">
      <c r="A19" s="264" t="s">
        <v>363</v>
      </c>
      <c r="B19" s="301">
        <f>SUM(B17:B18)</f>
        <v>0.33157679976645982</v>
      </c>
      <c r="C19" s="301">
        <f t="shared" ref="C19" si="19">SUM(C17:C18)</f>
        <v>5.0015155931454655E-2</v>
      </c>
      <c r="D19" s="301">
        <f t="shared" ref="D19" si="20">SUM(D17:D18)</f>
        <v>9.6408044302084703E-2</v>
      </c>
      <c r="E19" s="301">
        <f t="shared" si="14"/>
        <v>0.4779999999999992</v>
      </c>
      <c r="F19" s="301"/>
      <c r="G19" s="301">
        <f>SUM(G17:G18)</f>
        <v>0.33338585703148249</v>
      </c>
      <c r="H19" s="301">
        <f t="shared" ref="H19" si="21">SUM(H17:H18)</f>
        <v>1.5769408147650144E-2</v>
      </c>
      <c r="I19" s="301">
        <f t="shared" ref="I19" si="22">SUM(I17:I18)</f>
        <v>0.31984473482086612</v>
      </c>
      <c r="J19" s="301">
        <f t="shared" si="15"/>
        <v>0.66899999999999871</v>
      </c>
      <c r="K19" s="301"/>
      <c r="L19" s="301">
        <f>SUM(L17:L18)</f>
        <v>0.35984851485138808</v>
      </c>
      <c r="M19" s="301">
        <f t="shared" ref="M19" si="23">SUM(M17:M18)</f>
        <v>1.4970297029810432E-2</v>
      </c>
      <c r="N19" s="301">
        <f t="shared" ref="N19" si="24">SUM(N17:N18)</f>
        <v>0.19218118811880147</v>
      </c>
      <c r="O19" s="301">
        <f t="shared" si="16"/>
        <v>0.56699999999999995</v>
      </c>
      <c r="P19" s="301"/>
      <c r="Q19" s="301">
        <f>SUM(Q17:Q18)</f>
        <v>0.32148026558595361</v>
      </c>
      <c r="R19" s="301">
        <f t="shared" ref="R19" si="25">SUM(R17:R18)</f>
        <v>1.3652157875474948E-2</v>
      </c>
      <c r="S19" s="301">
        <f t="shared" ref="S19" si="26">SUM(S17:S18)</f>
        <v>0.17186757653857029</v>
      </c>
      <c r="T19" s="301">
        <f t="shared" si="17"/>
        <v>0.5069999999999989</v>
      </c>
      <c r="U19" s="301"/>
      <c r="V19" s="301">
        <f>SUM(V17:V18)</f>
        <v>0.29228217821841684</v>
      </c>
      <c r="W19" s="301">
        <f t="shared" ref="W19" si="27">SUM(W17:W18)</f>
        <v>1.308168316834156E-2</v>
      </c>
      <c r="X19" s="301">
        <f t="shared" ref="X19" si="28">SUM(X17:X18)</f>
        <v>0.14763613861324162</v>
      </c>
      <c r="Y19" s="301">
        <f t="shared" si="18"/>
        <v>0.45300000000000007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0.42332884576836682</v>
      </c>
      <c r="C26" s="300">
        <v>0.14160443476810874</v>
      </c>
      <c r="D26" s="300">
        <v>8.1645218769670486E-2</v>
      </c>
      <c r="E26" s="300">
        <f>SUM(B26:D26)</f>
        <v>0.64657849930614597</v>
      </c>
      <c r="F26" s="300"/>
      <c r="G26" s="300">
        <v>0.50094750139742417</v>
      </c>
      <c r="H26" s="300">
        <v>0.18458731050512159</v>
      </c>
      <c r="I26" s="300">
        <v>7.6034063261329748E-2</v>
      </c>
      <c r="J26" s="300">
        <f>SUM(G26:I26)</f>
        <v>0.7615688751638755</v>
      </c>
      <c r="K26" s="300"/>
      <c r="L26" s="300">
        <v>0.45197757594345489</v>
      </c>
      <c r="M26" s="300">
        <v>0.24708575008477587</v>
      </c>
      <c r="N26" s="300">
        <v>5.8674099591778724E-2</v>
      </c>
      <c r="O26" s="300">
        <f>SUM(L26:N26)</f>
        <v>0.75773742562000945</v>
      </c>
      <c r="P26" s="300"/>
      <c r="Q26" s="300">
        <v>0.52431699048789093</v>
      </c>
      <c r="R26" s="300">
        <v>0.27573642528554343</v>
      </c>
      <c r="S26" s="300">
        <v>6.7442026094424332E-2</v>
      </c>
      <c r="T26" s="300">
        <f>SUM(Q26:S26)</f>
        <v>0.86749544186785865</v>
      </c>
      <c r="U26" s="300"/>
      <c r="V26" s="300">
        <v>0.63169564212068752</v>
      </c>
      <c r="W26" s="300">
        <v>0.30870000770135886</v>
      </c>
      <c r="X26" s="300">
        <v>7.9175778741553779E-2</v>
      </c>
      <c r="Y26" s="300">
        <f>SUM(V26:X26)</f>
        <v>1.0195714285636002</v>
      </c>
    </row>
    <row r="27" spans="1:25" x14ac:dyDescent="0.2">
      <c r="A27" s="260" t="s">
        <v>364</v>
      </c>
      <c r="B27" s="300">
        <v>0.87905761235522983</v>
      </c>
      <c r="C27" s="300">
        <v>5.5699465452379159E-2</v>
      </c>
      <c r="D27" s="300">
        <v>4.8664422886243966E-2</v>
      </c>
      <c r="E27" s="300">
        <f t="shared" ref="E27:E28" si="29">SUM(B27:D27)</f>
        <v>0.98342150069385292</v>
      </c>
      <c r="F27" s="300"/>
      <c r="G27" s="300">
        <v>1.008972019464913</v>
      </c>
      <c r="H27" s="300">
        <v>8.5392101815227481E-2</v>
      </c>
      <c r="I27" s="300">
        <v>1.90670035559805E-2</v>
      </c>
      <c r="J27" s="300">
        <f t="shared" ref="J27:J28" si="30">SUM(G27:I27)</f>
        <v>1.1134311248361211</v>
      </c>
      <c r="K27" s="300"/>
      <c r="L27" s="300">
        <v>0.99295978703358123</v>
      </c>
      <c r="M27" s="300">
        <v>7.7141246475924366E-2</v>
      </c>
      <c r="N27" s="300">
        <v>3.8161540870488668E-2</v>
      </c>
      <c r="O27" s="300">
        <f t="shared" ref="O27:O28" si="31">SUM(L27:N27)</f>
        <v>1.1082625743799943</v>
      </c>
      <c r="P27" s="300"/>
      <c r="Q27" s="300">
        <v>1.0982307275836571</v>
      </c>
      <c r="R27" s="300">
        <v>8.6242236907779699E-2</v>
      </c>
      <c r="S27" s="300">
        <v>4.3031593640701443E-2</v>
      </c>
      <c r="T27" s="300">
        <f t="shared" ref="T27:T28" si="32">SUM(Q27:S27)</f>
        <v>1.2275045581321384</v>
      </c>
      <c r="U27" s="300"/>
      <c r="V27" s="300">
        <v>1.2118292802024382</v>
      </c>
      <c r="W27" s="300">
        <v>9.7320228036049172E-2</v>
      </c>
      <c r="X27" s="300">
        <v>5.0279063197916307E-2</v>
      </c>
      <c r="Y27" s="300">
        <f t="shared" ref="Y27:Y28" si="33">SUM(V27:X27)</f>
        <v>1.3594285714364038</v>
      </c>
    </row>
    <row r="28" spans="1:25" x14ac:dyDescent="0.2">
      <c r="A28" s="264" t="s">
        <v>363</v>
      </c>
      <c r="B28" s="301">
        <f>SUM(B26:B27)</f>
        <v>1.3023864581235967</v>
      </c>
      <c r="C28" s="301">
        <f t="shared" ref="C28" si="34">SUM(C26:C27)</f>
        <v>0.19730390022048791</v>
      </c>
      <c r="D28" s="301">
        <f t="shared" ref="D28" si="35">SUM(D26:D27)</f>
        <v>0.13030964165591447</v>
      </c>
      <c r="E28" s="301">
        <f t="shared" si="29"/>
        <v>1.629999999999999</v>
      </c>
      <c r="F28" s="301"/>
      <c r="G28" s="301">
        <f>SUM(G26:G27)</f>
        <v>1.5099195208623373</v>
      </c>
      <c r="H28" s="301">
        <f t="shared" ref="H28" si="36">SUM(H26:H27)</f>
        <v>0.26997941232034905</v>
      </c>
      <c r="I28" s="301">
        <f t="shared" ref="I28" si="37">SUM(I26:I27)</f>
        <v>9.5101066817310245E-2</v>
      </c>
      <c r="J28" s="301">
        <f t="shared" si="30"/>
        <v>1.8749999999999967</v>
      </c>
      <c r="K28" s="301"/>
      <c r="L28" s="301">
        <f>SUM(L26:L27)</f>
        <v>1.4449373629770361</v>
      </c>
      <c r="M28" s="301">
        <f t="shared" ref="M28" si="38">SUM(M26:M27)</f>
        <v>0.32422699656070025</v>
      </c>
      <c r="N28" s="301">
        <f t="shared" ref="N28" si="39">SUM(N26:N27)</f>
        <v>9.6835640462267392E-2</v>
      </c>
      <c r="O28" s="301">
        <f t="shared" si="31"/>
        <v>1.8660000000000039</v>
      </c>
      <c r="P28" s="301"/>
      <c r="Q28" s="301">
        <f>SUM(Q26:Q27)</f>
        <v>1.622547718071548</v>
      </c>
      <c r="R28" s="301">
        <f t="shared" ref="R28" si="40">SUM(R26:R27)</f>
        <v>0.36197866219332314</v>
      </c>
      <c r="S28" s="301">
        <f t="shared" ref="S28" si="41">SUM(S26:S27)</f>
        <v>0.11047361973512577</v>
      </c>
      <c r="T28" s="301">
        <f t="shared" si="32"/>
        <v>2.0949999999999971</v>
      </c>
      <c r="U28" s="301"/>
      <c r="V28" s="301">
        <f>SUM(V26:V27)</f>
        <v>1.8435249223231258</v>
      </c>
      <c r="W28" s="301">
        <f t="shared" ref="W28" si="42">SUM(W26:W27)</f>
        <v>0.40602023573740803</v>
      </c>
      <c r="X28" s="301">
        <f t="shared" ref="X28" si="43">SUM(X26:X27)</f>
        <v>0.1294548419394701</v>
      </c>
      <c r="Y28" s="301">
        <f t="shared" si="33"/>
        <v>2.379000000000004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1.7932169891146525</v>
      </c>
      <c r="C35" s="300">
        <v>0.47168989937222222</v>
      </c>
      <c r="D35" s="300">
        <v>0.19763253481721915</v>
      </c>
      <c r="E35" s="300">
        <f>SUM(B35:D35)</f>
        <v>2.4625394233040936</v>
      </c>
      <c r="F35" s="300"/>
      <c r="G35" s="300">
        <v>1.9096850496965057</v>
      </c>
      <c r="H35" s="300">
        <v>0.49239663105635056</v>
      </c>
      <c r="I35" s="300">
        <v>0.2970657360875989</v>
      </c>
      <c r="J35" s="300">
        <f>SUM(G35:I35)</f>
        <v>2.699147416840455</v>
      </c>
      <c r="K35" s="300"/>
      <c r="L35" s="300">
        <v>1.9094250249869194</v>
      </c>
      <c r="M35" s="300">
        <v>0.63555462087077641</v>
      </c>
      <c r="N35" s="300">
        <v>0.27189328783819455</v>
      </c>
      <c r="O35" s="300">
        <f>SUM(L35:N35)</f>
        <v>2.8168729336958904</v>
      </c>
      <c r="P35" s="300"/>
      <c r="Q35" s="300">
        <v>1.7588645640188239</v>
      </c>
      <c r="R35" s="300">
        <v>0.61527322203149237</v>
      </c>
      <c r="S35" s="300">
        <v>0.26629999999797399</v>
      </c>
      <c r="T35" s="300">
        <f>SUM(Q35:S35)</f>
        <v>2.6404377860482899</v>
      </c>
      <c r="U35" s="300"/>
      <c r="V35" s="300">
        <v>1.3187550101552852</v>
      </c>
      <c r="W35" s="300">
        <v>0.48677971233853079</v>
      </c>
      <c r="X35" s="300">
        <v>0.22822012829062854</v>
      </c>
      <c r="Y35" s="300">
        <f>SUM(V35:X35)</f>
        <v>2.0337548507844447</v>
      </c>
    </row>
    <row r="36" spans="1:25" x14ac:dyDescent="0.2">
      <c r="A36" s="260" t="s">
        <v>364</v>
      </c>
      <c r="B36" s="300">
        <v>7.0127562091242925</v>
      </c>
      <c r="C36" s="300">
        <v>0.23774692508411613</v>
      </c>
      <c r="D36" s="300">
        <v>0.49295744248749118</v>
      </c>
      <c r="E36" s="300">
        <f t="shared" ref="E36:E37" si="44">SUM(B36:D36)</f>
        <v>7.7434605766959006</v>
      </c>
      <c r="F36" s="300"/>
      <c r="G36" s="300">
        <v>7.8431865356051631</v>
      </c>
      <c r="H36" s="300">
        <v>0.23895479483362861</v>
      </c>
      <c r="I36" s="300">
        <v>0.61171125272075055</v>
      </c>
      <c r="J36" s="300">
        <f t="shared" ref="J36:J37" si="45">SUM(G36:I36)</f>
        <v>8.6938525831595417</v>
      </c>
      <c r="K36" s="300"/>
      <c r="L36" s="300">
        <v>7.5866998058744999</v>
      </c>
      <c r="M36" s="300">
        <v>0.24736766868614743</v>
      </c>
      <c r="N36" s="300">
        <v>0.39305959174346966</v>
      </c>
      <c r="O36" s="300">
        <f t="shared" ref="O36:O37" si="46">SUM(L36:N36)</f>
        <v>8.2271270663041172</v>
      </c>
      <c r="P36" s="300"/>
      <c r="Q36" s="300">
        <v>7.3668098948433984</v>
      </c>
      <c r="R36" s="300">
        <v>0.24472591218090312</v>
      </c>
      <c r="S36" s="300">
        <v>0.40002640692740621</v>
      </c>
      <c r="T36" s="300">
        <f t="shared" ref="T36:T37" si="47">SUM(Q36:S36)</f>
        <v>8.0115622139517075</v>
      </c>
      <c r="U36" s="300"/>
      <c r="V36" s="300">
        <v>5.8786066576431066</v>
      </c>
      <c r="W36" s="300">
        <v>0.20479132634535693</v>
      </c>
      <c r="X36" s="300">
        <v>0.34384716522712166</v>
      </c>
      <c r="Y36" s="300">
        <f t="shared" ref="Y36:Y37" si="48">SUM(V36:X36)</f>
        <v>6.4272451492155858</v>
      </c>
    </row>
    <row r="37" spans="1:25" x14ac:dyDescent="0.2">
      <c r="A37" s="264" t="s">
        <v>363</v>
      </c>
      <c r="B37" s="301">
        <f>SUM(B35:B36)</f>
        <v>8.8059731982389451</v>
      </c>
      <c r="C37" s="301">
        <f t="shared" ref="C37" si="49">SUM(C35:C36)</f>
        <v>0.70943682445633838</v>
      </c>
      <c r="D37" s="301">
        <f t="shared" ref="D37" si="50">SUM(D35:D36)</f>
        <v>0.69058997730471039</v>
      </c>
      <c r="E37" s="301">
        <f t="shared" si="44"/>
        <v>10.205999999999994</v>
      </c>
      <c r="F37" s="301"/>
      <c r="G37" s="301">
        <f>SUM(G35:G36)</f>
        <v>9.7528715853016692</v>
      </c>
      <c r="H37" s="301">
        <f t="shared" ref="H37" si="51">SUM(H35:H36)</f>
        <v>0.73135142588997915</v>
      </c>
      <c r="I37" s="301">
        <f t="shared" ref="I37" si="52">SUM(I35:I36)</f>
        <v>0.90877698880834945</v>
      </c>
      <c r="J37" s="301">
        <f t="shared" si="45"/>
        <v>11.392999999999997</v>
      </c>
      <c r="K37" s="301"/>
      <c r="L37" s="301">
        <f>SUM(L35:L36)</f>
        <v>9.4961248308614188</v>
      </c>
      <c r="M37" s="301">
        <f t="shared" ref="M37" si="53">SUM(M35:M36)</f>
        <v>0.88292228955692387</v>
      </c>
      <c r="N37" s="301">
        <f t="shared" ref="N37" si="54">SUM(N35:N36)</f>
        <v>0.66495287958166416</v>
      </c>
      <c r="O37" s="301">
        <f t="shared" si="46"/>
        <v>11.044000000000006</v>
      </c>
      <c r="P37" s="301"/>
      <c r="Q37" s="301">
        <f>SUM(Q35:Q36)</f>
        <v>9.1256744588622229</v>
      </c>
      <c r="R37" s="301">
        <f t="shared" ref="R37" si="55">SUM(R35:R36)</f>
        <v>0.85999913421239549</v>
      </c>
      <c r="S37" s="301">
        <f t="shared" ref="S37" si="56">SUM(S35:S36)</f>
        <v>0.66632640692538025</v>
      </c>
      <c r="T37" s="301">
        <f t="shared" si="47"/>
        <v>10.651999999999999</v>
      </c>
      <c r="U37" s="301"/>
      <c r="V37" s="301">
        <f>SUM(V35:V36)</f>
        <v>7.1973616677983916</v>
      </c>
      <c r="W37" s="301">
        <f t="shared" ref="W37" si="57">SUM(W35:W36)</f>
        <v>0.6915710386838877</v>
      </c>
      <c r="X37" s="301">
        <f t="shared" ref="X37" si="58">SUM(X35:X36)</f>
        <v>0.57206729351775021</v>
      </c>
      <c r="Y37" s="301">
        <f t="shared" si="48"/>
        <v>8.4610000000000305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4.988237731365408</v>
      </c>
      <c r="C44" s="300">
        <v>1.6413765420783608</v>
      </c>
      <c r="D44" s="300">
        <v>1.2523727405056533</v>
      </c>
      <c r="E44" s="300">
        <f>SUM(B44:D44)</f>
        <v>7.8819870139494226</v>
      </c>
      <c r="F44" s="300"/>
      <c r="G44" s="300">
        <v>5.5258133868470942</v>
      </c>
      <c r="H44" s="300">
        <v>1.5567015449975727</v>
      </c>
      <c r="I44" s="300">
        <v>1.1949592748369906</v>
      </c>
      <c r="J44" s="300">
        <f>SUM(G44:I44)</f>
        <v>8.2774742066816582</v>
      </c>
      <c r="K44" s="300"/>
      <c r="L44" s="300">
        <v>5.190289217367674</v>
      </c>
      <c r="M44" s="300">
        <v>2.0911869942777104</v>
      </c>
      <c r="N44" s="300">
        <v>1.0337813169153349</v>
      </c>
      <c r="O44" s="300">
        <f>SUM(L44:N44)</f>
        <v>8.3152575285607195</v>
      </c>
      <c r="P44" s="300"/>
      <c r="Q44" s="300">
        <v>4.749619571205403</v>
      </c>
      <c r="R44" s="300">
        <v>1.9171081824522713</v>
      </c>
      <c r="S44" s="300">
        <v>0.91288467223340763</v>
      </c>
      <c r="T44" s="300">
        <f>SUM(Q44:S44)</f>
        <v>7.5796124258910824</v>
      </c>
      <c r="U44" s="300"/>
      <c r="V44" s="300">
        <v>4.3153682641183604</v>
      </c>
      <c r="W44" s="300">
        <v>1.7421474712931786</v>
      </c>
      <c r="X44" s="300">
        <v>0.81286854020031685</v>
      </c>
      <c r="Y44" s="300">
        <f>SUM(V44:X44)</f>
        <v>6.8703842756118565</v>
      </c>
    </row>
    <row r="45" spans="1:25" x14ac:dyDescent="0.2">
      <c r="A45" s="260" t="s">
        <v>364</v>
      </c>
      <c r="B45" s="300">
        <v>21.530567776067912</v>
      </c>
      <c r="C45" s="300">
        <v>0.67731606830636359</v>
      </c>
      <c r="D45" s="300">
        <v>2.6291291416763154</v>
      </c>
      <c r="E45" s="300">
        <f t="shared" ref="E45:E46" si="59">SUM(B45:D45)</f>
        <v>24.837012986050592</v>
      </c>
      <c r="F45" s="300"/>
      <c r="G45" s="300">
        <v>22.678837809862657</v>
      </c>
      <c r="H45" s="300">
        <v>0.89592127007702982</v>
      </c>
      <c r="I45" s="300">
        <v>1.7197667133786418</v>
      </c>
      <c r="J45" s="300">
        <f t="shared" ref="J45:J46" si="60">SUM(G45:I45)</f>
        <v>25.294525793318329</v>
      </c>
      <c r="K45" s="300"/>
      <c r="L45" s="300">
        <v>22.225005009707473</v>
      </c>
      <c r="M45" s="300">
        <v>0.94514685540193955</v>
      </c>
      <c r="N45" s="300">
        <v>2.2475906063298892</v>
      </c>
      <c r="O45" s="300">
        <f t="shared" ref="O45:O46" si="61">SUM(L45:N45)</f>
        <v>25.417742471439304</v>
      </c>
      <c r="P45" s="300"/>
      <c r="Q45" s="300">
        <v>20.176144845434528</v>
      </c>
      <c r="R45" s="300">
        <v>0.8626818918464404</v>
      </c>
      <c r="S45" s="300">
        <v>2.0465608368278998</v>
      </c>
      <c r="T45" s="300">
        <f t="shared" ref="T45:T46" si="62">SUM(Q45:S45)</f>
        <v>23.085387574108868</v>
      </c>
      <c r="U45" s="300"/>
      <c r="V45" s="300">
        <v>17.698220792861587</v>
      </c>
      <c r="W45" s="300">
        <v>0.77128147084798304</v>
      </c>
      <c r="X45" s="300">
        <v>1.885113460678622</v>
      </c>
      <c r="Y45" s="300">
        <f t="shared" ref="Y45:Y46" si="63">SUM(V45:X45)</f>
        <v>20.354615724388193</v>
      </c>
    </row>
    <row r="46" spans="1:25" x14ac:dyDescent="0.2">
      <c r="A46" s="264" t="s">
        <v>363</v>
      </c>
      <c r="B46" s="301">
        <f>SUM(B44:B45)</f>
        <v>26.518805507433321</v>
      </c>
      <c r="C46" s="301">
        <f t="shared" ref="C46" si="64">SUM(C44:C45)</f>
        <v>2.3186926103847245</v>
      </c>
      <c r="D46" s="301">
        <f t="shared" ref="D46" si="65">SUM(D44:D45)</f>
        <v>3.8815018821819685</v>
      </c>
      <c r="E46" s="301">
        <f t="shared" si="59"/>
        <v>32.719000000000008</v>
      </c>
      <c r="F46" s="301"/>
      <c r="G46" s="301">
        <f>SUM(G44:G45)</f>
        <v>28.204651196709751</v>
      </c>
      <c r="H46" s="301">
        <f t="shared" ref="H46" si="66">SUM(H44:H45)</f>
        <v>2.4526228150746023</v>
      </c>
      <c r="I46" s="301">
        <f t="shared" ref="I46" si="67">SUM(I44:I45)</f>
        <v>2.9147259882156327</v>
      </c>
      <c r="J46" s="301">
        <f t="shared" si="60"/>
        <v>33.571999999999989</v>
      </c>
      <c r="K46" s="301"/>
      <c r="L46" s="301">
        <f>SUM(L44:L45)</f>
        <v>27.415294227075147</v>
      </c>
      <c r="M46" s="301">
        <f t="shared" ref="M46" si="68">SUM(M44:M45)</f>
        <v>3.0363338496796501</v>
      </c>
      <c r="N46" s="301">
        <f t="shared" ref="N46" si="69">SUM(N44:N45)</f>
        <v>3.2813719232452243</v>
      </c>
      <c r="O46" s="301">
        <f t="shared" si="61"/>
        <v>33.733000000000018</v>
      </c>
      <c r="P46" s="301"/>
      <c r="Q46" s="301">
        <f>SUM(Q44:Q45)</f>
        <v>24.925764416639932</v>
      </c>
      <c r="R46" s="301">
        <f t="shared" ref="R46" si="70">SUM(R44:R45)</f>
        <v>2.7797900742987118</v>
      </c>
      <c r="S46" s="301">
        <f t="shared" ref="S46" si="71">SUM(S44:S45)</f>
        <v>2.9594455090613074</v>
      </c>
      <c r="T46" s="301">
        <f t="shared" si="62"/>
        <v>30.664999999999953</v>
      </c>
      <c r="U46" s="301"/>
      <c r="V46" s="301">
        <f>SUM(V44:V45)</f>
        <v>22.013589056979946</v>
      </c>
      <c r="W46" s="301">
        <f t="shared" ref="W46" si="72">SUM(W44:W45)</f>
        <v>2.5134289421411617</v>
      </c>
      <c r="X46" s="301">
        <f t="shared" ref="X46" si="73">SUM(X44:X45)</f>
        <v>2.6979820008789388</v>
      </c>
      <c r="Y46" s="301">
        <f t="shared" si="63"/>
        <v>27.225000000000044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0.26285325003354565</v>
      </c>
      <c r="C53" s="300">
        <v>7.0697859898095308E-2</v>
      </c>
      <c r="D53" s="300">
        <v>8.7066329923012815E-5</v>
      </c>
      <c r="E53" s="300">
        <f>SUM(B53:D53)</f>
        <v>0.33363817626156395</v>
      </c>
      <c r="F53" s="300"/>
      <c r="G53" s="300">
        <v>0.6164344220879846</v>
      </c>
      <c r="H53" s="300">
        <v>0.17119455961794319</v>
      </c>
      <c r="I53" s="300">
        <v>1.6750935383076402E-4</v>
      </c>
      <c r="J53" s="300">
        <f>SUM(G53:I53)</f>
        <v>0.78779649105975857</v>
      </c>
      <c r="K53" s="300"/>
      <c r="L53" s="300">
        <v>0.81201863094164772</v>
      </c>
      <c r="M53" s="300">
        <v>0.22104291396959527</v>
      </c>
      <c r="N53" s="300">
        <v>0.33886455934670745</v>
      </c>
      <c r="O53" s="300">
        <f>SUM(L53:N53)</f>
        <v>1.3719261042579505</v>
      </c>
      <c r="P53" s="300"/>
      <c r="Q53" s="300">
        <v>0.79982623658406826</v>
      </c>
      <c r="R53" s="300">
        <v>0.21577496775185784</v>
      </c>
      <c r="S53" s="300">
        <v>0.326037333333766</v>
      </c>
      <c r="T53" s="300">
        <f>SUM(Q53:S53)</f>
        <v>1.3416385376696922</v>
      </c>
      <c r="U53" s="300"/>
      <c r="V53" s="300">
        <v>0.82536387725717364</v>
      </c>
      <c r="W53" s="300">
        <v>0.21847867339146762</v>
      </c>
      <c r="X53" s="300">
        <v>0.32491700146980096</v>
      </c>
      <c r="Y53" s="300">
        <f>SUM(V53:X53)</f>
        <v>1.3687595521184424</v>
      </c>
    </row>
    <row r="54" spans="1:25" x14ac:dyDescent="0.2">
      <c r="A54" s="260" t="s">
        <v>364</v>
      </c>
      <c r="B54" s="300">
        <v>0.87144689618258941</v>
      </c>
      <c r="C54" s="300">
        <v>1.3059949488396592E-2</v>
      </c>
      <c r="D54" s="300">
        <v>9.1854978067448606E-2</v>
      </c>
      <c r="E54" s="300">
        <f t="shared" ref="E54:E55" si="74">SUM(B54:D54)</f>
        <v>0.97636182373843461</v>
      </c>
      <c r="F54" s="300"/>
      <c r="G54" s="300">
        <v>2.0484718879467501</v>
      </c>
      <c r="H54" s="300">
        <v>4.1709829103471999E-2</v>
      </c>
      <c r="I54" s="300">
        <v>0.43502179189001533</v>
      </c>
      <c r="J54" s="300">
        <f t="shared" ref="J54:J55" si="75">SUM(G54:I54)</f>
        <v>2.5252035089402374</v>
      </c>
      <c r="K54" s="300"/>
      <c r="L54" s="300">
        <v>2.6424984299684731</v>
      </c>
      <c r="M54" s="300">
        <v>4.057546577358262E-2</v>
      </c>
      <c r="N54" s="300">
        <v>0</v>
      </c>
      <c r="O54" s="300">
        <f t="shared" ref="O54:O55" si="76">SUM(L54:N54)</f>
        <v>2.6830738957420559</v>
      </c>
      <c r="P54" s="300"/>
      <c r="Q54" s="300">
        <v>2.5621581074918431</v>
      </c>
      <c r="R54" s="300">
        <v>4.0203354838466182E-2</v>
      </c>
      <c r="S54" s="300">
        <v>0</v>
      </c>
      <c r="T54" s="300">
        <f t="shared" ref="T54:T55" si="77">SUM(Q54:S54)</f>
        <v>2.6023614623303093</v>
      </c>
      <c r="U54" s="300"/>
      <c r="V54" s="300">
        <v>2.5613101974324222</v>
      </c>
      <c r="W54" s="300">
        <v>4.1930250449139748E-2</v>
      </c>
      <c r="X54" s="300">
        <v>0</v>
      </c>
      <c r="Y54" s="300">
        <f t="shared" ref="Y54:Y55" si="78">SUM(V54:X54)</f>
        <v>2.6032404478815621</v>
      </c>
    </row>
    <row r="55" spans="1:25" x14ac:dyDescent="0.2">
      <c r="A55" s="264" t="s">
        <v>363</v>
      </c>
      <c r="B55" s="301">
        <f>SUM(B53:B54)</f>
        <v>1.1343001462161351</v>
      </c>
      <c r="C55" s="301">
        <f t="shared" ref="C55" si="79">SUM(C53:C54)</f>
        <v>8.3757809386491897E-2</v>
      </c>
      <c r="D55" s="301">
        <f t="shared" ref="D55" si="80">SUM(D53:D54)</f>
        <v>9.1942044397371622E-2</v>
      </c>
      <c r="E55" s="301">
        <f t="shared" si="74"/>
        <v>1.3099999999999985</v>
      </c>
      <c r="F55" s="301"/>
      <c r="G55" s="301">
        <f>SUM(G53:G54)</f>
        <v>2.6649063100347345</v>
      </c>
      <c r="H55" s="301">
        <f t="shared" ref="H55" si="81">SUM(H53:H54)</f>
        <v>0.21290438872141521</v>
      </c>
      <c r="I55" s="301">
        <f t="shared" ref="I55" si="82">SUM(I53:I54)</f>
        <v>0.43518930124384608</v>
      </c>
      <c r="J55" s="301">
        <f t="shared" si="75"/>
        <v>3.3129999999999957</v>
      </c>
      <c r="K55" s="301"/>
      <c r="L55" s="301">
        <f>SUM(L53:L54)</f>
        <v>3.4545170609101206</v>
      </c>
      <c r="M55" s="301">
        <f t="shared" ref="M55" si="83">SUM(M53:M54)</f>
        <v>0.26161837974317792</v>
      </c>
      <c r="N55" s="301">
        <f t="shared" ref="N55" si="84">SUM(N53:N54)</f>
        <v>0.33886455934670745</v>
      </c>
      <c r="O55" s="301">
        <f t="shared" si="76"/>
        <v>4.0550000000000059</v>
      </c>
      <c r="P55" s="301"/>
      <c r="Q55" s="301">
        <f>SUM(Q53:Q54)</f>
        <v>3.3619843440759114</v>
      </c>
      <c r="R55" s="301">
        <f t="shared" ref="R55" si="85">SUM(R53:R54)</f>
        <v>0.25597832259032405</v>
      </c>
      <c r="S55" s="301">
        <f t="shared" ref="S55" si="86">SUM(S53:S54)</f>
        <v>0.326037333333766</v>
      </c>
      <c r="T55" s="301">
        <f t="shared" si="77"/>
        <v>3.9440000000000013</v>
      </c>
      <c r="U55" s="301"/>
      <c r="V55" s="301">
        <f>SUM(V53:V54)</f>
        <v>3.386674074689596</v>
      </c>
      <c r="W55" s="301">
        <f t="shared" ref="W55" si="87">SUM(W53:W54)</f>
        <v>0.26040892384060738</v>
      </c>
      <c r="X55" s="301">
        <f t="shared" ref="X55" si="88">SUM(X53:X54)</f>
        <v>0.32491700146980096</v>
      </c>
      <c r="Y55" s="301">
        <f t="shared" si="78"/>
        <v>3.9720000000000044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0.56409495615896599</v>
      </c>
      <c r="C62" s="300">
        <v>0.19876238187441819</v>
      </c>
      <c r="D62" s="300">
        <v>8.9382101788422111E-2</v>
      </c>
      <c r="E62" s="300">
        <f>SUM(B62:D62)</f>
        <v>0.85223943982180628</v>
      </c>
      <c r="F62" s="300"/>
      <c r="G62" s="300">
        <v>0.58472212388491729</v>
      </c>
      <c r="H62" s="300">
        <v>0.1415610619471222</v>
      </c>
      <c r="I62" s="300">
        <v>0.10378407079802017</v>
      </c>
      <c r="J62" s="300">
        <f>SUM(G62:I62)</f>
        <v>0.83006725663005976</v>
      </c>
      <c r="K62" s="300"/>
      <c r="L62" s="300">
        <v>0.49767967514482137</v>
      </c>
      <c r="M62" s="300">
        <v>0.11939028548422899</v>
      </c>
      <c r="N62" s="300">
        <v>8.1287002882265008E-3</v>
      </c>
      <c r="O62" s="300">
        <f>SUM(L62:N62)</f>
        <v>0.62519866091727694</v>
      </c>
      <c r="P62" s="300"/>
      <c r="Q62" s="300">
        <v>0.56058708133029589</v>
      </c>
      <c r="R62" s="300">
        <v>0.13096774658882418</v>
      </c>
      <c r="S62" s="300">
        <v>8.7175085826628924E-3</v>
      </c>
      <c r="T62" s="300">
        <f>SUM(Q62:S62)</f>
        <v>0.70027233650178289</v>
      </c>
      <c r="U62" s="300"/>
      <c r="V62" s="300">
        <v>0.6844326717064213</v>
      </c>
      <c r="W62" s="300">
        <v>0.15177229434945058</v>
      </c>
      <c r="X62" s="300">
        <v>9.5768525927735094E-3</v>
      </c>
      <c r="Y62" s="300">
        <f>SUM(V62:X62)</f>
        <v>0.84578181864864543</v>
      </c>
    </row>
    <row r="63" spans="1:25" x14ac:dyDescent="0.2">
      <c r="A63" s="260" t="s">
        <v>364</v>
      </c>
      <c r="B63" s="300">
        <v>2.2894255949038071</v>
      </c>
      <c r="C63" s="300">
        <v>7.1334965274388845E-2</v>
      </c>
      <c r="D63" s="300">
        <v>0</v>
      </c>
      <c r="E63" s="300">
        <f t="shared" ref="E63:E64" si="89">SUM(B63:D63)</f>
        <v>2.3607605601781958</v>
      </c>
      <c r="F63" s="300"/>
      <c r="G63" s="300">
        <v>2.5393734513329025</v>
      </c>
      <c r="H63" s="300">
        <v>5.8513274336918497E-2</v>
      </c>
      <c r="I63" s="300">
        <v>0.16804601770012145</v>
      </c>
      <c r="J63" s="300">
        <f t="shared" ref="J63:J64" si="90">SUM(G63:I63)</f>
        <v>2.7659327433699423</v>
      </c>
      <c r="K63" s="300"/>
      <c r="L63" s="300">
        <v>2.2075517807919351</v>
      </c>
      <c r="M63" s="300">
        <v>0.30391178202902064</v>
      </c>
      <c r="N63" s="300">
        <v>0.14133777626176539</v>
      </c>
      <c r="O63" s="300">
        <f t="shared" ref="O63:O64" si="91">SUM(L63:N63)</f>
        <v>2.6528013390827212</v>
      </c>
      <c r="P63" s="300"/>
      <c r="Q63" s="300">
        <v>2.3763928396243195</v>
      </c>
      <c r="R63" s="300">
        <v>0.33085509044301487</v>
      </c>
      <c r="S63" s="300">
        <v>0.14747973343089116</v>
      </c>
      <c r="T63" s="300">
        <f t="shared" ref="T63:T64" si="92">SUM(Q63:S63)</f>
        <v>2.8547276634982257</v>
      </c>
      <c r="U63" s="300"/>
      <c r="V63" s="300">
        <v>2.6575765944815841</v>
      </c>
      <c r="W63" s="300">
        <v>0.37578736804458074</v>
      </c>
      <c r="X63" s="300">
        <v>0.15385421882518893</v>
      </c>
      <c r="Y63" s="300">
        <f t="shared" ref="Y63:Y64" si="93">SUM(V63:X63)</f>
        <v>3.187218181351354</v>
      </c>
    </row>
    <row r="64" spans="1:25" x14ac:dyDescent="0.2">
      <c r="A64" s="264" t="s">
        <v>363</v>
      </c>
      <c r="B64" s="301">
        <f>SUM(B62:B63)</f>
        <v>2.8535205510627732</v>
      </c>
      <c r="C64" s="301">
        <f t="shared" ref="C64" si="94">SUM(C62:C63)</f>
        <v>0.27009734714880707</v>
      </c>
      <c r="D64" s="301">
        <f t="shared" ref="D64" si="95">SUM(D62:D63)</f>
        <v>8.9382101788422111E-2</v>
      </c>
      <c r="E64" s="301">
        <f t="shared" si="89"/>
        <v>3.2130000000000023</v>
      </c>
      <c r="F64" s="301"/>
      <c r="G64" s="301">
        <f>SUM(G62:G63)</f>
        <v>3.1240955752178197</v>
      </c>
      <c r="H64" s="301">
        <f t="shared" ref="H64" si="96">SUM(H62:H63)</f>
        <v>0.2000743362840407</v>
      </c>
      <c r="I64" s="301">
        <f t="shared" ref="I64" si="97">SUM(I62:I63)</f>
        <v>0.27183008849814161</v>
      </c>
      <c r="J64" s="301">
        <f t="shared" si="90"/>
        <v>3.5960000000000019</v>
      </c>
      <c r="K64" s="301"/>
      <c r="L64" s="301">
        <f>SUM(L62:L63)</f>
        <v>2.7052314559367563</v>
      </c>
      <c r="M64" s="301">
        <f t="shared" ref="M64" si="98">SUM(M62:M63)</f>
        <v>0.42330206751324961</v>
      </c>
      <c r="N64" s="301">
        <f t="shared" ref="N64" si="99">SUM(N62:N63)</f>
        <v>0.1494664765499919</v>
      </c>
      <c r="O64" s="301">
        <f t="shared" si="91"/>
        <v>3.2779999999999978</v>
      </c>
      <c r="P64" s="301"/>
      <c r="Q64" s="301">
        <f>SUM(Q62:Q63)</f>
        <v>2.9369799209546152</v>
      </c>
      <c r="R64" s="301">
        <f t="shared" ref="R64" si="100">SUM(R62:R63)</f>
        <v>0.46182283703183902</v>
      </c>
      <c r="S64" s="301">
        <f t="shared" ref="S64" si="101">SUM(S62:S63)</f>
        <v>0.15619724201355406</v>
      </c>
      <c r="T64" s="301">
        <f t="shared" si="92"/>
        <v>3.5550000000000086</v>
      </c>
      <c r="U64" s="301"/>
      <c r="V64" s="301">
        <f>SUM(V62:V63)</f>
        <v>3.3420092661880054</v>
      </c>
      <c r="W64" s="301">
        <f t="shared" ref="W64" si="102">SUM(W62:W63)</f>
        <v>0.52755966239403129</v>
      </c>
      <c r="X64" s="301">
        <f t="shared" ref="X64" si="103">SUM(X62:X63)</f>
        <v>0.16343107141796245</v>
      </c>
      <c r="Y64" s="301">
        <f t="shared" si="93"/>
        <v>4.0329999999999995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2.7210115452069132</v>
      </c>
      <c r="C71" s="300">
        <v>1.9146736301588743</v>
      </c>
      <c r="D71" s="300">
        <v>1.070317589691715</v>
      </c>
      <c r="E71" s="300">
        <f>SUM(B71:D71)</f>
        <v>5.7060027650575025</v>
      </c>
      <c r="F71" s="300"/>
      <c r="G71" s="300">
        <v>3.4284702672177536</v>
      </c>
      <c r="H71" s="300">
        <v>2.2189624371749557</v>
      </c>
      <c r="I71" s="300">
        <v>1.4179353743484016</v>
      </c>
      <c r="J71" s="300">
        <f>SUM(G71:I71)</f>
        <v>7.0653680787411108</v>
      </c>
      <c r="K71" s="300"/>
      <c r="L71" s="300">
        <v>3.375126289408386</v>
      </c>
      <c r="M71" s="300">
        <v>2.6573118321283093</v>
      </c>
      <c r="N71" s="300">
        <v>1.1140107487622717</v>
      </c>
      <c r="O71" s="300">
        <f>SUM(L71:N71)</f>
        <v>7.1464488702989666</v>
      </c>
      <c r="P71" s="300"/>
      <c r="Q71" s="300">
        <v>3.6182626884986453</v>
      </c>
      <c r="R71" s="300">
        <v>2.86763577557688</v>
      </c>
      <c r="S71" s="300">
        <v>1.1996929436648129</v>
      </c>
      <c r="T71" s="300">
        <f>SUM(Q71:S71)</f>
        <v>7.685591407740338</v>
      </c>
      <c r="U71" s="300"/>
      <c r="V71" s="300">
        <v>3.9659264676160806</v>
      </c>
      <c r="W71" s="300">
        <v>3.1783590998087723</v>
      </c>
      <c r="X71" s="300">
        <v>1.3518280651688217</v>
      </c>
      <c r="Y71" s="300">
        <f>SUM(V71:X71)</f>
        <v>8.4961136325936746</v>
      </c>
    </row>
    <row r="72" spans="1:25" x14ac:dyDescent="0.2">
      <c r="A72" s="260" t="s">
        <v>364</v>
      </c>
      <c r="B72" s="300">
        <v>17.108661646452791</v>
      </c>
      <c r="C72" s="300">
        <v>0.83879857364673616</v>
      </c>
      <c r="D72" s="300">
        <v>14.352537014843055</v>
      </c>
      <c r="E72" s="300">
        <f t="shared" ref="E72:E73" si="104">SUM(B72:D72)</f>
        <v>32.29999723494258</v>
      </c>
      <c r="F72" s="300"/>
      <c r="G72" s="300">
        <v>18.87618470743789</v>
      </c>
      <c r="H72" s="300">
        <v>0.71635337301611635</v>
      </c>
      <c r="I72" s="300">
        <v>13.552093840804924</v>
      </c>
      <c r="J72" s="300">
        <f t="shared" ref="J72:J73" si="105">SUM(G72:I72)</f>
        <v>33.144631921258927</v>
      </c>
      <c r="K72" s="300"/>
      <c r="L72" s="300">
        <v>18.109433310091795</v>
      </c>
      <c r="M72" s="300">
        <v>1.339259993263112</v>
      </c>
      <c r="N72" s="300">
        <v>14.817857826346046</v>
      </c>
      <c r="O72" s="300">
        <f t="shared" ref="O72:O73" si="106">SUM(L72:N72)</f>
        <v>34.266551129700957</v>
      </c>
      <c r="P72" s="300"/>
      <c r="Q72" s="300">
        <v>19.086417564153297</v>
      </c>
      <c r="R72" s="300">
        <v>1.4556336769541565</v>
      </c>
      <c r="S72" s="300">
        <v>15.975357351152333</v>
      </c>
      <c r="T72" s="300">
        <f t="shared" ref="T72:T73" si="107">SUM(Q72:S72)</f>
        <v>36.517408592259784</v>
      </c>
      <c r="U72" s="300"/>
      <c r="V72" s="300">
        <v>19.98547688840349</v>
      </c>
      <c r="W72" s="300">
        <v>1.6311964629137403</v>
      </c>
      <c r="X72" s="300">
        <v>17.655213016089107</v>
      </c>
      <c r="Y72" s="300">
        <f t="shared" ref="Y72:Y73" si="108">SUM(V72:X72)</f>
        <v>39.271886367406339</v>
      </c>
    </row>
    <row r="73" spans="1:25" x14ac:dyDescent="0.2">
      <c r="A73" s="264" t="s">
        <v>363</v>
      </c>
      <c r="B73" s="301">
        <f>SUM(B71:B72)</f>
        <v>19.829673191659705</v>
      </c>
      <c r="C73" s="301">
        <f t="shared" ref="C73" si="109">SUM(C71:C72)</f>
        <v>2.7534722038056105</v>
      </c>
      <c r="D73" s="301">
        <f t="shared" ref="D73" si="110">SUM(D71:D72)</f>
        <v>15.42285460453477</v>
      </c>
      <c r="E73" s="301">
        <f t="shared" si="104"/>
        <v>38.006000000000085</v>
      </c>
      <c r="F73" s="301"/>
      <c r="G73" s="301">
        <f>SUM(G71:G72)</f>
        <v>22.304654974655644</v>
      </c>
      <c r="H73" s="301">
        <f t="shared" ref="H73" si="111">SUM(H71:H72)</f>
        <v>2.9353158101910721</v>
      </c>
      <c r="I73" s="301">
        <f t="shared" ref="I73" si="112">SUM(I71:I72)</f>
        <v>14.970029215153325</v>
      </c>
      <c r="J73" s="301">
        <f t="shared" si="105"/>
        <v>40.210000000000036</v>
      </c>
      <c r="K73" s="301"/>
      <c r="L73" s="301">
        <f>SUM(L71:L72)</f>
        <v>21.48455959950018</v>
      </c>
      <c r="M73" s="301">
        <f t="shared" ref="M73" si="113">SUM(M71:M72)</f>
        <v>3.9965718253914213</v>
      </c>
      <c r="N73" s="301">
        <f t="shared" ref="N73" si="114">SUM(N71:N72)</f>
        <v>15.931868575108318</v>
      </c>
      <c r="O73" s="301">
        <f t="shared" si="106"/>
        <v>41.412999999999919</v>
      </c>
      <c r="P73" s="301"/>
      <c r="Q73" s="301">
        <f>SUM(Q71:Q72)</f>
        <v>22.704680252651944</v>
      </c>
      <c r="R73" s="301">
        <f t="shared" ref="R73" si="115">SUM(R71:R72)</f>
        <v>4.3232694525310364</v>
      </c>
      <c r="S73" s="301">
        <f t="shared" ref="S73" si="116">SUM(S71:S72)</f>
        <v>17.175050294817147</v>
      </c>
      <c r="T73" s="301">
        <f t="shared" si="107"/>
        <v>44.203000000000131</v>
      </c>
      <c r="U73" s="301"/>
      <c r="V73" s="301">
        <f>SUM(V71:V72)</f>
        <v>23.951403356019568</v>
      </c>
      <c r="W73" s="301">
        <f t="shared" ref="W73" si="117">SUM(W71:W72)</f>
        <v>4.8095555627225126</v>
      </c>
      <c r="X73" s="301">
        <f t="shared" ref="X73" si="118">SUM(X71:X72)</f>
        <v>19.007041081257928</v>
      </c>
      <c r="Y73" s="301">
        <f t="shared" si="108"/>
        <v>47.768000000000008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17.436104026073831</v>
      </c>
      <c r="C80" s="300">
        <v>21.769682175647898</v>
      </c>
      <c r="D80" s="300">
        <v>2.1874354496371171</v>
      </c>
      <c r="E80" s="300">
        <f>SUM(B80:D80)</f>
        <v>41.393221651358843</v>
      </c>
      <c r="F80" s="300"/>
      <c r="G80" s="300">
        <v>18.046626492580131</v>
      </c>
      <c r="H80" s="300">
        <v>21.368288624749958</v>
      </c>
      <c r="I80" s="300">
        <v>1.6573588628377163</v>
      </c>
      <c r="J80" s="300">
        <f>SUM(G80:I80)</f>
        <v>41.072273980167807</v>
      </c>
      <c r="K80" s="300"/>
      <c r="L80" s="300">
        <v>19.720916929241305</v>
      </c>
      <c r="M80" s="300">
        <v>22.272400309201402</v>
      </c>
      <c r="N80" s="300">
        <v>2.05623522122462</v>
      </c>
      <c r="O80" s="300">
        <f>SUM(L80:N80)</f>
        <v>44.049552459667325</v>
      </c>
      <c r="P80" s="300"/>
      <c r="Q80" s="300">
        <v>20.564663056073663</v>
      </c>
      <c r="R80" s="300">
        <v>21.423918408121715</v>
      </c>
      <c r="S80" s="300">
        <v>2.1181615980305297</v>
      </c>
      <c r="T80" s="300">
        <f>SUM(Q80:S80)</f>
        <v>44.10674306222591</v>
      </c>
      <c r="U80" s="300"/>
      <c r="V80" s="300">
        <v>22.249699463696043</v>
      </c>
      <c r="W80" s="300">
        <v>20.00802432738999</v>
      </c>
      <c r="X80" s="300">
        <v>2.2650481649225647</v>
      </c>
      <c r="Y80" s="300">
        <f>SUM(V80:X80)</f>
        <v>44.522771956008597</v>
      </c>
    </row>
    <row r="81" spans="1:25" x14ac:dyDescent="0.2">
      <c r="A81" s="260" t="s">
        <v>364</v>
      </c>
      <c r="B81" s="300">
        <v>30.590846027436964</v>
      </c>
      <c r="C81" s="300">
        <v>10.127047091317451</v>
      </c>
      <c r="D81" s="300">
        <v>3.1258852298866424</v>
      </c>
      <c r="E81" s="300">
        <f t="shared" ref="E81:E82" si="119">SUM(B81:D81)</f>
        <v>43.843778348641059</v>
      </c>
      <c r="F81" s="300"/>
      <c r="G81" s="300">
        <v>33.436959056051705</v>
      </c>
      <c r="H81" s="300">
        <v>9.4240289802834329</v>
      </c>
      <c r="I81" s="300">
        <v>2.7257379834971096</v>
      </c>
      <c r="J81" s="300">
        <f t="shared" ref="J81:J82" si="120">SUM(G81:I81)</f>
        <v>45.586726019832248</v>
      </c>
      <c r="K81" s="300"/>
      <c r="L81" s="300">
        <v>31.514065603886209</v>
      </c>
      <c r="M81" s="300">
        <v>11.379314424516823</v>
      </c>
      <c r="N81" s="300">
        <v>2.5780675119296044</v>
      </c>
      <c r="O81" s="300">
        <f t="shared" ref="O81:O82" si="121">SUM(L81:N81)</f>
        <v>45.471447540332633</v>
      </c>
      <c r="P81" s="300"/>
      <c r="Q81" s="300">
        <v>32.039371337730294</v>
      </c>
      <c r="R81" s="300">
        <v>11.373640326647308</v>
      </c>
      <c r="S81" s="300">
        <v>2.6122452733964683</v>
      </c>
      <c r="T81" s="300">
        <f t="shared" ref="T81:T82" si="122">SUM(Q81:S81)</f>
        <v>46.025256937774074</v>
      </c>
      <c r="U81" s="300"/>
      <c r="V81" s="300">
        <v>32.785952268457692</v>
      </c>
      <c r="W81" s="300">
        <v>11.506767391820377</v>
      </c>
      <c r="X81" s="300">
        <v>2.6765083837132817</v>
      </c>
      <c r="Y81" s="300">
        <f t="shared" ref="Y81:Y82" si="123">SUM(V81:X81)</f>
        <v>46.96922804399135</v>
      </c>
    </row>
    <row r="82" spans="1:25" x14ac:dyDescent="0.2">
      <c r="A82" s="264" t="s">
        <v>363</v>
      </c>
      <c r="B82" s="301">
        <f>SUM(B80:B81)</f>
        <v>48.026950053510795</v>
      </c>
      <c r="C82" s="301">
        <f t="shared" ref="C82" si="124">SUM(C80:C81)</f>
        <v>31.896729266965348</v>
      </c>
      <c r="D82" s="301">
        <f t="shared" ref="D82" si="125">SUM(D80:D81)</f>
        <v>5.3133206795237591</v>
      </c>
      <c r="E82" s="301">
        <f t="shared" si="119"/>
        <v>85.236999999999895</v>
      </c>
      <c r="F82" s="301"/>
      <c r="G82" s="301">
        <f>SUM(G80:G81)</f>
        <v>51.483585548631837</v>
      </c>
      <c r="H82" s="301">
        <f t="shared" ref="H82" si="126">SUM(H80:H81)</f>
        <v>30.792317605033389</v>
      </c>
      <c r="I82" s="301">
        <f t="shared" ref="I82" si="127">SUM(I80:I81)</f>
        <v>4.3830968463348263</v>
      </c>
      <c r="J82" s="301">
        <f t="shared" si="120"/>
        <v>86.659000000000049</v>
      </c>
      <c r="K82" s="301"/>
      <c r="L82" s="301">
        <f>SUM(L80:L81)</f>
        <v>51.234982533127514</v>
      </c>
      <c r="M82" s="301">
        <f t="shared" ref="M82" si="128">SUM(M80:M81)</f>
        <v>33.651714733718222</v>
      </c>
      <c r="N82" s="301">
        <f t="shared" ref="N82" si="129">SUM(N80:N81)</f>
        <v>4.6343027331542244</v>
      </c>
      <c r="O82" s="301">
        <f t="shared" si="121"/>
        <v>89.520999999999972</v>
      </c>
      <c r="P82" s="301"/>
      <c r="Q82" s="301">
        <f>SUM(Q80:Q81)</f>
        <v>52.604034393803957</v>
      </c>
      <c r="R82" s="301">
        <f t="shared" ref="R82" si="130">SUM(R80:R81)</f>
        <v>32.797558734769027</v>
      </c>
      <c r="S82" s="301">
        <f t="shared" ref="S82" si="131">SUM(S80:S81)</f>
        <v>4.7304068714269984</v>
      </c>
      <c r="T82" s="301">
        <f t="shared" si="122"/>
        <v>90.131999999999977</v>
      </c>
      <c r="U82" s="301"/>
      <c r="V82" s="301">
        <f>SUM(V80:V81)</f>
        <v>55.035651732153738</v>
      </c>
      <c r="W82" s="301">
        <f t="shared" ref="W82" si="132">SUM(W80:W81)</f>
        <v>31.514791719210365</v>
      </c>
      <c r="X82" s="301">
        <f t="shared" ref="X82" si="133">SUM(X80:X81)</f>
        <v>4.9415565486358464</v>
      </c>
      <c r="Y82" s="301">
        <f t="shared" si="123"/>
        <v>91.491999999999948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4.1228789687706557</v>
      </c>
      <c r="C89" s="300">
        <v>2.2756846670542368</v>
      </c>
      <c r="D89" s="300">
        <v>0.39955738603611468</v>
      </c>
      <c r="E89" s="300">
        <f>SUM(B89:D89)</f>
        <v>6.7981210218610073</v>
      </c>
      <c r="F89" s="300"/>
      <c r="G89" s="300">
        <v>4.5186950786684505</v>
      </c>
      <c r="H89" s="300">
        <v>2.6954575567386869</v>
      </c>
      <c r="I89" s="300">
        <v>0.60300647732049462</v>
      </c>
      <c r="J89" s="300">
        <f>SUM(G89:I89)</f>
        <v>7.8171591127276319</v>
      </c>
      <c r="K89" s="300"/>
      <c r="L89" s="300">
        <v>4.4073753207236255</v>
      </c>
      <c r="M89" s="300">
        <v>2.6476764912781294</v>
      </c>
      <c r="N89" s="300">
        <v>0.24384740709243119</v>
      </c>
      <c r="O89" s="300">
        <f>SUM(L89:N89)</f>
        <v>7.2988992190941868</v>
      </c>
      <c r="P89" s="300"/>
      <c r="Q89" s="300">
        <v>4.4725068083504818</v>
      </c>
      <c r="R89" s="300">
        <v>2.7618572615880486</v>
      </c>
      <c r="S89" s="300">
        <v>0.23935393704928651</v>
      </c>
      <c r="T89" s="300">
        <f>SUM(Q89:S89)</f>
        <v>7.4737180069878173</v>
      </c>
      <c r="U89" s="300"/>
      <c r="V89" s="300">
        <v>4.5857388155540919</v>
      </c>
      <c r="W89" s="300">
        <v>2.9542916549263913</v>
      </c>
      <c r="X89" s="300">
        <v>0.23325076477182188</v>
      </c>
      <c r="Y89" s="300">
        <f>SUM(V89:X89)</f>
        <v>7.7732812352523046</v>
      </c>
    </row>
    <row r="90" spans="1:25" x14ac:dyDescent="0.2">
      <c r="A90" s="260" t="s">
        <v>364</v>
      </c>
      <c r="B90" s="300">
        <v>17.173205092709935</v>
      </c>
      <c r="C90" s="300">
        <v>1.748681036022357</v>
      </c>
      <c r="D90" s="300">
        <v>4.6759928494066934</v>
      </c>
      <c r="E90" s="300">
        <f t="shared" ref="E90:E91" si="134">SUM(B90:D90)</f>
        <v>23.597878978138986</v>
      </c>
      <c r="F90" s="300"/>
      <c r="G90" s="300">
        <v>15.836693471040434</v>
      </c>
      <c r="H90" s="300">
        <v>2.3769457615990297</v>
      </c>
      <c r="I90" s="300">
        <v>5.5412016546328093</v>
      </c>
      <c r="J90" s="300">
        <f t="shared" ref="J90:J91" si="135">SUM(G90:I90)</f>
        <v>23.754840887272273</v>
      </c>
      <c r="K90" s="300"/>
      <c r="L90" s="300">
        <v>16.20172807700617</v>
      </c>
      <c r="M90" s="300">
        <v>2.6119655048224875</v>
      </c>
      <c r="N90" s="300">
        <v>2.7584071990771331</v>
      </c>
      <c r="O90" s="300">
        <f t="shared" ref="O90:O91" si="136">SUM(L90:N90)</f>
        <v>21.572100780905792</v>
      </c>
      <c r="P90" s="300"/>
      <c r="Q90" s="300">
        <v>16.391331722876203</v>
      </c>
      <c r="R90" s="300">
        <v>2.6718854733604864</v>
      </c>
      <c r="S90" s="300">
        <v>2.8050647967754387</v>
      </c>
      <c r="T90" s="300">
        <f t="shared" ref="T90:T91" si="137">SUM(Q90:S90)</f>
        <v>21.868281993012129</v>
      </c>
      <c r="U90" s="300"/>
      <c r="V90" s="300">
        <v>15.987554241951788</v>
      </c>
      <c r="W90" s="300">
        <v>2.749428672590168</v>
      </c>
      <c r="X90" s="300">
        <v>2.8687358502057165</v>
      </c>
      <c r="Y90" s="300">
        <f t="shared" ref="Y90:Y91" si="138">SUM(V90:X90)</f>
        <v>21.605718764747671</v>
      </c>
    </row>
    <row r="91" spans="1:25" x14ac:dyDescent="0.2">
      <c r="A91" s="264" t="s">
        <v>363</v>
      </c>
      <c r="B91" s="301">
        <f>SUM(B89:B90)</f>
        <v>21.296084061480592</v>
      </c>
      <c r="C91" s="301">
        <f t="shared" ref="C91" si="139">SUM(C89:C90)</f>
        <v>4.0243657030765938</v>
      </c>
      <c r="D91" s="301">
        <f t="shared" ref="D91" si="140">SUM(D89:D90)</f>
        <v>5.0755502354428081</v>
      </c>
      <c r="E91" s="301">
        <f t="shared" si="134"/>
        <v>30.395999999999994</v>
      </c>
      <c r="F91" s="301"/>
      <c r="G91" s="301">
        <f>SUM(G89:G90)</f>
        <v>20.355388549708884</v>
      </c>
      <c r="H91" s="301">
        <f t="shared" ref="H91" si="141">SUM(H89:H90)</f>
        <v>5.0724033183377166</v>
      </c>
      <c r="I91" s="301">
        <f t="shared" ref="I91" si="142">SUM(I89:I90)</f>
        <v>6.1442081319533042</v>
      </c>
      <c r="J91" s="301">
        <f t="shared" si="135"/>
        <v>31.571999999999903</v>
      </c>
      <c r="K91" s="301"/>
      <c r="L91" s="301">
        <f>SUM(L89:L90)</f>
        <v>20.609103397729797</v>
      </c>
      <c r="M91" s="301">
        <f t="shared" ref="M91" si="143">SUM(M89:M90)</f>
        <v>5.2596419961006173</v>
      </c>
      <c r="N91" s="301">
        <f t="shared" ref="N91" si="144">SUM(N89:N90)</f>
        <v>3.0022546061695641</v>
      </c>
      <c r="O91" s="301">
        <f t="shared" si="136"/>
        <v>28.870999999999981</v>
      </c>
      <c r="P91" s="301"/>
      <c r="Q91" s="301">
        <f>SUM(Q89:Q90)</f>
        <v>20.863838531226683</v>
      </c>
      <c r="R91" s="301">
        <f t="shared" ref="R91" si="145">SUM(R89:R90)</f>
        <v>5.4337427349485345</v>
      </c>
      <c r="S91" s="301">
        <f t="shared" ref="S91" si="146">SUM(S89:S90)</f>
        <v>3.0444187338247253</v>
      </c>
      <c r="T91" s="301">
        <f t="shared" si="137"/>
        <v>29.341999999999942</v>
      </c>
      <c r="U91" s="301"/>
      <c r="V91" s="301">
        <f>SUM(V89:V90)</f>
        <v>20.573293057505879</v>
      </c>
      <c r="W91" s="301">
        <f t="shared" ref="W91" si="147">SUM(W89:W90)</f>
        <v>5.7037203275165593</v>
      </c>
      <c r="X91" s="301">
        <f t="shared" ref="X91" si="148">SUM(X89:X90)</f>
        <v>3.1019866149775384</v>
      </c>
      <c r="Y91" s="301">
        <f t="shared" si="138"/>
        <v>29.378999999999976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8.4569492356488958</v>
      </c>
      <c r="C98" s="300">
        <v>13.746032530135105</v>
      </c>
      <c r="D98" s="300">
        <v>0.95558586642320642</v>
      </c>
      <c r="E98" s="300">
        <f>SUM(B98:D98)</f>
        <v>23.158567632207209</v>
      </c>
      <c r="F98" s="300"/>
      <c r="G98" s="300">
        <v>8.8000661417775667</v>
      </c>
      <c r="H98" s="300">
        <v>14.650877834191217</v>
      </c>
      <c r="I98" s="300">
        <v>1.2553850154689654</v>
      </c>
      <c r="J98" s="300">
        <f>SUM(G98:I98)</f>
        <v>24.706328991437751</v>
      </c>
      <c r="K98" s="300"/>
      <c r="L98" s="300">
        <v>8.4210272384997928</v>
      </c>
      <c r="M98" s="300">
        <v>14.391733869166554</v>
      </c>
      <c r="N98" s="300">
        <v>0.81897248891787655</v>
      </c>
      <c r="O98" s="300">
        <f>SUM(L98:N98)</f>
        <v>23.631733596584223</v>
      </c>
      <c r="P98" s="300"/>
      <c r="Q98" s="300">
        <v>8.8938784029654858</v>
      </c>
      <c r="R98" s="300">
        <v>15.094389295901859</v>
      </c>
      <c r="S98" s="300">
        <v>0.87582490907973187</v>
      </c>
      <c r="T98" s="300">
        <f>SUM(Q98:S98)</f>
        <v>24.864092607947079</v>
      </c>
      <c r="U98" s="300"/>
      <c r="V98" s="300">
        <v>10.149228818245096</v>
      </c>
      <c r="W98" s="300">
        <v>17.133517695159977</v>
      </c>
      <c r="X98" s="300">
        <v>1.0016100826957952</v>
      </c>
      <c r="Y98" s="300">
        <f>SUM(V98:X98)</f>
        <v>28.284356596100867</v>
      </c>
    </row>
    <row r="99" spans="1:25" x14ac:dyDescent="0.2">
      <c r="A99" s="260" t="s">
        <v>364</v>
      </c>
      <c r="B99" s="300">
        <v>11.197851279520668</v>
      </c>
      <c r="C99" s="300">
        <v>8.7619234485100961</v>
      </c>
      <c r="D99" s="300">
        <v>1.0506576397620151</v>
      </c>
      <c r="E99" s="300">
        <f t="shared" ref="E99:E100" si="149">SUM(B99:D99)</f>
        <v>21.010432367792781</v>
      </c>
      <c r="F99" s="300"/>
      <c r="G99" s="300">
        <v>11.66011169260125</v>
      </c>
      <c r="H99" s="300">
        <v>10.037444430398864</v>
      </c>
      <c r="I99" s="300">
        <v>1.5131148855621979</v>
      </c>
      <c r="J99" s="300">
        <f t="shared" ref="J99:J100" si="150">SUM(G99:I99)</f>
        <v>23.210671008562311</v>
      </c>
      <c r="K99" s="300"/>
      <c r="L99" s="300">
        <v>9.8915769333176016</v>
      </c>
      <c r="M99" s="300">
        <v>10.318036344799046</v>
      </c>
      <c r="N99" s="300">
        <v>0.54465312529905052</v>
      </c>
      <c r="O99" s="300">
        <f t="shared" ref="O99:O100" si="151">SUM(L99:N99)</f>
        <v>20.754266403415699</v>
      </c>
      <c r="P99" s="300"/>
      <c r="Q99" s="300">
        <v>10.468990472651592</v>
      </c>
      <c r="R99" s="300">
        <v>10.786511321341557</v>
      </c>
      <c r="S99" s="300">
        <v>0.58040559805978131</v>
      </c>
      <c r="T99" s="300">
        <f t="shared" ref="T99:T100" si="152">SUM(Q99:S99)</f>
        <v>21.835907392052928</v>
      </c>
      <c r="U99" s="300"/>
      <c r="V99" s="300">
        <v>12.066436248650826</v>
      </c>
      <c r="W99" s="300">
        <v>12.263525939415134</v>
      </c>
      <c r="X99" s="300">
        <v>0.66468121583315243</v>
      </c>
      <c r="Y99" s="300">
        <f t="shared" ref="Y99:Y100" si="153">SUM(V99:X99)</f>
        <v>24.994643403899111</v>
      </c>
    </row>
    <row r="100" spans="1:25" x14ac:dyDescent="0.2">
      <c r="A100" s="264" t="s">
        <v>363</v>
      </c>
      <c r="B100" s="301">
        <f>SUM(B98:B99)</f>
        <v>19.654800515169562</v>
      </c>
      <c r="C100" s="301">
        <f t="shared" ref="C100" si="154">SUM(C98:C99)</f>
        <v>22.507955978645199</v>
      </c>
      <c r="D100" s="301">
        <f t="shared" ref="D100" si="155">SUM(D98:D99)</f>
        <v>2.0062435061852213</v>
      </c>
      <c r="E100" s="301">
        <f t="shared" si="149"/>
        <v>44.168999999999983</v>
      </c>
      <c r="F100" s="301"/>
      <c r="G100" s="301">
        <f>SUM(G98:G99)</f>
        <v>20.460177834378818</v>
      </c>
      <c r="H100" s="301">
        <f t="shared" ref="H100" si="156">SUM(H98:H99)</f>
        <v>24.688322264590081</v>
      </c>
      <c r="I100" s="301">
        <f t="shared" ref="I100" si="157">SUM(I98:I99)</f>
        <v>2.7684999010311633</v>
      </c>
      <c r="J100" s="301">
        <f t="shared" si="150"/>
        <v>47.917000000000058</v>
      </c>
      <c r="K100" s="301"/>
      <c r="L100" s="301">
        <f>SUM(L98:L99)</f>
        <v>18.312604171817394</v>
      </c>
      <c r="M100" s="301">
        <f t="shared" ref="M100" si="158">SUM(M98:M99)</f>
        <v>24.709770213965598</v>
      </c>
      <c r="N100" s="301">
        <f t="shared" ref="N100" si="159">SUM(N98:N99)</f>
        <v>1.363625614216927</v>
      </c>
      <c r="O100" s="301">
        <f t="shared" si="151"/>
        <v>44.385999999999925</v>
      </c>
      <c r="P100" s="301"/>
      <c r="Q100" s="301">
        <f>SUM(Q98:Q99)</f>
        <v>19.362868875617078</v>
      </c>
      <c r="R100" s="301">
        <f t="shared" ref="R100" si="160">SUM(R98:R99)</f>
        <v>25.880900617243416</v>
      </c>
      <c r="S100" s="301">
        <f t="shared" ref="S100" si="161">SUM(S98:S99)</f>
        <v>1.4562305071395132</v>
      </c>
      <c r="T100" s="301">
        <f t="shared" si="152"/>
        <v>46.70000000000001</v>
      </c>
      <c r="U100" s="301"/>
      <c r="V100" s="301">
        <f>SUM(V98:V99)</f>
        <v>22.215665066895923</v>
      </c>
      <c r="W100" s="301">
        <f t="shared" ref="W100" si="162">SUM(W98:W99)</f>
        <v>29.397043634575112</v>
      </c>
      <c r="X100" s="301">
        <f t="shared" ref="X100" si="163">SUM(X98:X99)</f>
        <v>1.6662912985289475</v>
      </c>
      <c r="Y100" s="301">
        <f t="shared" si="153"/>
        <v>53.278999999999982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1.7969169688909159</v>
      </c>
      <c r="C107" s="300">
        <v>0.64101544636486874</v>
      </c>
      <c r="D107" s="300">
        <v>0.60728469908512728</v>
      </c>
      <c r="E107" s="300">
        <f>SUM(B107:D107)</f>
        <v>3.0452171143409119</v>
      </c>
      <c r="F107" s="300"/>
      <c r="G107" s="300">
        <v>0.81840859294879142</v>
      </c>
      <c r="H107" s="300">
        <v>0.42078555016201918</v>
      </c>
      <c r="I107" s="300">
        <v>0.21609148719925389</v>
      </c>
      <c r="J107" s="300">
        <f>SUM(G107:I107)</f>
        <v>1.4552856303100645</v>
      </c>
      <c r="K107" s="300"/>
      <c r="L107" s="300">
        <v>0.92462789122026334</v>
      </c>
      <c r="M107" s="300">
        <v>0.45336470532200435</v>
      </c>
      <c r="N107" s="300">
        <v>0.67661968932178229</v>
      </c>
      <c r="O107" s="300">
        <f>SUM(L107:N107)</f>
        <v>2.0546122858640499</v>
      </c>
      <c r="P107" s="300"/>
      <c r="Q107" s="300">
        <v>0.87830970925674534</v>
      </c>
      <c r="R107" s="300">
        <v>0.43713413138643686</v>
      </c>
      <c r="S107" s="300">
        <v>0.63648082940370276</v>
      </c>
      <c r="T107" s="300">
        <f>SUM(Q107:S107)</f>
        <v>1.9519246700468851</v>
      </c>
      <c r="U107" s="300"/>
      <c r="V107" s="300">
        <v>0.86003252302970479</v>
      </c>
      <c r="W107" s="300">
        <v>0.42540445240642771</v>
      </c>
      <c r="X107" s="300">
        <v>0.59142958034804993</v>
      </c>
      <c r="Y107" s="300">
        <f>SUM(V107:X107)</f>
        <v>1.8768665557841824</v>
      </c>
    </row>
    <row r="108" spans="1:25" x14ac:dyDescent="0.2">
      <c r="A108" s="260" t="s">
        <v>364</v>
      </c>
      <c r="B108" s="300">
        <v>2.3057656350505868</v>
      </c>
      <c r="C108" s="300">
        <v>0.59954106449329769</v>
      </c>
      <c r="D108" s="300">
        <v>1.1784761861151991</v>
      </c>
      <c r="E108" s="300">
        <f t="shared" ref="E108:E109" si="164">SUM(B108:D108)</f>
        <v>4.0837828856590832</v>
      </c>
      <c r="F108" s="300"/>
      <c r="G108" s="300">
        <v>1.1101458878814723</v>
      </c>
      <c r="H108" s="300">
        <v>0.39210816010623634</v>
      </c>
      <c r="I108" s="300">
        <v>0.48246032170222947</v>
      </c>
      <c r="J108" s="300">
        <f t="shared" ref="J108:J109" si="165">SUM(G108:I108)</f>
        <v>1.9847143696899381</v>
      </c>
      <c r="K108" s="300"/>
      <c r="L108" s="300">
        <v>1.1238912948820685</v>
      </c>
      <c r="M108" s="300">
        <v>0.35454224330171702</v>
      </c>
      <c r="N108" s="300">
        <v>0.40195417595216609</v>
      </c>
      <c r="O108" s="300">
        <f t="shared" ref="O108:O109" si="166">SUM(L108:N108)</f>
        <v>1.8803877141359515</v>
      </c>
      <c r="P108" s="300"/>
      <c r="Q108" s="300">
        <v>1.0629944153569097</v>
      </c>
      <c r="R108" s="300">
        <v>0.35329761338360061</v>
      </c>
      <c r="S108" s="300">
        <v>0.38478330121260368</v>
      </c>
      <c r="T108" s="300">
        <f t="shared" ref="T108:T109" si="167">SUM(Q108:S108)</f>
        <v>1.8010753299531139</v>
      </c>
      <c r="U108" s="300"/>
      <c r="V108" s="300">
        <v>1.0212129221955268</v>
      </c>
      <c r="W108" s="300">
        <v>0.3657770214969891</v>
      </c>
      <c r="X108" s="300">
        <v>0.37714350052330292</v>
      </c>
      <c r="Y108" s="300">
        <f t="shared" ref="Y108:Y109" si="168">SUM(V108:X108)</f>
        <v>1.764133444215819</v>
      </c>
    </row>
    <row r="109" spans="1:25" x14ac:dyDescent="0.2">
      <c r="A109" s="264" t="s">
        <v>363</v>
      </c>
      <c r="B109" s="301">
        <f>SUM(B107:B108)</f>
        <v>4.1026826039415027</v>
      </c>
      <c r="C109" s="301">
        <f t="shared" ref="C109" si="169">SUM(C107:C108)</f>
        <v>1.2405565108581664</v>
      </c>
      <c r="D109" s="301">
        <f t="shared" ref="D109" si="170">SUM(D107:D108)</f>
        <v>1.7857608852003264</v>
      </c>
      <c r="E109" s="301">
        <f t="shared" si="164"/>
        <v>7.1289999999999951</v>
      </c>
      <c r="F109" s="301"/>
      <c r="G109" s="301">
        <f>SUM(G107:G108)</f>
        <v>1.9285544808302637</v>
      </c>
      <c r="H109" s="301">
        <f t="shared" ref="H109" si="171">SUM(H107:H108)</f>
        <v>0.81289371026825552</v>
      </c>
      <c r="I109" s="301">
        <f t="shared" ref="I109" si="172">SUM(I107:I108)</f>
        <v>0.69855180890148338</v>
      </c>
      <c r="J109" s="301">
        <f t="shared" si="165"/>
        <v>3.4400000000000026</v>
      </c>
      <c r="K109" s="301"/>
      <c r="L109" s="301">
        <f>SUM(L107:L108)</f>
        <v>2.048519186102332</v>
      </c>
      <c r="M109" s="301">
        <f t="shared" ref="M109" si="173">SUM(M107:M108)</f>
        <v>0.80790694862372137</v>
      </c>
      <c r="N109" s="301">
        <f t="shared" ref="N109" si="174">SUM(N107:N108)</f>
        <v>1.0785738652739485</v>
      </c>
      <c r="O109" s="301">
        <f t="shared" si="166"/>
        <v>3.9350000000000018</v>
      </c>
      <c r="P109" s="301"/>
      <c r="Q109" s="301">
        <f>SUM(Q107:Q108)</f>
        <v>1.9413041246136551</v>
      </c>
      <c r="R109" s="301">
        <f t="shared" ref="R109" si="175">SUM(R107:R108)</f>
        <v>0.79043174477003753</v>
      </c>
      <c r="S109" s="301">
        <f t="shared" ref="S109" si="176">SUM(S107:S108)</f>
        <v>1.0212641306163064</v>
      </c>
      <c r="T109" s="301">
        <f t="shared" si="167"/>
        <v>3.7529999999999992</v>
      </c>
      <c r="U109" s="301"/>
      <c r="V109" s="301">
        <f>SUM(V107:V108)</f>
        <v>1.8812454452252316</v>
      </c>
      <c r="W109" s="301">
        <f t="shared" ref="W109" si="177">SUM(W107:W108)</f>
        <v>0.79118147390341687</v>
      </c>
      <c r="X109" s="301">
        <f t="shared" ref="X109" si="178">SUM(X107:X108)</f>
        <v>0.96857308087135285</v>
      </c>
      <c r="Y109" s="301">
        <f t="shared" si="168"/>
        <v>3.6410000000000013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4.2244381910533297</v>
      </c>
      <c r="C116" s="300">
        <v>1.1405451458429432</v>
      </c>
      <c r="D116" s="300">
        <v>0.50647367860638515</v>
      </c>
      <c r="E116" s="300">
        <f>SUM(B116:D116)</f>
        <v>5.8714570155026582</v>
      </c>
      <c r="F116" s="300"/>
      <c r="G116" s="300">
        <v>3.0736655015768366</v>
      </c>
      <c r="H116" s="300">
        <v>1.137704824212856</v>
      </c>
      <c r="I116" s="300">
        <v>9.2688991030017126E-2</v>
      </c>
      <c r="J116" s="300">
        <f>SUM(G116:I116)</f>
        <v>4.3040593168197097</v>
      </c>
      <c r="K116" s="300"/>
      <c r="L116" s="300">
        <v>3.5376221537218506</v>
      </c>
      <c r="M116" s="300">
        <v>0.94314840860220661</v>
      </c>
      <c r="N116" s="300">
        <v>0.50546780726345975</v>
      </c>
      <c r="O116" s="300">
        <f>SUM(L116:N116)</f>
        <v>4.9862383695875172</v>
      </c>
      <c r="P116" s="300"/>
      <c r="Q116" s="300">
        <v>3.9442646347523276</v>
      </c>
      <c r="R116" s="300">
        <v>1.0134203155535995</v>
      </c>
      <c r="S116" s="300">
        <v>0.55937056678303076</v>
      </c>
      <c r="T116" s="300">
        <f>SUM(Q116:S116)</f>
        <v>5.5170555170889575</v>
      </c>
      <c r="U116" s="300"/>
      <c r="V116" s="300">
        <v>4.5184615658466747</v>
      </c>
      <c r="W116" s="300">
        <v>1.0751631968640532</v>
      </c>
      <c r="X116" s="300">
        <v>0.61650959303673358</v>
      </c>
      <c r="Y116" s="300">
        <f>SUM(V116:X116)</f>
        <v>6.2101343557474609</v>
      </c>
    </row>
    <row r="117" spans="1:25" x14ac:dyDescent="0.2">
      <c r="A117" s="260" t="s">
        <v>364</v>
      </c>
      <c r="B117" s="300">
        <v>13.913662082851841</v>
      </c>
      <c r="C117" s="300">
        <v>0.71475281751340125</v>
      </c>
      <c r="D117" s="300">
        <v>2.2431280841320929</v>
      </c>
      <c r="E117" s="300">
        <f t="shared" ref="E117:E118" si="179">SUM(B117:D117)</f>
        <v>16.871542984497335</v>
      </c>
      <c r="F117" s="300"/>
      <c r="G117" s="300">
        <v>10.876208823049399</v>
      </c>
      <c r="H117" s="300">
        <v>0.83028754513173486</v>
      </c>
      <c r="I117" s="300">
        <v>0.97044431499915784</v>
      </c>
      <c r="J117" s="300">
        <f t="shared" ref="J117:J118" si="180">SUM(G117:I117)</f>
        <v>12.676940683180293</v>
      </c>
      <c r="K117" s="300"/>
      <c r="L117" s="300">
        <v>10.200633249454164</v>
      </c>
      <c r="M117" s="300">
        <v>0.77117915461661712</v>
      </c>
      <c r="N117" s="300">
        <v>1.3309492263416973</v>
      </c>
      <c r="O117" s="300">
        <f t="shared" ref="O117:O118" si="181">SUM(L117:N117)</f>
        <v>12.302761630412478</v>
      </c>
      <c r="P117" s="300"/>
      <c r="Q117" s="300">
        <v>11.032721384281031</v>
      </c>
      <c r="R117" s="300">
        <v>0.84673549316654295</v>
      </c>
      <c r="S117" s="300">
        <v>1.4834876054634563</v>
      </c>
      <c r="T117" s="300">
        <f t="shared" ref="T117:T118" si="182">SUM(Q117:S117)</f>
        <v>13.362944482911029</v>
      </c>
      <c r="U117" s="300"/>
      <c r="V117" s="300">
        <v>11.986866158922565</v>
      </c>
      <c r="W117" s="300">
        <v>0.93731608185781135</v>
      </c>
      <c r="X117" s="300">
        <v>1.6656834034722094</v>
      </c>
      <c r="Y117" s="300">
        <f t="shared" ref="Y117:Y118" si="183">SUM(V117:X117)</f>
        <v>14.589865644252587</v>
      </c>
    </row>
    <row r="118" spans="1:25" x14ac:dyDescent="0.2">
      <c r="A118" s="264" t="s">
        <v>363</v>
      </c>
      <c r="B118" s="301">
        <f>SUM(B116:B117)</f>
        <v>18.13810027390517</v>
      </c>
      <c r="C118" s="301">
        <f t="shared" ref="C118" si="184">SUM(C116:C117)</f>
        <v>1.8552979633563444</v>
      </c>
      <c r="D118" s="301">
        <f t="shared" ref="D118" si="185">SUM(D116:D117)</f>
        <v>2.7496017627384779</v>
      </c>
      <c r="E118" s="301">
        <f t="shared" si="179"/>
        <v>22.742999999999995</v>
      </c>
      <c r="F118" s="301"/>
      <c r="G118" s="301">
        <f>SUM(G116:G117)</f>
        <v>13.949874324626236</v>
      </c>
      <c r="H118" s="301">
        <f t="shared" ref="H118" si="186">SUM(H116:H117)</f>
        <v>1.9679923693445909</v>
      </c>
      <c r="I118" s="301">
        <f t="shared" ref="I118" si="187">SUM(I116:I117)</f>
        <v>1.063133306029175</v>
      </c>
      <c r="J118" s="301">
        <f t="shared" si="180"/>
        <v>16.981000000000002</v>
      </c>
      <c r="K118" s="301"/>
      <c r="L118" s="301">
        <f>SUM(L116:L117)</f>
        <v>13.738255403176014</v>
      </c>
      <c r="M118" s="301">
        <f t="shared" ref="M118" si="188">SUM(M116:M117)</f>
        <v>1.7143275632188237</v>
      </c>
      <c r="N118" s="301">
        <f t="shared" ref="N118" si="189">SUM(N116:N117)</f>
        <v>1.8364170336051571</v>
      </c>
      <c r="O118" s="301">
        <f t="shared" si="181"/>
        <v>17.288999999999994</v>
      </c>
      <c r="P118" s="301"/>
      <c r="Q118" s="301">
        <f>SUM(Q116:Q117)</f>
        <v>14.976986019033358</v>
      </c>
      <c r="R118" s="301">
        <f t="shared" ref="R118" si="190">SUM(R116:R117)</f>
        <v>1.8601558087201424</v>
      </c>
      <c r="S118" s="301">
        <f t="shared" ref="S118" si="191">SUM(S116:S117)</f>
        <v>2.0428581722464871</v>
      </c>
      <c r="T118" s="301">
        <f t="shared" si="182"/>
        <v>18.879999999999988</v>
      </c>
      <c r="U118" s="301"/>
      <c r="V118" s="301">
        <f>SUM(V116:V117)</f>
        <v>16.505327724769238</v>
      </c>
      <c r="W118" s="301">
        <f t="shared" ref="W118" si="192">SUM(W116:W117)</f>
        <v>2.0124792787218646</v>
      </c>
      <c r="X118" s="301">
        <f t="shared" ref="X118" si="193">SUM(X116:X117)</f>
        <v>2.2821929965089431</v>
      </c>
      <c r="Y118" s="301">
        <f t="shared" si="183"/>
        <v>20.800000000000047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4.9392991454115451</v>
      </c>
      <c r="C125" s="300">
        <v>1.7954505013261699</v>
      </c>
      <c r="D125" s="300">
        <v>0.49929944450010522</v>
      </c>
      <c r="E125" s="300">
        <f>SUM(B125:D125)</f>
        <v>7.2340490912378197</v>
      </c>
      <c r="F125" s="300"/>
      <c r="G125" s="300">
        <v>4.8192202088822294</v>
      </c>
      <c r="H125" s="300">
        <v>1.4896974098404594</v>
      </c>
      <c r="I125" s="300">
        <v>0.51103390160612661</v>
      </c>
      <c r="J125" s="300">
        <f>SUM(G125:I125)</f>
        <v>6.8199515203288152</v>
      </c>
      <c r="K125" s="300"/>
      <c r="L125" s="300">
        <v>4.6903718162504919</v>
      </c>
      <c r="M125" s="300">
        <v>1.3217887453143371</v>
      </c>
      <c r="N125" s="300">
        <v>0.25851627552391437</v>
      </c>
      <c r="O125" s="300">
        <f>SUM(L125:N125)</f>
        <v>6.2706768370887431</v>
      </c>
      <c r="P125" s="300"/>
      <c r="Q125" s="300">
        <v>4.5436361905733671</v>
      </c>
      <c r="R125" s="300">
        <v>1.2667150971820231</v>
      </c>
      <c r="S125" s="300">
        <v>0.26166397534939023</v>
      </c>
      <c r="T125" s="300">
        <f>SUM(Q125:S125)</f>
        <v>6.0720152631047801</v>
      </c>
      <c r="U125" s="300"/>
      <c r="V125" s="300">
        <v>4.1614925565024228</v>
      </c>
      <c r="W125" s="300">
        <v>1.1495274669844733</v>
      </c>
      <c r="X125" s="300">
        <v>0.24406213349685102</v>
      </c>
      <c r="Y125" s="300">
        <f>SUM(V125:X125)</f>
        <v>5.5550821569837474</v>
      </c>
    </row>
    <row r="126" spans="1:25" x14ac:dyDescent="0.2">
      <c r="A126" s="260" t="s">
        <v>364</v>
      </c>
      <c r="B126" s="300">
        <v>6.3362681400135479</v>
      </c>
      <c r="C126" s="300">
        <v>0.24441387354283584</v>
      </c>
      <c r="D126" s="300">
        <v>1.0852688952058096</v>
      </c>
      <c r="E126" s="300">
        <f t="shared" ref="E126:E127" si="194">SUM(B126:D126)</f>
        <v>7.6659509087621931</v>
      </c>
      <c r="F126" s="300"/>
      <c r="G126" s="300">
        <v>5.6429717214800412</v>
      </c>
      <c r="H126" s="300">
        <v>0.20338012504644318</v>
      </c>
      <c r="I126" s="300">
        <v>0.63969663314472158</v>
      </c>
      <c r="J126" s="300">
        <f t="shared" ref="J126:J127" si="195">SUM(G126:I126)</f>
        <v>6.4860484796712061</v>
      </c>
      <c r="K126" s="300"/>
      <c r="L126" s="300">
        <v>5.6912938061293668</v>
      </c>
      <c r="M126" s="300">
        <v>0.24525903062939519</v>
      </c>
      <c r="N126" s="300">
        <v>1.2487703261525192</v>
      </c>
      <c r="O126" s="300">
        <f t="shared" ref="O126:O127" si="196">SUM(L126:N126)</f>
        <v>7.1853231629112813</v>
      </c>
      <c r="P126" s="300"/>
      <c r="Q126" s="300">
        <v>5.536652014458765</v>
      </c>
      <c r="R126" s="300">
        <v>0.2485911518413873</v>
      </c>
      <c r="S126" s="300">
        <v>1.2757415705950657</v>
      </c>
      <c r="T126" s="300">
        <f t="shared" ref="T126:T127" si="197">SUM(Q126:S126)</f>
        <v>7.0609847368952181</v>
      </c>
      <c r="U126" s="300"/>
      <c r="V126" s="300">
        <v>5.0873741278023079</v>
      </c>
      <c r="W126" s="300">
        <v>0.24406213350166153</v>
      </c>
      <c r="X126" s="300">
        <v>1.2194815817122859</v>
      </c>
      <c r="Y126" s="300">
        <f t="shared" ref="Y126:Y127" si="198">SUM(V126:X126)</f>
        <v>6.550917843016256</v>
      </c>
    </row>
    <row r="127" spans="1:25" x14ac:dyDescent="0.2">
      <c r="A127" s="264" t="s">
        <v>363</v>
      </c>
      <c r="B127" s="301">
        <f>SUM(B125:B126)</f>
        <v>11.275567285425094</v>
      </c>
      <c r="C127" s="301">
        <f t="shared" ref="C127" si="199">SUM(C125:C126)</f>
        <v>2.0398643748690057</v>
      </c>
      <c r="D127" s="301">
        <f t="shared" ref="D127" si="200">SUM(D125:D126)</f>
        <v>1.5845683397059149</v>
      </c>
      <c r="E127" s="301">
        <f t="shared" si="194"/>
        <v>14.900000000000013</v>
      </c>
      <c r="F127" s="301"/>
      <c r="G127" s="301">
        <f>SUM(G125:G126)</f>
        <v>10.46219193036227</v>
      </c>
      <c r="H127" s="301">
        <f t="shared" ref="H127" si="201">SUM(H125:H126)</f>
        <v>1.6930775348869025</v>
      </c>
      <c r="I127" s="301">
        <f t="shared" ref="I127" si="202">SUM(I125:I126)</f>
        <v>1.1507305347508483</v>
      </c>
      <c r="J127" s="301">
        <f t="shared" si="195"/>
        <v>13.306000000000022</v>
      </c>
      <c r="K127" s="301"/>
      <c r="L127" s="301">
        <f>SUM(L125:L126)</f>
        <v>10.38166562237986</v>
      </c>
      <c r="M127" s="301">
        <f t="shared" ref="M127" si="203">SUM(M125:M126)</f>
        <v>1.5670477759437322</v>
      </c>
      <c r="N127" s="301">
        <f t="shared" ref="N127" si="204">SUM(N125:N126)</f>
        <v>1.5072866016764335</v>
      </c>
      <c r="O127" s="301">
        <f t="shared" si="196"/>
        <v>13.456000000000026</v>
      </c>
      <c r="P127" s="301"/>
      <c r="Q127" s="301">
        <f>SUM(Q125:Q126)</f>
        <v>10.080288205032133</v>
      </c>
      <c r="R127" s="301">
        <f t="shared" ref="R127" si="205">SUM(R125:R126)</f>
        <v>1.5153062490234104</v>
      </c>
      <c r="S127" s="301">
        <f t="shared" ref="S127" si="206">SUM(S125:S126)</f>
        <v>1.537405545944456</v>
      </c>
      <c r="T127" s="301">
        <f t="shared" si="197"/>
        <v>13.132999999999999</v>
      </c>
      <c r="U127" s="301"/>
      <c r="V127" s="301">
        <f>SUM(V125:V126)</f>
        <v>9.2488666843047298</v>
      </c>
      <c r="W127" s="301">
        <f t="shared" ref="W127" si="207">SUM(W125:W126)</f>
        <v>1.3935896004861348</v>
      </c>
      <c r="X127" s="301">
        <f t="shared" ref="X127" si="208">SUM(X125:X126)</f>
        <v>1.4635437152091368</v>
      </c>
      <c r="Y127" s="301">
        <f t="shared" si="198"/>
        <v>12.106000000000002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2.8003774443273355</v>
      </c>
      <c r="C134" s="300">
        <v>1.6850756050554156</v>
      </c>
      <c r="D134" s="300">
        <v>0.50030053243680583</v>
      </c>
      <c r="E134" s="300">
        <f>SUM(B134:D134)</f>
        <v>4.9857535818195569</v>
      </c>
      <c r="F134" s="300"/>
      <c r="G134" s="300">
        <v>2.7047676325650505</v>
      </c>
      <c r="H134" s="300">
        <v>1.3862875888759996</v>
      </c>
      <c r="I134" s="300">
        <v>0.83281574631625999</v>
      </c>
      <c r="J134" s="300">
        <f>SUM(G134:I134)</f>
        <v>4.9238709677573098</v>
      </c>
      <c r="K134" s="300"/>
      <c r="L134" s="300">
        <v>2.930730470305547</v>
      </c>
      <c r="M134" s="300">
        <v>2.2386982930204322</v>
      </c>
      <c r="N134" s="300">
        <v>0.60786455211154566</v>
      </c>
      <c r="O134" s="300">
        <f>SUM(L134:N134)</f>
        <v>5.7772933154375252</v>
      </c>
      <c r="P134" s="300"/>
      <c r="Q134" s="300">
        <v>3.0205605564418154</v>
      </c>
      <c r="R134" s="300">
        <v>2.1309253320014654</v>
      </c>
      <c r="S134" s="300">
        <v>0.61358900958791363</v>
      </c>
      <c r="T134" s="300">
        <f>SUM(Q134:S134)</f>
        <v>5.7650748980311946</v>
      </c>
      <c r="U134" s="300"/>
      <c r="V134" s="300">
        <v>3.538722479726065</v>
      </c>
      <c r="W134" s="300">
        <v>2.1343155106939284</v>
      </c>
      <c r="X134" s="300">
        <v>0.67609460354387707</v>
      </c>
      <c r="Y134" s="300">
        <f>SUM(V134:X134)</f>
        <v>6.349132593963871</v>
      </c>
    </row>
    <row r="135" spans="1:25" x14ac:dyDescent="0.2">
      <c r="A135" s="260" t="s">
        <v>364</v>
      </c>
      <c r="B135" s="300">
        <v>3.0083308809069091</v>
      </c>
      <c r="C135" s="300">
        <v>0.73238309534923585</v>
      </c>
      <c r="D135" s="300">
        <v>0.90653244192430282</v>
      </c>
      <c r="E135" s="300">
        <f t="shared" ref="E135:E136" si="209">SUM(B135:D135)</f>
        <v>4.6472464181804476</v>
      </c>
      <c r="F135" s="300"/>
      <c r="G135" s="300">
        <v>2.6103007107507326</v>
      </c>
      <c r="H135" s="300">
        <v>0.35827884089430984</v>
      </c>
      <c r="I135" s="300">
        <v>0.58754948059764522</v>
      </c>
      <c r="J135" s="300">
        <f t="shared" ref="J135:J136" si="210">SUM(G135:I135)</f>
        <v>3.5561290322426879</v>
      </c>
      <c r="K135" s="300"/>
      <c r="L135" s="300">
        <v>3.0087059269061323</v>
      </c>
      <c r="M135" s="300">
        <v>0.73445999930966044</v>
      </c>
      <c r="N135" s="300">
        <v>0.46854075834668363</v>
      </c>
      <c r="O135" s="300">
        <f t="shared" ref="O135:O136" si="211">SUM(L135:N135)</f>
        <v>4.2117066845624764</v>
      </c>
      <c r="P135" s="300"/>
      <c r="Q135" s="300">
        <v>2.9921069149374406</v>
      </c>
      <c r="R135" s="300">
        <v>0.7323370695978022</v>
      </c>
      <c r="S135" s="300">
        <v>0.49048111743356443</v>
      </c>
      <c r="T135" s="300">
        <f t="shared" ref="T135:T136" si="212">SUM(Q135:S135)</f>
        <v>4.2149251019688068</v>
      </c>
      <c r="U135" s="300"/>
      <c r="V135" s="300">
        <v>3.2725031037685648</v>
      </c>
      <c r="W135" s="300">
        <v>0.81553198972982877</v>
      </c>
      <c r="X135" s="300">
        <v>0.58283231253772372</v>
      </c>
      <c r="Y135" s="300">
        <f t="shared" ref="Y135:Y136" si="213">SUM(V135:X135)</f>
        <v>4.6708674060361171</v>
      </c>
    </row>
    <row r="136" spans="1:25" x14ac:dyDescent="0.2">
      <c r="A136" s="264" t="s">
        <v>363</v>
      </c>
      <c r="B136" s="301">
        <f>SUM(B134:B135)</f>
        <v>5.8087083252342442</v>
      </c>
      <c r="C136" s="301">
        <f t="shared" ref="C136" si="214">SUM(C134:C135)</f>
        <v>2.4174587004046515</v>
      </c>
      <c r="D136" s="301">
        <f t="shared" ref="D136" si="215">SUM(D134:D135)</f>
        <v>1.4068329743611088</v>
      </c>
      <c r="E136" s="301">
        <f t="shared" si="209"/>
        <v>9.6330000000000044</v>
      </c>
      <c r="F136" s="301"/>
      <c r="G136" s="301">
        <f>SUM(G134:G135)</f>
        <v>5.315068343315783</v>
      </c>
      <c r="H136" s="301">
        <f t="shared" ref="H136" si="216">SUM(H134:H135)</f>
        <v>1.7445664297703094</v>
      </c>
      <c r="I136" s="301">
        <f t="shared" ref="I136" si="217">SUM(I134:I135)</f>
        <v>1.4203652269139053</v>
      </c>
      <c r="J136" s="301">
        <f t="shared" si="210"/>
        <v>8.4799999999999969</v>
      </c>
      <c r="K136" s="301"/>
      <c r="L136" s="301">
        <f>SUM(L134:L135)</f>
        <v>5.9394363972116793</v>
      </c>
      <c r="M136" s="301">
        <f t="shared" ref="M136" si="218">SUM(M134:M135)</f>
        <v>2.9731582923300928</v>
      </c>
      <c r="N136" s="301">
        <f t="shared" ref="N136" si="219">SUM(N134:N135)</f>
        <v>1.0764053104582292</v>
      </c>
      <c r="O136" s="301">
        <f t="shared" si="211"/>
        <v>9.9890000000000008</v>
      </c>
      <c r="P136" s="301"/>
      <c r="Q136" s="301">
        <f>SUM(Q134:Q135)</f>
        <v>6.0126674713792561</v>
      </c>
      <c r="R136" s="301">
        <f t="shared" ref="R136" si="220">SUM(R134:R135)</f>
        <v>2.8632624015992674</v>
      </c>
      <c r="S136" s="301">
        <f t="shared" ref="S136" si="221">SUM(S134:S135)</f>
        <v>1.1040701270214781</v>
      </c>
      <c r="T136" s="301">
        <f t="shared" si="212"/>
        <v>9.9800000000000022</v>
      </c>
      <c r="U136" s="301"/>
      <c r="V136" s="301">
        <f>SUM(V134:V135)</f>
        <v>6.8112255834946298</v>
      </c>
      <c r="W136" s="301">
        <f t="shared" ref="W136" si="222">SUM(W134:W135)</f>
        <v>2.9498475004237572</v>
      </c>
      <c r="X136" s="301">
        <f t="shared" ref="X136" si="223">SUM(X134:X135)</f>
        <v>1.2589269160816008</v>
      </c>
      <c r="Y136" s="301">
        <f t="shared" si="213"/>
        <v>11.019999999999987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9.1725112285944341</v>
      </c>
      <c r="C143" s="300">
        <v>6.0493447548130925</v>
      </c>
      <c r="D143" s="300">
        <v>3.0814194348259889</v>
      </c>
      <c r="E143" s="300">
        <f>SUM(B143:D143)</f>
        <v>18.303275418233515</v>
      </c>
      <c r="F143" s="300"/>
      <c r="G143" s="300">
        <v>11.594731029296899</v>
      </c>
      <c r="H143" s="300">
        <v>5.0034845741217016</v>
      </c>
      <c r="I143" s="300">
        <v>4.512407114032202</v>
      </c>
      <c r="J143" s="300">
        <f>SUM(G143:I143)</f>
        <v>21.110622717450802</v>
      </c>
      <c r="K143" s="300"/>
      <c r="L143" s="300">
        <v>10.970026258736551</v>
      </c>
      <c r="M143" s="300">
        <v>4.6441951877944456</v>
      </c>
      <c r="N143" s="300">
        <v>2.7855694504480533</v>
      </c>
      <c r="O143" s="300">
        <f>SUM(L143:N143)</f>
        <v>18.399790896979052</v>
      </c>
      <c r="P143" s="300"/>
      <c r="Q143" s="300">
        <v>11.60219868117629</v>
      </c>
      <c r="R143" s="300">
        <v>4.9175114190477025</v>
      </c>
      <c r="S143" s="300">
        <v>3.0386117256977059</v>
      </c>
      <c r="T143" s="300">
        <f>SUM(Q143:S143)</f>
        <v>19.558321825921698</v>
      </c>
      <c r="U143" s="300"/>
      <c r="V143" s="300">
        <v>12.509906186068186</v>
      </c>
      <c r="W143" s="300">
        <v>5.321055443133984</v>
      </c>
      <c r="X143" s="300">
        <v>3.4715610425507424</v>
      </c>
      <c r="Y143" s="300">
        <f>SUM(V143:X143)</f>
        <v>21.302522671752914</v>
      </c>
    </row>
    <row r="144" spans="1:25" x14ac:dyDescent="0.2">
      <c r="A144" s="260" t="s">
        <v>364</v>
      </c>
      <c r="B144" s="300">
        <v>15.028572614141908</v>
      </c>
      <c r="C144" s="300">
        <v>1.9082553480576085</v>
      </c>
      <c r="D144" s="300">
        <v>4.1278966195669629</v>
      </c>
      <c r="E144" s="300">
        <f t="shared" ref="E144:E145" si="224">SUM(B144:D144)</f>
        <v>21.064724581766477</v>
      </c>
      <c r="F144" s="300"/>
      <c r="G144" s="300">
        <v>16.369340731857726</v>
      </c>
      <c r="H144" s="300">
        <v>1.9988344083105245</v>
      </c>
      <c r="I144" s="300">
        <v>4.2862021423809207</v>
      </c>
      <c r="J144" s="300">
        <f t="shared" ref="J144:J145" si="225">SUM(G144:I144)</f>
        <v>22.65437728254917</v>
      </c>
      <c r="K144" s="300"/>
      <c r="L144" s="300">
        <v>16.399387460413507</v>
      </c>
      <c r="M144" s="300">
        <v>2.6267895761982545</v>
      </c>
      <c r="N144" s="300">
        <v>3.3690320664091744</v>
      </c>
      <c r="O144" s="300">
        <f t="shared" ref="O144:O145" si="226">SUM(L144:N144)</f>
        <v>22.395209103020939</v>
      </c>
      <c r="P144" s="300"/>
      <c r="Q144" s="300">
        <v>16.819794821906765</v>
      </c>
      <c r="R144" s="300">
        <v>2.7937425928031967</v>
      </c>
      <c r="S144" s="300">
        <v>3.5501407593682703</v>
      </c>
      <c r="T144" s="300">
        <f t="shared" ref="T144:T145" si="227">SUM(Q144:S144)</f>
        <v>23.163678174078228</v>
      </c>
      <c r="U144" s="300"/>
      <c r="V144" s="300">
        <v>17.442320420576003</v>
      </c>
      <c r="W144" s="300">
        <v>3.1014046623391676</v>
      </c>
      <c r="X144" s="300">
        <v>3.84475224533199</v>
      </c>
      <c r="Y144" s="300">
        <f t="shared" ref="Y144:Y145" si="228">SUM(V144:X144)</f>
        <v>24.388477328247159</v>
      </c>
    </row>
    <row r="145" spans="1:25" x14ac:dyDescent="0.2">
      <c r="A145" s="264" t="s">
        <v>363</v>
      </c>
      <c r="B145" s="301">
        <f>SUM(B143:B144)</f>
        <v>24.201083842736342</v>
      </c>
      <c r="C145" s="301">
        <f t="shared" ref="C145" si="229">SUM(C143:C144)</f>
        <v>7.9576001028707015</v>
      </c>
      <c r="D145" s="301">
        <f t="shared" ref="D145" si="230">SUM(D143:D144)</f>
        <v>7.2093160543929518</v>
      </c>
      <c r="E145" s="301">
        <f t="shared" si="224"/>
        <v>39.367999999999995</v>
      </c>
      <c r="F145" s="301"/>
      <c r="G145" s="301">
        <f>SUM(G143:G144)</f>
        <v>27.964071761154624</v>
      </c>
      <c r="H145" s="301">
        <f t="shared" ref="H145" si="231">SUM(H143:H144)</f>
        <v>7.0023189824322261</v>
      </c>
      <c r="I145" s="301">
        <f t="shared" ref="I145" si="232">SUM(I143:I144)</f>
        <v>8.7986092564131226</v>
      </c>
      <c r="J145" s="301">
        <f t="shared" si="225"/>
        <v>43.764999999999972</v>
      </c>
      <c r="K145" s="301"/>
      <c r="L145" s="301">
        <f>SUM(L143:L144)</f>
        <v>27.36941371915006</v>
      </c>
      <c r="M145" s="301">
        <f t="shared" ref="M145" si="233">SUM(M143:M144)</f>
        <v>7.2709847639927006</v>
      </c>
      <c r="N145" s="301">
        <f t="shared" ref="N145" si="234">SUM(N143:N144)</f>
        <v>6.1546015168572277</v>
      </c>
      <c r="O145" s="301">
        <f t="shared" si="226"/>
        <v>40.794999999999987</v>
      </c>
      <c r="P145" s="301"/>
      <c r="Q145" s="301">
        <f>SUM(Q143:Q144)</f>
        <v>28.421993503083055</v>
      </c>
      <c r="R145" s="301">
        <f t="shared" ref="R145" si="235">SUM(R143:R144)</f>
        <v>7.7112540118508992</v>
      </c>
      <c r="S145" s="301">
        <f t="shared" ref="S145" si="236">SUM(S143:S144)</f>
        <v>6.5887524850659762</v>
      </c>
      <c r="T145" s="301">
        <f t="shared" si="227"/>
        <v>42.72199999999993</v>
      </c>
      <c r="U145" s="301"/>
      <c r="V145" s="301">
        <f>SUM(V143:V144)</f>
        <v>29.952226606644189</v>
      </c>
      <c r="W145" s="301">
        <f t="shared" ref="W145" si="237">SUM(W143:W144)</f>
        <v>8.4224601054731512</v>
      </c>
      <c r="X145" s="301">
        <f t="shared" ref="X145" si="238">SUM(X143:X144)</f>
        <v>7.3163132878827319</v>
      </c>
      <c r="Y145" s="301">
        <f t="shared" si="228"/>
        <v>45.691000000000074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9.3708270336015467</v>
      </c>
      <c r="C152" s="300">
        <v>8.395906505724092</v>
      </c>
      <c r="D152" s="300">
        <v>2.9546833874876848</v>
      </c>
      <c r="E152" s="300">
        <f>SUM(B152:D152)</f>
        <v>20.721416926813323</v>
      </c>
      <c r="F152" s="300"/>
      <c r="G152" s="300">
        <v>10.174506135374189</v>
      </c>
      <c r="H152" s="300">
        <v>8.5582040380046305</v>
      </c>
      <c r="I152" s="300">
        <v>3.833087946730072</v>
      </c>
      <c r="J152" s="300">
        <f>SUM(G152:I152)</f>
        <v>22.565798120108891</v>
      </c>
      <c r="K152" s="300"/>
      <c r="L152" s="300">
        <v>8.3511625481506808</v>
      </c>
      <c r="M152" s="300">
        <v>8.506857523857521</v>
      </c>
      <c r="N152" s="300">
        <v>3.4128434366995375</v>
      </c>
      <c r="O152" s="300">
        <f>SUM(L152:N152)</f>
        <v>20.270863508707741</v>
      </c>
      <c r="P152" s="300"/>
      <c r="Q152" s="300">
        <v>8.8939895817752603</v>
      </c>
      <c r="R152" s="300">
        <v>8.7327986323449824</v>
      </c>
      <c r="S152" s="300">
        <v>3.5110664862955439</v>
      </c>
      <c r="T152" s="300">
        <f>SUM(Q152:S152)</f>
        <v>21.137854700415787</v>
      </c>
      <c r="U152" s="300"/>
      <c r="V152" s="300">
        <v>9.8468816858480412</v>
      </c>
      <c r="W152" s="300">
        <v>9.134423283903514</v>
      </c>
      <c r="X152" s="300">
        <v>3.836441292583034</v>
      </c>
      <c r="Y152" s="300">
        <f>SUM(V152:X152)</f>
        <v>22.817746262334587</v>
      </c>
    </row>
    <row r="153" spans="1:25" x14ac:dyDescent="0.2">
      <c r="A153" s="260" t="s">
        <v>364</v>
      </c>
      <c r="B153" s="300">
        <v>16.804564496974375</v>
      </c>
      <c r="C153" s="300">
        <v>5.8844950650988661</v>
      </c>
      <c r="D153" s="300">
        <v>4.1105235111133602</v>
      </c>
      <c r="E153" s="300">
        <f t="shared" ref="E153:E154" si="239">SUM(B153:D153)</f>
        <v>26.7995830731866</v>
      </c>
      <c r="F153" s="300"/>
      <c r="G153" s="300">
        <v>17.003102510434715</v>
      </c>
      <c r="H153" s="300">
        <v>6.9203369482957493</v>
      </c>
      <c r="I153" s="300">
        <v>4.640762421160721</v>
      </c>
      <c r="J153" s="300">
        <f t="shared" ref="J153:J154" si="240">SUM(G153:I153)</f>
        <v>28.564201879891186</v>
      </c>
      <c r="K153" s="300"/>
      <c r="L153" s="300">
        <v>15.122996432465243</v>
      </c>
      <c r="M153" s="300">
        <v>6.6303800326601046</v>
      </c>
      <c r="N153" s="300">
        <v>3.7657600261668343</v>
      </c>
      <c r="O153" s="300">
        <f t="shared" ref="O153:O154" si="241">SUM(L153:N153)</f>
        <v>25.519136491292183</v>
      </c>
      <c r="P153" s="300"/>
      <c r="Q153" s="300">
        <v>15.821639493966968</v>
      </c>
      <c r="R153" s="300">
        <v>6.9224272307310866</v>
      </c>
      <c r="S153" s="300">
        <v>3.8780785748861502</v>
      </c>
      <c r="T153" s="300">
        <f t="shared" ref="T153:T154" si="242">SUM(Q153:S153)</f>
        <v>26.622145299584204</v>
      </c>
      <c r="U153" s="300"/>
      <c r="V153" s="300">
        <v>17.134801210604302</v>
      </c>
      <c r="W153" s="300">
        <v>7.4284092559423858</v>
      </c>
      <c r="X153" s="300">
        <v>4.2130432711187158</v>
      </c>
      <c r="Y153" s="300">
        <f t="shared" ref="Y153:Y154" si="243">SUM(V153:X153)</f>
        <v>28.7762537376654</v>
      </c>
    </row>
    <row r="154" spans="1:25" x14ac:dyDescent="0.2">
      <c r="A154" s="264" t="s">
        <v>363</v>
      </c>
      <c r="B154" s="301">
        <f>SUM(B152:B153)</f>
        <v>26.175391530575922</v>
      </c>
      <c r="C154" s="301">
        <f t="shared" ref="C154" si="244">SUM(C152:C153)</f>
        <v>14.280401570822958</v>
      </c>
      <c r="D154" s="301">
        <f t="shared" ref="D154" si="245">SUM(D152:D153)</f>
        <v>7.065206898601045</v>
      </c>
      <c r="E154" s="301">
        <f t="shared" si="239"/>
        <v>47.52099999999993</v>
      </c>
      <c r="F154" s="301"/>
      <c r="G154" s="301">
        <f>SUM(G152:G153)</f>
        <v>27.177608645808903</v>
      </c>
      <c r="H154" s="301">
        <f t="shared" ref="H154" si="246">SUM(H152:H153)</f>
        <v>15.478540986300381</v>
      </c>
      <c r="I154" s="301">
        <f t="shared" ref="I154" si="247">SUM(I152:I153)</f>
        <v>8.4738503678907939</v>
      </c>
      <c r="J154" s="301">
        <f t="shared" si="240"/>
        <v>51.130000000000081</v>
      </c>
      <c r="K154" s="301"/>
      <c r="L154" s="301">
        <f>SUM(L152:L153)</f>
        <v>23.474158980615925</v>
      </c>
      <c r="M154" s="301">
        <f t="shared" ref="M154" si="248">SUM(M152:M153)</f>
        <v>15.137237556517626</v>
      </c>
      <c r="N154" s="301">
        <f t="shared" ref="N154" si="249">SUM(N152:N153)</f>
        <v>7.1786034628663717</v>
      </c>
      <c r="O154" s="301">
        <f t="shared" si="241"/>
        <v>45.789999999999921</v>
      </c>
      <c r="P154" s="301"/>
      <c r="Q154" s="301">
        <f>SUM(Q152:Q153)</f>
        <v>24.715629075742228</v>
      </c>
      <c r="R154" s="301">
        <f t="shared" ref="R154" si="250">SUM(R152:R153)</f>
        <v>15.655225863076069</v>
      </c>
      <c r="S154" s="301">
        <f t="shared" ref="S154" si="251">SUM(S152:S153)</f>
        <v>7.3891450611816936</v>
      </c>
      <c r="T154" s="301">
        <f t="shared" si="242"/>
        <v>47.759999999999991</v>
      </c>
      <c r="U154" s="301"/>
      <c r="V154" s="301">
        <f>SUM(V152:V153)</f>
        <v>26.981682896452341</v>
      </c>
      <c r="W154" s="301">
        <f t="shared" ref="W154" si="252">SUM(W152:W153)</f>
        <v>16.5628325398459</v>
      </c>
      <c r="X154" s="301">
        <f t="shared" ref="X154" si="253">SUM(X152:X153)</f>
        <v>8.0494845637017498</v>
      </c>
      <c r="Y154" s="301">
        <f t="shared" si="243"/>
        <v>51.593999999999994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8.7533363301757667</v>
      </c>
      <c r="C161" s="300">
        <v>7.2469749397027678</v>
      </c>
      <c r="D161" s="300">
        <v>0.87217374335067677</v>
      </c>
      <c r="E161" s="300">
        <f>SUM(B161:D161)</f>
        <v>16.872485013229209</v>
      </c>
      <c r="F161" s="300"/>
      <c r="G161" s="300">
        <v>8.8752243030248099</v>
      </c>
      <c r="H161" s="300">
        <v>7.1639997914684832</v>
      </c>
      <c r="I161" s="300">
        <v>0.69650304682010111</v>
      </c>
      <c r="J161" s="300">
        <f>SUM(G161:I161)</f>
        <v>16.735727141313394</v>
      </c>
      <c r="K161" s="300"/>
      <c r="L161" s="300">
        <v>9.077448911253212</v>
      </c>
      <c r="M161" s="300">
        <v>7.2253083757053185</v>
      </c>
      <c r="N161" s="300">
        <v>0.97595846275761544</v>
      </c>
      <c r="O161" s="300">
        <f>SUM(L161:N161)</f>
        <v>17.278715749716145</v>
      </c>
      <c r="P161" s="300"/>
      <c r="Q161" s="300">
        <v>9.6047176738463129</v>
      </c>
      <c r="R161" s="300">
        <v>7.6607382911184452</v>
      </c>
      <c r="S161" s="300">
        <v>1.0339754654218507</v>
      </c>
      <c r="T161" s="300">
        <f>SUM(Q161:S161)</f>
        <v>18.299431430386608</v>
      </c>
      <c r="U161" s="300"/>
      <c r="V161" s="300">
        <v>9.5178301546427644</v>
      </c>
      <c r="W161" s="300">
        <v>7.5947897502417101</v>
      </c>
      <c r="X161" s="300">
        <v>1.0330917632217771</v>
      </c>
      <c r="Y161" s="300">
        <f>SUM(V161:X161)</f>
        <v>18.145711668106252</v>
      </c>
    </row>
    <row r="162" spans="1:25" x14ac:dyDescent="0.2">
      <c r="A162" s="260" t="s">
        <v>364</v>
      </c>
      <c r="B162" s="300">
        <v>11.028456893038985</v>
      </c>
      <c r="C162" s="300">
        <v>1.5914353431953114</v>
      </c>
      <c r="D162" s="300">
        <v>0.91062275053651276</v>
      </c>
      <c r="E162" s="300">
        <f t="shared" ref="E162:E163" si="254">SUM(B162:D162)</f>
        <v>13.530514986770809</v>
      </c>
      <c r="F162" s="300"/>
      <c r="G162" s="300">
        <v>10.642319224091402</v>
      </c>
      <c r="H162" s="300">
        <v>1.5407424723282537</v>
      </c>
      <c r="I162" s="300">
        <v>0.72521116226699334</v>
      </c>
      <c r="J162" s="300">
        <f t="shared" ref="J162:J163" si="255">SUM(G162:I162)</f>
        <v>12.908272858686649</v>
      </c>
      <c r="K162" s="300"/>
      <c r="L162" s="300">
        <v>10.907563753824704</v>
      </c>
      <c r="M162" s="300">
        <v>1.570872434322707</v>
      </c>
      <c r="N162" s="300">
        <v>0.58984806213639329</v>
      </c>
      <c r="O162" s="300">
        <f t="shared" ref="O162:O163" si="256">SUM(L162:N162)</f>
        <v>13.068284250283805</v>
      </c>
      <c r="P162" s="300"/>
      <c r="Q162" s="300">
        <v>11.308227422318133</v>
      </c>
      <c r="R162" s="300">
        <v>1.7516476369117571</v>
      </c>
      <c r="S162" s="300">
        <v>0.62469351038347576</v>
      </c>
      <c r="T162" s="300">
        <f t="shared" ref="T162:T163" si="257">SUM(Q162:S162)</f>
        <v>13.684568569613367</v>
      </c>
      <c r="U162" s="300"/>
      <c r="V162" s="300">
        <v>10.749767793157741</v>
      </c>
      <c r="W162" s="300">
        <v>1.9148361228811626</v>
      </c>
      <c r="X162" s="300">
        <v>0.62568441585487045</v>
      </c>
      <c r="Y162" s="300">
        <f t="shared" ref="Y162:Y163" si="258">SUM(V162:X162)</f>
        <v>13.290288331893773</v>
      </c>
    </row>
    <row r="163" spans="1:25" x14ac:dyDescent="0.2">
      <c r="A163" s="264" t="s">
        <v>363</v>
      </c>
      <c r="B163" s="301">
        <f>SUM(B161:B162)</f>
        <v>19.781793223214752</v>
      </c>
      <c r="C163" s="301">
        <f t="shared" ref="C163" si="259">SUM(C161:C162)</f>
        <v>8.8384102828980797</v>
      </c>
      <c r="D163" s="301">
        <f t="shared" ref="D163" si="260">SUM(D161:D162)</f>
        <v>1.7827964938871896</v>
      </c>
      <c r="E163" s="301">
        <f t="shared" si="254"/>
        <v>30.40300000000002</v>
      </c>
      <c r="F163" s="301"/>
      <c r="G163" s="301">
        <f>SUM(G161:G162)</f>
        <v>19.51754352711621</v>
      </c>
      <c r="H163" s="301">
        <f t="shared" ref="H163" si="261">SUM(H161:H162)</f>
        <v>8.7047422637967369</v>
      </c>
      <c r="I163" s="301">
        <f t="shared" ref="I163" si="262">SUM(I161:I162)</f>
        <v>1.4217142090870944</v>
      </c>
      <c r="J163" s="301">
        <f t="shared" si="255"/>
        <v>29.644000000000045</v>
      </c>
      <c r="K163" s="301"/>
      <c r="L163" s="301">
        <f>SUM(L161:L162)</f>
        <v>19.985012665077917</v>
      </c>
      <c r="M163" s="301">
        <f t="shared" ref="M163" si="263">SUM(M161:M162)</f>
        <v>8.7961808100280248</v>
      </c>
      <c r="N163" s="301">
        <f t="shared" ref="N163" si="264">SUM(N161:N162)</f>
        <v>1.5658065248940087</v>
      </c>
      <c r="O163" s="301">
        <f t="shared" si="256"/>
        <v>30.346999999999952</v>
      </c>
      <c r="P163" s="301"/>
      <c r="Q163" s="301">
        <f>SUM(Q161:Q162)</f>
        <v>20.912945096164446</v>
      </c>
      <c r="R163" s="301">
        <f t="shared" ref="R163" si="265">SUM(R161:R162)</f>
        <v>9.4123859280302025</v>
      </c>
      <c r="S163" s="301">
        <f t="shared" ref="S163" si="266">SUM(S161:S162)</f>
        <v>1.6586689758053264</v>
      </c>
      <c r="T163" s="301">
        <f t="shared" si="257"/>
        <v>31.983999999999973</v>
      </c>
      <c r="U163" s="301"/>
      <c r="V163" s="301">
        <f>SUM(V161:V162)</f>
        <v>20.267597947800503</v>
      </c>
      <c r="W163" s="301">
        <f t="shared" ref="W163" si="267">SUM(W161:W162)</f>
        <v>9.5096258731228733</v>
      </c>
      <c r="X163" s="301">
        <f t="shared" ref="X163" si="268">SUM(X161:X162)</f>
        <v>1.6587761790766475</v>
      </c>
      <c r="Y163" s="301">
        <f t="shared" si="258"/>
        <v>31.436000000000021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16.984330164932725</v>
      </c>
      <c r="C170" s="300">
        <v>21.652815176542941</v>
      </c>
      <c r="D170" s="300">
        <v>5.2289675195318308</v>
      </c>
      <c r="E170" s="300">
        <f>SUM(B170:D170)</f>
        <v>43.866112861007494</v>
      </c>
      <c r="F170" s="300"/>
      <c r="G170" s="300">
        <v>15.574664714504026</v>
      </c>
      <c r="H170" s="300">
        <v>20.591877564729625</v>
      </c>
      <c r="I170" s="300">
        <v>4.6739541597825118</v>
      </c>
      <c r="J170" s="300">
        <f>SUM(G170:I170)</f>
        <v>40.840496439016164</v>
      </c>
      <c r="K170" s="300"/>
      <c r="L170" s="300">
        <v>14.755278005124071</v>
      </c>
      <c r="M170" s="300">
        <v>20.33210894080548</v>
      </c>
      <c r="N170" s="300">
        <v>4.5966084346091058</v>
      </c>
      <c r="O170" s="300">
        <f>SUM(L170:N170)</f>
        <v>39.683995380538661</v>
      </c>
      <c r="P170" s="300"/>
      <c r="Q170" s="300">
        <v>15.0894183866082</v>
      </c>
      <c r="R170" s="300">
        <v>19.90267612241383</v>
      </c>
      <c r="S170" s="300">
        <v>4.6498576347673568</v>
      </c>
      <c r="T170" s="300">
        <f>SUM(Q170:S170)</f>
        <v>39.641952143789389</v>
      </c>
      <c r="U170" s="300"/>
      <c r="V170" s="300">
        <v>16.178719312591912</v>
      </c>
      <c r="W170" s="300">
        <v>19.506983303593127</v>
      </c>
      <c r="X170" s="300">
        <v>4.7711842960767381</v>
      </c>
      <c r="Y170" s="300">
        <f>SUM(V170:X170)</f>
        <v>40.45688691226178</v>
      </c>
    </row>
    <row r="171" spans="1:25" x14ac:dyDescent="0.2">
      <c r="A171" s="260" t="s">
        <v>364</v>
      </c>
      <c r="B171" s="300">
        <v>11.144999009219166</v>
      </c>
      <c r="C171" s="300">
        <v>4.4399387477452352</v>
      </c>
      <c r="D171" s="300">
        <v>2.380949382028084</v>
      </c>
      <c r="E171" s="300">
        <f t="shared" ref="E171" si="269">SUM(B171:D171)</f>
        <v>17.965887138992485</v>
      </c>
      <c r="F171" s="300"/>
      <c r="G171" s="300">
        <v>9.8627963574702378</v>
      </c>
      <c r="H171" s="300">
        <v>4.513135154795946</v>
      </c>
      <c r="I171" s="300">
        <v>2.7545720487175789</v>
      </c>
      <c r="J171" s="300">
        <f t="shared" ref="J171:J172" si="270">SUM(G171:I171)</f>
        <v>17.130503560983762</v>
      </c>
      <c r="K171" s="300"/>
      <c r="L171" s="300">
        <v>9.4274413073497705</v>
      </c>
      <c r="M171" s="300">
        <v>4.7475065749283827</v>
      </c>
      <c r="N171" s="300">
        <v>3.060056737183185</v>
      </c>
      <c r="O171" s="300">
        <f t="shared" ref="O171:O172" si="271">SUM(L171:N171)</f>
        <v>17.235004619461339</v>
      </c>
      <c r="P171" s="300"/>
      <c r="Q171" s="300">
        <v>9.3081201158361964</v>
      </c>
      <c r="R171" s="300">
        <v>4.8132577356856245</v>
      </c>
      <c r="S171" s="300">
        <v>3.1206700046887716</v>
      </c>
      <c r="T171" s="300">
        <f t="shared" ref="T171:T172" si="272">SUM(Q171:S171)</f>
        <v>17.242047856210593</v>
      </c>
      <c r="U171" s="300"/>
      <c r="V171" s="300">
        <v>9.2966735160854004</v>
      </c>
      <c r="W171" s="300">
        <v>5.0386560509826124</v>
      </c>
      <c r="X171" s="300">
        <v>3.295783520670168</v>
      </c>
      <c r="Y171" s="300">
        <f t="shared" ref="Y171:Y172" si="273">SUM(V171:X171)</f>
        <v>17.631113087738179</v>
      </c>
    </row>
    <row r="172" spans="1:25" x14ac:dyDescent="0.2">
      <c r="A172" s="264" t="s">
        <v>363</v>
      </c>
      <c r="B172" s="301">
        <f>SUM(B170:B171)</f>
        <v>28.129329174151891</v>
      </c>
      <c r="C172" s="301">
        <f t="shared" ref="C172" si="274">SUM(C170:C171)</f>
        <v>26.092753924288175</v>
      </c>
      <c r="D172" s="301">
        <f t="shared" ref="D172" si="275">SUM(D170:D171)</f>
        <v>7.6099169015599148</v>
      </c>
      <c r="E172" s="301">
        <f>SUM(B172:D172)</f>
        <v>61.831999999999979</v>
      </c>
      <c r="F172" s="301"/>
      <c r="G172" s="301">
        <f>SUM(G170:G171)</f>
        <v>25.437461071974262</v>
      </c>
      <c r="H172" s="301">
        <f t="shared" ref="H172" si="276">SUM(H170:H171)</f>
        <v>25.105012719525572</v>
      </c>
      <c r="I172" s="301">
        <f t="shared" ref="I172" si="277">SUM(I170:I171)</f>
        <v>7.4285262085000907</v>
      </c>
      <c r="J172" s="301">
        <f t="shared" si="270"/>
        <v>57.970999999999918</v>
      </c>
      <c r="K172" s="301"/>
      <c r="L172" s="301">
        <f>SUM(L170:L171)</f>
        <v>24.182719312473843</v>
      </c>
      <c r="M172" s="301">
        <f t="shared" ref="M172" si="278">SUM(M170:M171)</f>
        <v>25.079615515733863</v>
      </c>
      <c r="N172" s="301">
        <f t="shared" ref="N172" si="279">SUM(N170:N171)</f>
        <v>7.6566651717922909</v>
      </c>
      <c r="O172" s="301">
        <f t="shared" si="271"/>
        <v>56.918999999999997</v>
      </c>
      <c r="P172" s="301"/>
      <c r="Q172" s="301">
        <f>SUM(Q170:Q171)</f>
        <v>24.397538502444398</v>
      </c>
      <c r="R172" s="301">
        <f t="shared" ref="R172" si="280">SUM(R170:R171)</f>
        <v>24.715933858099454</v>
      </c>
      <c r="S172" s="301">
        <f t="shared" ref="S172" si="281">SUM(S170:S171)</f>
        <v>7.7705276394561285</v>
      </c>
      <c r="T172" s="301">
        <f t="shared" si="272"/>
        <v>56.883999999999979</v>
      </c>
      <c r="U172" s="301"/>
      <c r="V172" s="301">
        <f>SUM(V170:V171)</f>
        <v>25.475392828677315</v>
      </c>
      <c r="W172" s="301">
        <f t="shared" ref="W172" si="282">SUM(W170:W171)</f>
        <v>24.545639354575741</v>
      </c>
      <c r="X172" s="301">
        <f t="shared" ref="X172" si="283">SUM(X170:X171)</f>
        <v>8.0669678167469065</v>
      </c>
      <c r="Y172" s="301">
        <f t="shared" si="273"/>
        <v>58.087999999999965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27.992171367490066</v>
      </c>
      <c r="C179" s="300">
        <v>26.431792911522873</v>
      </c>
      <c r="D179" s="300">
        <v>6.1616386453255192</v>
      </c>
      <c r="E179" s="300">
        <f>SUM(B179:D179)</f>
        <v>60.585602924338453</v>
      </c>
      <c r="F179" s="300"/>
      <c r="G179" s="300">
        <v>30.568082377725656</v>
      </c>
      <c r="H179" s="300">
        <v>28.857394690942638</v>
      </c>
      <c r="I179" s="300">
        <v>5.9367438582868148</v>
      </c>
      <c r="J179" s="300">
        <f>SUM(G179:I179)</f>
        <v>65.362220926955104</v>
      </c>
      <c r="K179" s="300"/>
      <c r="L179" s="300">
        <v>29.966102225794444</v>
      </c>
      <c r="M179" s="300">
        <v>27.983325388877571</v>
      </c>
      <c r="N179" s="300">
        <v>5.7861359419593548</v>
      </c>
      <c r="O179" s="300">
        <f>SUM(L179:N179)</f>
        <v>63.735563556631377</v>
      </c>
      <c r="P179" s="300"/>
      <c r="Q179" s="300">
        <v>31.836784033651622</v>
      </c>
      <c r="R179" s="300">
        <v>27.998433810645849</v>
      </c>
      <c r="S179" s="300">
        <v>6.297804569850455</v>
      </c>
      <c r="T179" s="300">
        <f>SUM(Q179:S179)</f>
        <v>66.133022414147931</v>
      </c>
      <c r="U179" s="300"/>
      <c r="V179" s="300">
        <v>33.852922970421808</v>
      </c>
      <c r="W179" s="300">
        <v>26.298320130420922</v>
      </c>
      <c r="X179" s="300">
        <v>6.865372723160859</v>
      </c>
      <c r="Y179" s="300">
        <f>SUM(V179:X179)</f>
        <v>67.016615824003594</v>
      </c>
    </row>
    <row r="180" spans="1:25" x14ac:dyDescent="0.2">
      <c r="A180" s="260" t="s">
        <v>364</v>
      </c>
      <c r="B180" s="300">
        <v>11.707619678097879</v>
      </c>
      <c r="C180" s="300">
        <v>4.3747128134139448</v>
      </c>
      <c r="D180" s="300">
        <v>0.94106458414977101</v>
      </c>
      <c r="E180" s="300">
        <f t="shared" ref="E180:E181" si="284">SUM(B180:D180)</f>
        <v>17.023397075661595</v>
      </c>
      <c r="F180" s="300"/>
      <c r="G180" s="300">
        <v>10.601190460537918</v>
      </c>
      <c r="H180" s="300">
        <v>3.4723830650783931</v>
      </c>
      <c r="I180" s="300">
        <v>1.5782055474286403</v>
      </c>
      <c r="J180" s="300">
        <f t="shared" ref="J180:J181" si="285">SUM(G180:I180)</f>
        <v>15.651779073044951</v>
      </c>
      <c r="K180" s="300"/>
      <c r="L180" s="300">
        <v>10.698491781654498</v>
      </c>
      <c r="M180" s="300">
        <v>4.5802365788800383</v>
      </c>
      <c r="N180" s="300">
        <v>1.4487080828341747</v>
      </c>
      <c r="O180" s="300">
        <f t="shared" ref="O180:O181" si="286">SUM(L180:N180)</f>
        <v>16.72743644336871</v>
      </c>
      <c r="P180" s="300"/>
      <c r="Q180" s="300">
        <v>11.11068682931308</v>
      </c>
      <c r="R180" s="300">
        <v>4.8160575303798012</v>
      </c>
      <c r="S180" s="300">
        <v>1.4472332261592287</v>
      </c>
      <c r="T180" s="300">
        <f t="shared" ref="T180:T181" si="287">SUM(Q180:S180)</f>
        <v>17.37397758585211</v>
      </c>
      <c r="U180" s="300"/>
      <c r="V180" s="300">
        <v>11.312432922283289</v>
      </c>
      <c r="W180" s="300">
        <v>5.0171146818167891</v>
      </c>
      <c r="X180" s="300">
        <v>1.3468365718963433</v>
      </c>
      <c r="Y180" s="300">
        <f t="shared" ref="Y180:Y181" si="288">SUM(V180:X180)</f>
        <v>17.676384175996422</v>
      </c>
    </row>
    <row r="181" spans="1:25" x14ac:dyDescent="0.2">
      <c r="A181" s="264" t="s">
        <v>363</v>
      </c>
      <c r="B181" s="301">
        <f>SUM(B179:B180)</f>
        <v>39.699791045587943</v>
      </c>
      <c r="C181" s="301">
        <f t="shared" ref="C181" si="289">SUM(C179:C180)</f>
        <v>30.806505724936819</v>
      </c>
      <c r="D181" s="301">
        <f t="shared" ref="D181" si="290">SUM(D179:D180)</f>
        <v>7.1027032294752903</v>
      </c>
      <c r="E181" s="301">
        <f t="shared" si="284"/>
        <v>77.609000000000052</v>
      </c>
      <c r="F181" s="301"/>
      <c r="G181" s="301">
        <f>SUM(G179:G180)</f>
        <v>41.169272838263574</v>
      </c>
      <c r="H181" s="301">
        <f t="shared" ref="H181" si="291">SUM(H179:H180)</f>
        <v>32.329777756021031</v>
      </c>
      <c r="I181" s="301">
        <f t="shared" ref="I181" si="292">SUM(I179:I180)</f>
        <v>7.5149494057154556</v>
      </c>
      <c r="J181" s="301">
        <f t="shared" si="285"/>
        <v>81.014000000000053</v>
      </c>
      <c r="K181" s="301"/>
      <c r="L181" s="301">
        <f>SUM(L179:L180)</f>
        <v>40.66459400744894</v>
      </c>
      <c r="M181" s="301">
        <f t="shared" ref="M181" si="293">SUM(M179:M180)</f>
        <v>32.563561967757607</v>
      </c>
      <c r="N181" s="301">
        <f t="shared" ref="N181" si="294">SUM(N179:N180)</f>
        <v>7.2348440247935297</v>
      </c>
      <c r="O181" s="301">
        <f t="shared" si="286"/>
        <v>80.463000000000079</v>
      </c>
      <c r="P181" s="301"/>
      <c r="Q181" s="301">
        <f>SUM(Q179:Q180)</f>
        <v>42.9474708629647</v>
      </c>
      <c r="R181" s="301">
        <f t="shared" ref="R181" si="295">SUM(R179:R180)</f>
        <v>32.814491341025651</v>
      </c>
      <c r="S181" s="301">
        <f t="shared" ref="S181" si="296">SUM(S179:S180)</f>
        <v>7.7450377960096839</v>
      </c>
      <c r="T181" s="301">
        <f t="shared" si="287"/>
        <v>83.507000000000033</v>
      </c>
      <c r="U181" s="301"/>
      <c r="V181" s="301">
        <f>SUM(V179:V180)</f>
        <v>45.165355892705094</v>
      </c>
      <c r="W181" s="301">
        <f t="shared" ref="W181" si="297">SUM(W179:W180)</f>
        <v>31.315434812237712</v>
      </c>
      <c r="X181" s="301">
        <f t="shared" ref="X181" si="298">SUM(X179:X180)</f>
        <v>8.2122092950572032</v>
      </c>
      <c r="Y181" s="301">
        <f t="shared" si="288"/>
        <v>84.693000000000012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2.340283668748885</v>
      </c>
      <c r="C188" s="300">
        <v>3.9212540746088655</v>
      </c>
      <c r="D188" s="300">
        <v>2.5977035599534464</v>
      </c>
      <c r="E188" s="300">
        <f>SUM(B188:D188)</f>
        <v>8.8592413033111974</v>
      </c>
      <c r="F188" s="300"/>
      <c r="G188" s="300">
        <v>2.1374877863884687</v>
      </c>
      <c r="H188" s="300">
        <v>4.2598865134826083</v>
      </c>
      <c r="I188" s="300">
        <v>2.5380571760780635</v>
      </c>
      <c r="J188" s="300">
        <f>SUM(G188:I188)</f>
        <v>8.9354314759491409</v>
      </c>
      <c r="K188" s="300"/>
      <c r="L188" s="300">
        <v>2.3831061069150636</v>
      </c>
      <c r="M188" s="300">
        <v>4.0127006954243418</v>
      </c>
      <c r="N188" s="300">
        <v>2.9907975182957203</v>
      </c>
      <c r="O188" s="300">
        <f>SUM(L188:N188)</f>
        <v>9.3866043206351257</v>
      </c>
      <c r="P188" s="300"/>
      <c r="Q188" s="300">
        <v>2.4596405453980408</v>
      </c>
      <c r="R188" s="300">
        <v>4.3202198127733658</v>
      </c>
      <c r="S188" s="300">
        <v>3.0059149004666041</v>
      </c>
      <c r="T188" s="300">
        <f>SUM(Q188:S188)</f>
        <v>9.7857752586380116</v>
      </c>
      <c r="U188" s="300"/>
      <c r="V188" s="300">
        <v>2.4707288485101979</v>
      </c>
      <c r="W188" s="300">
        <v>4.5904782480153887</v>
      </c>
      <c r="X188" s="300">
        <v>3.2423035049894939</v>
      </c>
      <c r="Y188" s="300">
        <f>SUM(V188:X188)</f>
        <v>10.303510601515081</v>
      </c>
    </row>
    <row r="189" spans="1:25" x14ac:dyDescent="0.2">
      <c r="A189" s="260" t="s">
        <v>364</v>
      </c>
      <c r="B189" s="300">
        <v>3.823716068929889</v>
      </c>
      <c r="C189" s="300">
        <v>2.6964984986564615</v>
      </c>
      <c r="D189" s="300">
        <v>3.7925441291024957</v>
      </c>
      <c r="E189" s="300">
        <f t="shared" ref="E189:E190" si="299">SUM(B189:D189)</f>
        <v>10.312758696688846</v>
      </c>
      <c r="F189" s="300"/>
      <c r="G189" s="300">
        <v>3.2048130501111118</v>
      </c>
      <c r="H189" s="300">
        <v>2.7618137411999761</v>
      </c>
      <c r="I189" s="300">
        <v>2.8269417327397655</v>
      </c>
      <c r="J189" s="300">
        <f t="shared" ref="J189:J190" si="300">SUM(G189:I189)</f>
        <v>8.793568524050853</v>
      </c>
      <c r="K189" s="300"/>
      <c r="L189" s="300">
        <v>3.2176000940867402</v>
      </c>
      <c r="M189" s="300">
        <v>2.5777481807237552</v>
      </c>
      <c r="N189" s="300">
        <v>2.3890474045543901</v>
      </c>
      <c r="O189" s="300">
        <f t="shared" ref="O189:O190" si="301">SUM(L189:N189)</f>
        <v>8.1843956793648847</v>
      </c>
      <c r="P189" s="300"/>
      <c r="Q189" s="300">
        <v>3.4783131262947795</v>
      </c>
      <c r="R189" s="300">
        <v>2.858034828313269</v>
      </c>
      <c r="S189" s="300">
        <v>2.5498767867539223</v>
      </c>
      <c r="T189" s="300">
        <f t="shared" ref="T189:T190" si="302">SUM(Q189:S189)</f>
        <v>8.8862247413619713</v>
      </c>
      <c r="U189" s="300"/>
      <c r="V189" s="300">
        <v>3.749918410555539</v>
      </c>
      <c r="W189" s="300">
        <v>3.1898394551703051</v>
      </c>
      <c r="X189" s="300">
        <v>2.8667315327590561</v>
      </c>
      <c r="Y189" s="300">
        <f t="shared" ref="Y189:Y190" si="303">SUM(V189:X189)</f>
        <v>9.8064893984848993</v>
      </c>
    </row>
    <row r="190" spans="1:25" x14ac:dyDescent="0.2">
      <c r="A190" s="264" t="s">
        <v>363</v>
      </c>
      <c r="B190" s="301">
        <f>SUM(B188:B189)</f>
        <v>6.1639997376787736</v>
      </c>
      <c r="C190" s="301">
        <f t="shared" ref="C190" si="304">SUM(C188:C189)</f>
        <v>6.6177525732653271</v>
      </c>
      <c r="D190" s="301">
        <f t="shared" ref="D190" si="305">SUM(D188:D189)</f>
        <v>6.3902476890559416</v>
      </c>
      <c r="E190" s="301">
        <f t="shared" si="299"/>
        <v>19.17200000000004</v>
      </c>
      <c r="F190" s="301"/>
      <c r="G190" s="301">
        <f>SUM(G188:G189)</f>
        <v>5.3423008364995805</v>
      </c>
      <c r="H190" s="301">
        <f t="shared" ref="H190" si="306">SUM(H188:H189)</f>
        <v>7.0217002546825844</v>
      </c>
      <c r="I190" s="301">
        <f t="shared" ref="I190" si="307">SUM(I188:I189)</f>
        <v>5.3649989088178289</v>
      </c>
      <c r="J190" s="301">
        <f t="shared" si="300"/>
        <v>17.728999999999992</v>
      </c>
      <c r="K190" s="301"/>
      <c r="L190" s="301">
        <f>SUM(L188:L189)</f>
        <v>5.6007062010018043</v>
      </c>
      <c r="M190" s="301">
        <f t="shared" ref="M190" si="308">SUM(M188:M189)</f>
        <v>6.5904488761480966</v>
      </c>
      <c r="N190" s="301">
        <f t="shared" ref="N190" si="309">SUM(N188:N189)</f>
        <v>5.3798449228501104</v>
      </c>
      <c r="O190" s="301">
        <f t="shared" si="301"/>
        <v>17.571000000000012</v>
      </c>
      <c r="P190" s="301"/>
      <c r="Q190" s="301">
        <f>SUM(Q188:Q189)</f>
        <v>5.9379536716928207</v>
      </c>
      <c r="R190" s="301">
        <f t="shared" ref="R190" si="310">SUM(R188:R189)</f>
        <v>7.1782546410866352</v>
      </c>
      <c r="S190" s="301">
        <f t="shared" ref="S190" si="311">SUM(S188:S189)</f>
        <v>5.5557916872205269</v>
      </c>
      <c r="T190" s="301">
        <f t="shared" si="302"/>
        <v>18.671999999999983</v>
      </c>
      <c r="U190" s="301"/>
      <c r="V190" s="301">
        <f>SUM(V188:V189)</f>
        <v>6.2206472590657373</v>
      </c>
      <c r="W190" s="301">
        <f t="shared" ref="W190" si="312">SUM(W188:W189)</f>
        <v>7.7803177031856938</v>
      </c>
      <c r="X190" s="301">
        <f t="shared" ref="X190" si="313">SUM(X188:X189)</f>
        <v>6.1090350377485496</v>
      </c>
      <c r="Y190" s="301">
        <f t="shared" si="303"/>
        <v>20.109999999999978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2.7834680560534411</v>
      </c>
      <c r="C197" s="300">
        <v>3.4847738799029151</v>
      </c>
      <c r="D197" s="300">
        <v>4.1659643067557921</v>
      </c>
      <c r="E197" s="300">
        <f>SUM(B197:D197)</f>
        <v>10.434206242712147</v>
      </c>
      <c r="F197" s="300"/>
      <c r="G197" s="300">
        <v>3.258246769907668</v>
      </c>
      <c r="H197" s="300">
        <v>3.1715281673788627</v>
      </c>
      <c r="I197" s="300">
        <v>3.8037550740442811</v>
      </c>
      <c r="J197" s="300">
        <f>SUM(G197:I197)</f>
        <v>10.233530011330812</v>
      </c>
      <c r="K197" s="300"/>
      <c r="L197" s="300">
        <v>3.1351533385898067</v>
      </c>
      <c r="M197" s="300">
        <v>4.0071178609615163</v>
      </c>
      <c r="N197" s="300">
        <v>4.1072801732575419</v>
      </c>
      <c r="O197" s="300">
        <f>SUM(L197:N197)</f>
        <v>11.249551372808865</v>
      </c>
      <c r="P197" s="300"/>
      <c r="Q197" s="300">
        <v>2.8632335609203592</v>
      </c>
      <c r="R197" s="300">
        <v>3.7239595805440113</v>
      </c>
      <c r="S197" s="300">
        <v>3.8842676066307895</v>
      </c>
      <c r="T197" s="300">
        <f>SUM(Q197:S197)</f>
        <v>10.47146074809516</v>
      </c>
      <c r="U197" s="300"/>
      <c r="V197" s="300">
        <v>2.7185370754910441</v>
      </c>
      <c r="W197" s="300">
        <v>3.5850810720459227</v>
      </c>
      <c r="X197" s="300">
        <v>3.8027989632895425</v>
      </c>
      <c r="Y197" s="300">
        <f>SUM(V197:X197)</f>
        <v>10.106417110826509</v>
      </c>
    </row>
    <row r="198" spans="1:25" x14ac:dyDescent="0.2">
      <c r="A198" s="260" t="s">
        <v>364</v>
      </c>
      <c r="B198" s="300">
        <v>4.2682904564751256</v>
      </c>
      <c r="C198" s="300">
        <v>0.97275436011997896</v>
      </c>
      <c r="D198" s="300">
        <v>2.3587489406927431</v>
      </c>
      <c r="E198" s="300">
        <f t="shared" ref="E198:E199" si="314">SUM(B198:D198)</f>
        <v>7.5997937572878485</v>
      </c>
      <c r="F198" s="300"/>
      <c r="G198" s="300">
        <v>3.7894769505387167</v>
      </c>
      <c r="H198" s="300">
        <v>0.9940093577518857</v>
      </c>
      <c r="I198" s="300">
        <v>1.7219836803786173</v>
      </c>
      <c r="J198" s="300">
        <f t="shared" ref="J198:J199" si="315">SUM(G198:I198)</f>
        <v>6.50546998866922</v>
      </c>
      <c r="K198" s="300"/>
      <c r="L198" s="300">
        <v>2.6691536518615679</v>
      </c>
      <c r="M198" s="300">
        <v>0.79056310084570935</v>
      </c>
      <c r="N198" s="300">
        <v>1.2607318744838638</v>
      </c>
      <c r="O198" s="300">
        <f t="shared" ref="O198:O199" si="316">SUM(L198:N198)</f>
        <v>4.720448627191141</v>
      </c>
      <c r="P198" s="300"/>
      <c r="Q198" s="300">
        <v>2.5989112418722633</v>
      </c>
      <c r="R198" s="300">
        <v>0.74266411626017848</v>
      </c>
      <c r="S198" s="300">
        <v>1.2259638937724173</v>
      </c>
      <c r="T198" s="300">
        <f t="shared" ref="T198:T199" si="317">SUM(Q198:S198)</f>
        <v>4.5675392519048588</v>
      </c>
      <c r="U198" s="300"/>
      <c r="V198" s="300">
        <v>2.7083363791992814</v>
      </c>
      <c r="W198" s="300">
        <v>0.7410445211910508</v>
      </c>
      <c r="X198" s="300">
        <v>1.2722019887831499</v>
      </c>
      <c r="Y198" s="300">
        <f t="shared" ref="Y198:Y199" si="318">SUM(V198:X198)</f>
        <v>4.7215828891734821</v>
      </c>
    </row>
    <row r="199" spans="1:25" x14ac:dyDescent="0.2">
      <c r="A199" s="264" t="s">
        <v>363</v>
      </c>
      <c r="B199" s="301">
        <f>SUM(B197:B198)</f>
        <v>7.0517585125285667</v>
      </c>
      <c r="C199" s="301">
        <f t="shared" ref="C199" si="319">SUM(C197:C198)</f>
        <v>4.4575282400228939</v>
      </c>
      <c r="D199" s="301">
        <f t="shared" ref="D199" si="320">SUM(D197:D198)</f>
        <v>6.5247132474485348</v>
      </c>
      <c r="E199" s="301">
        <f t="shared" si="314"/>
        <v>18.033999999999995</v>
      </c>
      <c r="F199" s="301"/>
      <c r="G199" s="301">
        <f>SUM(G197:G198)</f>
        <v>7.0477237204463847</v>
      </c>
      <c r="H199" s="301">
        <f t="shared" ref="H199" si="321">SUM(H197:H198)</f>
        <v>4.1655375251307483</v>
      </c>
      <c r="I199" s="301">
        <f t="shared" ref="I199" si="322">SUM(I197:I198)</f>
        <v>5.525738754422898</v>
      </c>
      <c r="J199" s="301">
        <f t="shared" si="315"/>
        <v>16.739000000000033</v>
      </c>
      <c r="K199" s="301"/>
      <c r="L199" s="301">
        <f>SUM(L197:L198)</f>
        <v>5.8043069904513747</v>
      </c>
      <c r="M199" s="301">
        <f t="shared" ref="M199" si="323">SUM(M197:M198)</f>
        <v>4.7976809618072256</v>
      </c>
      <c r="N199" s="301">
        <f t="shared" ref="N199" si="324">SUM(N197:N198)</f>
        <v>5.3680120477414057</v>
      </c>
      <c r="O199" s="301">
        <f t="shared" si="316"/>
        <v>15.970000000000006</v>
      </c>
      <c r="P199" s="301"/>
      <c r="Q199" s="301">
        <f>SUM(Q197:Q198)</f>
        <v>5.462144802792622</v>
      </c>
      <c r="R199" s="301">
        <f t="shared" ref="R199" si="325">SUM(R197:R198)</f>
        <v>4.4666236968041897</v>
      </c>
      <c r="S199" s="301">
        <f t="shared" ref="S199" si="326">SUM(S197:S198)</f>
        <v>5.1102315004032066</v>
      </c>
      <c r="T199" s="301">
        <f t="shared" si="317"/>
        <v>15.039000000000019</v>
      </c>
      <c r="U199" s="301"/>
      <c r="V199" s="301">
        <f>SUM(V197:V198)</f>
        <v>5.426873454690325</v>
      </c>
      <c r="W199" s="301">
        <f t="shared" ref="W199" si="327">SUM(W197:W198)</f>
        <v>4.3261255932369735</v>
      </c>
      <c r="X199" s="301">
        <f t="shared" ref="X199" si="328">SUM(X197:X198)</f>
        <v>5.075000952072692</v>
      </c>
      <c r="Y199" s="301">
        <f t="shared" si="318"/>
        <v>14.827999999999991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Solent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-0.16268731174400308</v>
      </c>
      <c r="N7">
        <f>'Ind T4'!C122</f>
        <v>0.34362518517636609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0.72489577268814998</v>
      </c>
      <c r="N9">
        <f>'Ind T4'!C120</f>
        <v>0.34215402966066844</v>
      </c>
    </row>
    <row r="10" spans="1:16" x14ac:dyDescent="0.2">
      <c r="L10" s="13" t="str">
        <f>'Ind T4'!A80</f>
        <v>Education</v>
      </c>
      <c r="M10">
        <f>'Ind T4'!B119</f>
        <v>-1.6422028862971727</v>
      </c>
      <c r="N10">
        <f>'Ind T4'!C119</f>
        <v>0.13562453718953815</v>
      </c>
    </row>
    <row r="11" spans="1:16" x14ac:dyDescent="0.2">
      <c r="L11" s="13" t="str">
        <f>'Ind T4'!A79</f>
        <v>Public admin. and defence</v>
      </c>
      <c r="M11">
        <f>'Ind T4'!B118</f>
        <v>-3.6865641379357772E-2</v>
      </c>
      <c r="N11">
        <f>'Ind T4'!C118</f>
        <v>0.23531688440785459</v>
      </c>
    </row>
    <row r="12" spans="1:16" x14ac:dyDescent="0.2">
      <c r="L12" s="1" t="str">
        <f>CONCATENATE("[",'Ind T4'!A78,"]")</f>
        <v>[Non-marketed services]</v>
      </c>
      <c r="M12">
        <f>'Ind T4'!B117</f>
        <v>-0.25030196032536089</v>
      </c>
      <c r="N12">
        <f>'Ind T4'!C117</f>
        <v>0.25333412937491584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-2.4016287353185062</v>
      </c>
      <c r="N14" s="13">
        <f>'Ind T4'!C115</f>
        <v>-0.49340989401993607</v>
      </c>
    </row>
    <row r="15" spans="1:16" x14ac:dyDescent="0.2">
      <c r="L15" s="13" t="str">
        <f>'Ind T4'!A75</f>
        <v>Arts and entertainment</v>
      </c>
      <c r="M15" s="13">
        <f>'Ind T4'!B114</f>
        <v>-1.7289012851962493</v>
      </c>
      <c r="N15" s="13">
        <f>'Ind T4'!C114</f>
        <v>0.90384279879942575</v>
      </c>
    </row>
    <row r="16" spans="1:16" x14ac:dyDescent="0.2">
      <c r="L16" s="13" t="str">
        <f>'Ind T4'!A74</f>
        <v>Support services</v>
      </c>
      <c r="M16" s="13">
        <f>'Ind T4'!B113</f>
        <v>-0.73937292874671767</v>
      </c>
      <c r="N16" s="13">
        <f>'Ind T4'!C113</f>
        <v>0.79877102197309924</v>
      </c>
    </row>
    <row r="17" spans="12:14" x14ac:dyDescent="0.2">
      <c r="L17" s="13" t="str">
        <f>'Ind T4'!A73</f>
        <v>Professional services</v>
      </c>
      <c r="M17" s="13">
        <f>'Ind T4'!B112</f>
        <v>0.7146660619553824</v>
      </c>
      <c r="N17" s="13">
        <f>'Ind T4'!C112</f>
        <v>0.75847406609235168</v>
      </c>
    </row>
    <row r="18" spans="12:14" x14ac:dyDescent="0.2">
      <c r="L18" s="13" t="str">
        <f>'Ind T4'!A72</f>
        <v>Real estate</v>
      </c>
      <c r="M18" s="13">
        <f>'Ind T4'!B111</f>
        <v>0.72843595611886691</v>
      </c>
      <c r="N18" s="13">
        <f>'Ind T4'!C111</f>
        <v>0.65699759703758964</v>
      </c>
    </row>
    <row r="19" spans="12:14" x14ac:dyDescent="0.2">
      <c r="L19" t="str">
        <f>'Ind T4'!A71</f>
        <v>Finance and insurance</v>
      </c>
      <c r="M19">
        <f>'Ind T4'!B110</f>
        <v>-2.0180807652770527</v>
      </c>
      <c r="N19">
        <f>'Ind T4'!C110</f>
        <v>-0.702347965138439</v>
      </c>
    </row>
    <row r="20" spans="12:14" x14ac:dyDescent="0.2">
      <c r="L20" t="str">
        <f>'Ind T4'!A70</f>
        <v>Information technology</v>
      </c>
      <c r="M20">
        <f>'Ind T4'!B109</f>
        <v>-5.3360930563791094</v>
      </c>
      <c r="N20">
        <f>'Ind T4'!C109</f>
        <v>1.2401773743372813</v>
      </c>
    </row>
    <row r="21" spans="12:14" x14ac:dyDescent="0.2">
      <c r="L21" t="str">
        <f>'Ind T4'!A69</f>
        <v>Media</v>
      </c>
      <c r="M21">
        <f>'Ind T4'!B108</f>
        <v>-11.206080998995239</v>
      </c>
      <c r="N21">
        <f>'Ind T4'!C108</f>
        <v>-0.51634574653124377</v>
      </c>
    </row>
    <row r="22" spans="12:14" x14ac:dyDescent="0.2">
      <c r="L22" s="1" t="str">
        <f>CONCATENATE("[",'Ind T4'!A68,"]")</f>
        <v>[Business and other services]</v>
      </c>
      <c r="M22">
        <f>'Ind T4'!B107</f>
        <v>-1.5850305360972095</v>
      </c>
      <c r="N22">
        <f>'Ind T4'!C107</f>
        <v>0.58227014701650592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9.8066430693388718E-2</v>
      </c>
      <c r="N24">
        <f>'Ind T4'!C105</f>
        <v>1.2248954949232393</v>
      </c>
    </row>
    <row r="25" spans="12:14" x14ac:dyDescent="0.2">
      <c r="L25" s="13" t="str">
        <f>'Ind T4'!A65</f>
        <v>Transport and storage</v>
      </c>
      <c r="M25">
        <f>'Ind T4'!B104</f>
        <v>-1.0241869115031443</v>
      </c>
      <c r="N25">
        <f>'Ind T4'!C104</f>
        <v>0.1163509839611887</v>
      </c>
    </row>
    <row r="26" spans="12:14" x14ac:dyDescent="0.2">
      <c r="L26" s="13" t="str">
        <f>'Ind T4'!A64</f>
        <v>Wholesale and retail trade</v>
      </c>
      <c r="M26">
        <f>'Ind T4'!B103</f>
        <v>0.98557759346384888</v>
      </c>
      <c r="N26">
        <f>'Ind T4'!C103</f>
        <v>0.14529413069765962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0.36971698139356413</v>
      </c>
      <c r="N27">
        <f>'Ind T4'!C102</f>
        <v>0.45121283002431678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1.7318414337435639</v>
      </c>
      <c r="N29">
        <f>'Ind T4'!C100</f>
        <v>0.95628424210916219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0.61227957101939179</v>
      </c>
      <c r="N31">
        <f>'Ind T4'!C98</f>
        <v>-1.4187785680391363</v>
      </c>
    </row>
    <row r="32" spans="12:14" x14ac:dyDescent="0.2">
      <c r="L32" s="13" t="str">
        <f>'Ind T4'!A58</f>
        <v>Engineering</v>
      </c>
      <c r="M32">
        <f>'Ind T4'!B97</f>
        <v>1.5907500589953161</v>
      </c>
      <c r="N32">
        <f>'Ind T4'!C97</f>
        <v>-1.7604525597683218</v>
      </c>
    </row>
    <row r="33" spans="12:14" x14ac:dyDescent="0.2">
      <c r="L33" s="13" t="str">
        <f>'Ind T4'!A57</f>
        <v>Food drink and tobacco</v>
      </c>
      <c r="M33">
        <f>'Ind T4'!B96</f>
        <v>2.7412409495294998</v>
      </c>
      <c r="N33">
        <f>'Ind T4'!C96</f>
        <v>1.632401284227325</v>
      </c>
    </row>
    <row r="34" spans="12:14" x14ac:dyDescent="0.2">
      <c r="L34" s="1" t="str">
        <f>CONCATENATE("[",'Ind T4'!A56,"]")</f>
        <v>[Manufacturing]</v>
      </c>
      <c r="M34">
        <f>'Ind T4'!B95</f>
        <v>0.92017746706993808</v>
      </c>
      <c r="N34">
        <f>'Ind T4'!C95</f>
        <v>-1.3457141227179559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0.40137134967721533</v>
      </c>
      <c r="N36">
        <f>'Ind T4'!C93</f>
        <v>1.3914385377681748</v>
      </c>
    </row>
    <row r="37" spans="12:14" x14ac:dyDescent="0.2">
      <c r="L37" s="13" t="str">
        <f>'Ind T4'!A53</f>
        <v>Electricity and gas</v>
      </c>
      <c r="M37">
        <f>'Ind T4'!B92</f>
        <v>25.355649834162829</v>
      </c>
      <c r="N37">
        <f>'Ind T4'!C92</f>
        <v>-0.13777794148683853</v>
      </c>
    </row>
    <row r="38" spans="12:14" x14ac:dyDescent="0.2">
      <c r="L38" s="13" t="str">
        <f>'Ind T4'!A52</f>
        <v>Mining and quarrying</v>
      </c>
      <c r="M38">
        <f>'Ind T4'!B91</f>
        <v>3.473951037909262</v>
      </c>
      <c r="N38">
        <f>'Ind T4'!C91</f>
        <v>-1.4853067170581991</v>
      </c>
    </row>
    <row r="39" spans="12:14" x14ac:dyDescent="0.2">
      <c r="L39" s="45" t="str">
        <f>'Ind T4'!A51</f>
        <v>Agriculture</v>
      </c>
      <c r="M39">
        <f>'Ind T4'!B90</f>
        <v>-1.9992059597742418</v>
      </c>
      <c r="N39">
        <f>'Ind T4'!C90</f>
        <v>0.39186532904225135</v>
      </c>
    </row>
    <row r="40" spans="12:14" x14ac:dyDescent="0.2">
      <c r="L40" s="1" t="str">
        <f>CONCATENATE("[",'Ind T4'!A50,"]")</f>
        <v>[Primary sector and utilities]</v>
      </c>
      <c r="M40">
        <f>'Ind T4'!B89</f>
        <v>4.8380021152875097</v>
      </c>
      <c r="N40">
        <f>'Ind T4'!C89</f>
        <v>0.43486907076042414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Solent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11.620000000000012</v>
      </c>
      <c r="N5" s="11">
        <f t="shared" ref="N5:AL5" si="1">SUM(N6:N9)</f>
        <v>11.495999999999992</v>
      </c>
      <c r="O5" s="11">
        <f t="shared" si="1"/>
        <v>10.436</v>
      </c>
      <c r="P5" s="11">
        <f t="shared" si="1"/>
        <v>8.2140000000000075</v>
      </c>
      <c r="Q5" s="11">
        <f t="shared" si="1"/>
        <v>11.353000000000012</v>
      </c>
      <c r="R5" s="11">
        <f t="shared" si="1"/>
        <v>9.3219999999999992</v>
      </c>
      <c r="S5" s="11">
        <f t="shared" si="1"/>
        <v>9.4939999999999962</v>
      </c>
      <c r="T5" s="11">
        <f t="shared" si="1"/>
        <v>11.631000000000004</v>
      </c>
      <c r="U5" s="11">
        <f t="shared" si="1"/>
        <v>11.242999999999997</v>
      </c>
      <c r="V5" s="11">
        <f t="shared" si="1"/>
        <v>12.455000000000004</v>
      </c>
      <c r="W5" s="11">
        <f t="shared" si="1"/>
        <v>11.806000000000017</v>
      </c>
      <c r="X5" s="11">
        <f t="shared" si="1"/>
        <v>11.738000000000012</v>
      </c>
      <c r="Y5" s="11">
        <f t="shared" si="1"/>
        <v>11.679000000000006</v>
      </c>
      <c r="Z5" s="11">
        <f t="shared" si="1"/>
        <v>11.766999999999992</v>
      </c>
      <c r="AA5" s="11">
        <f t="shared" si="1"/>
        <v>11.950999999999993</v>
      </c>
      <c r="AB5" s="11">
        <f t="shared" si="1"/>
        <v>12.044999999999998</v>
      </c>
      <c r="AC5" s="11">
        <f t="shared" si="1"/>
        <v>12.121</v>
      </c>
      <c r="AD5" s="11">
        <f t="shared" si="1"/>
        <v>12.184999999999993</v>
      </c>
      <c r="AE5" s="11">
        <f t="shared" si="1"/>
        <v>12.236000000000004</v>
      </c>
      <c r="AF5" s="11">
        <f t="shared" si="1"/>
        <v>12.284999999999981</v>
      </c>
      <c r="AG5" s="11">
        <f t="shared" si="1"/>
        <v>12.341999999999997</v>
      </c>
      <c r="AH5" s="11">
        <f t="shared" si="1"/>
        <v>12.393000000000001</v>
      </c>
      <c r="AI5" s="11">
        <f t="shared" si="1"/>
        <v>12.444999999999991</v>
      </c>
      <c r="AJ5" s="11">
        <f t="shared" si="1"/>
        <v>12.496999999999995</v>
      </c>
      <c r="AK5" s="11">
        <f t="shared" si="1"/>
        <v>12.548000000000009</v>
      </c>
      <c r="AL5" s="11">
        <f t="shared" si="1"/>
        <v>12.599999999999985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3.7550000000000003</v>
      </c>
      <c r="N6" s="11">
        <v>4.2330000000000076</v>
      </c>
      <c r="O6" s="11">
        <v>4.6680000000000099</v>
      </c>
      <c r="P6" s="11">
        <v>3.2020000000000013</v>
      </c>
      <c r="Q6" s="11">
        <v>6.0590000000000144</v>
      </c>
      <c r="R6" s="11">
        <v>4.3209999999999953</v>
      </c>
      <c r="S6" s="11">
        <v>4.0850000000000053</v>
      </c>
      <c r="T6" s="11">
        <v>4.5319999999999885</v>
      </c>
      <c r="U6" s="11">
        <v>3.9440000000000008</v>
      </c>
      <c r="V6" s="11">
        <v>4.8770000000000069</v>
      </c>
      <c r="W6" s="11">
        <v>3.906000000000013</v>
      </c>
      <c r="X6" s="11">
        <v>3.9360000000000115</v>
      </c>
      <c r="Y6" s="11">
        <v>3.9630000000000023</v>
      </c>
      <c r="Z6" s="11">
        <v>4.0050000000000043</v>
      </c>
      <c r="AA6" s="11">
        <v>4.0319999999999974</v>
      </c>
      <c r="AB6" s="11">
        <v>4.0389999999999917</v>
      </c>
      <c r="AC6" s="11">
        <v>4.0490000000000101</v>
      </c>
      <c r="AD6" s="11">
        <v>4.0590000000000144</v>
      </c>
      <c r="AE6" s="11">
        <v>4.0670000000000091</v>
      </c>
      <c r="AF6" s="11">
        <v>4.0739999999999927</v>
      </c>
      <c r="AG6" s="11">
        <v>4.08699999999999</v>
      </c>
      <c r="AH6" s="11">
        <v>4.0989999999999984</v>
      </c>
      <c r="AI6" s="11">
        <v>4.1110000000000033</v>
      </c>
      <c r="AJ6" s="11">
        <v>4.1220000000000034</v>
      </c>
      <c r="AK6" s="172">
        <v>4.1319999999999988</v>
      </c>
      <c r="AL6" s="11">
        <v>4.1419999999999924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0.4000000000000013</v>
      </c>
      <c r="N7" s="11">
        <v>0.28600000000000042</v>
      </c>
      <c r="O7" s="11">
        <v>0.55500000000000005</v>
      </c>
      <c r="P7" s="11">
        <v>0.57699999999999974</v>
      </c>
      <c r="Q7" s="11">
        <v>0.2909999999999997</v>
      </c>
      <c r="R7" s="11">
        <v>0.47799999999999943</v>
      </c>
      <c r="S7" s="11">
        <v>0.42899999999999988</v>
      </c>
      <c r="T7" s="11">
        <v>0.65800000000000125</v>
      </c>
      <c r="U7" s="11">
        <v>0.4170000000000002</v>
      </c>
      <c r="V7" s="11">
        <v>0.6689999999999976</v>
      </c>
      <c r="W7" s="11">
        <v>0.56699999999999962</v>
      </c>
      <c r="X7" s="11">
        <v>0.55300000000000227</v>
      </c>
      <c r="Y7" s="11">
        <v>0.54899999999999916</v>
      </c>
      <c r="Z7" s="11">
        <v>0.53499999999999914</v>
      </c>
      <c r="AA7" s="11">
        <v>0.51799999999999935</v>
      </c>
      <c r="AB7" s="11">
        <v>0.50699999999999867</v>
      </c>
      <c r="AC7" s="11">
        <v>0.50000000000000011</v>
      </c>
      <c r="AD7" s="11">
        <v>0.49299999999999894</v>
      </c>
      <c r="AE7" s="11">
        <v>0.48600000000000099</v>
      </c>
      <c r="AF7" s="11">
        <v>0.47999999999999965</v>
      </c>
      <c r="AG7" s="11">
        <v>0.47599999999999987</v>
      </c>
      <c r="AH7" s="11">
        <v>0.46999999999999942</v>
      </c>
      <c r="AI7" s="11">
        <v>0.46499999999999869</v>
      </c>
      <c r="AJ7" s="11">
        <v>0.4610000000000003</v>
      </c>
      <c r="AK7" s="172">
        <v>0.45700000000000107</v>
      </c>
      <c r="AL7" s="11">
        <v>0.45300000000000001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3.6910000000000114</v>
      </c>
      <c r="N8" s="11">
        <v>3.4239999999999866</v>
      </c>
      <c r="O8" s="11">
        <v>2.0809999999999951</v>
      </c>
      <c r="P8" s="11">
        <v>1.4960000000000002</v>
      </c>
      <c r="Q8" s="11">
        <v>1.3519999999999999</v>
      </c>
      <c r="R8" s="11">
        <v>1.3100000000000021</v>
      </c>
      <c r="S8" s="11">
        <v>2.2269999999999999</v>
      </c>
      <c r="T8" s="11">
        <v>3.2310000000000021</v>
      </c>
      <c r="U8" s="11">
        <v>3.5469999999999993</v>
      </c>
      <c r="V8" s="11">
        <v>3.3129999999999939</v>
      </c>
      <c r="W8" s="11">
        <v>4.0550000000000086</v>
      </c>
      <c r="X8" s="11">
        <v>4.0300000000000011</v>
      </c>
      <c r="Y8" s="11">
        <v>3.963000000000005</v>
      </c>
      <c r="Z8" s="11">
        <v>3.9469999999999961</v>
      </c>
      <c r="AA8" s="11">
        <v>3.9459999999999944</v>
      </c>
      <c r="AB8" s="11">
        <v>3.9439999999999995</v>
      </c>
      <c r="AC8" s="11">
        <v>3.9399999999999946</v>
      </c>
      <c r="AD8" s="11">
        <v>3.9399999999999991</v>
      </c>
      <c r="AE8" s="11">
        <v>3.9389999999999974</v>
      </c>
      <c r="AF8" s="11">
        <v>3.94</v>
      </c>
      <c r="AG8" s="11">
        <v>3.9440000000000053</v>
      </c>
      <c r="AH8" s="11">
        <v>3.9480000000000035</v>
      </c>
      <c r="AI8" s="11">
        <v>3.952999999999987</v>
      </c>
      <c r="AJ8" s="11">
        <v>3.9589999999999885</v>
      </c>
      <c r="AK8" s="172">
        <v>3.9650000000000039</v>
      </c>
      <c r="AL8" s="11">
        <v>3.9719999999999986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3.7739999999999987</v>
      </c>
      <c r="N9" s="11">
        <v>3.5529999999999982</v>
      </c>
      <c r="O9" s="11">
        <v>3.1319999999999948</v>
      </c>
      <c r="P9" s="11">
        <v>2.9390000000000058</v>
      </c>
      <c r="Q9" s="11">
        <v>3.6509999999999989</v>
      </c>
      <c r="R9" s="11">
        <v>3.2130000000000019</v>
      </c>
      <c r="S9" s="11">
        <v>2.7529999999999908</v>
      </c>
      <c r="T9" s="11">
        <v>3.210000000000012</v>
      </c>
      <c r="U9" s="11">
        <v>3.3349999999999977</v>
      </c>
      <c r="V9" s="11">
        <v>3.596000000000005</v>
      </c>
      <c r="W9" s="11">
        <v>3.2779999999999965</v>
      </c>
      <c r="X9" s="11">
        <v>3.2189999999999959</v>
      </c>
      <c r="Y9" s="11">
        <v>3.2039999999999988</v>
      </c>
      <c r="Z9" s="11">
        <v>3.2799999999999931</v>
      </c>
      <c r="AA9" s="11">
        <v>3.4550000000000023</v>
      </c>
      <c r="AB9" s="11">
        <v>3.5550000000000095</v>
      </c>
      <c r="AC9" s="11">
        <v>3.6319999999999966</v>
      </c>
      <c r="AD9" s="11">
        <v>3.6929999999999823</v>
      </c>
      <c r="AE9" s="11">
        <v>3.7439999999999962</v>
      </c>
      <c r="AF9" s="11">
        <v>3.7909999999999879</v>
      </c>
      <c r="AG9" s="11">
        <v>3.8350000000000031</v>
      </c>
      <c r="AH9" s="11">
        <v>3.8760000000000003</v>
      </c>
      <c r="AI9" s="11">
        <v>3.9160000000000021</v>
      </c>
      <c r="AJ9" s="11">
        <v>3.9550000000000014</v>
      </c>
      <c r="AK9" s="172">
        <v>3.9940000000000047</v>
      </c>
      <c r="AL9" s="11">
        <v>4.0329999999999941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45.722000000000001</v>
      </c>
      <c r="N11" s="11">
        <f t="shared" si="2"/>
        <v>47.260000000000034</v>
      </c>
      <c r="O11" s="11">
        <f t="shared" si="2"/>
        <v>53.711000000000048</v>
      </c>
      <c r="P11" s="11">
        <f t="shared" si="2"/>
        <v>44.630000000000024</v>
      </c>
      <c r="Q11" s="11">
        <f t="shared" si="2"/>
        <v>42.789000000000073</v>
      </c>
      <c r="R11" s="11">
        <f t="shared" ref="R11" si="3">SUM(R12:R14)</f>
        <v>44.555000000000035</v>
      </c>
      <c r="S11" s="11">
        <f t="shared" ref="S11" si="4">SUM(S12:S14)</f>
        <v>45.240000000000038</v>
      </c>
      <c r="T11" s="11">
        <f t="shared" ref="T11" si="5">SUM(T12:T14)</f>
        <v>44.116999999999905</v>
      </c>
      <c r="U11" s="11">
        <f t="shared" ref="U11" si="6">SUM(U12:U14)</f>
        <v>45.682999999999993</v>
      </c>
      <c r="V11" s="11">
        <f t="shared" ref="V11" si="7">SUM(V12:V14)</f>
        <v>46.84</v>
      </c>
      <c r="W11" s="11">
        <f t="shared" ref="W11" si="8">SUM(W12:W14)</f>
        <v>46.643000000000072</v>
      </c>
      <c r="X11" s="11">
        <f t="shared" ref="X11" si="9">SUM(X12:X14)</f>
        <v>46.154000000000075</v>
      </c>
      <c r="Y11" s="11">
        <f t="shared" ref="Y11" si="10">SUM(Y12:Y14)</f>
        <v>45.400999999999996</v>
      </c>
      <c r="Z11" s="11">
        <f t="shared" ref="Z11" si="11">SUM(Z12:Z14)</f>
        <v>44.661000000000101</v>
      </c>
      <c r="AA11" s="11">
        <f t="shared" ref="AA11" si="12">SUM(AA12:AA14)</f>
        <v>44.064000000000007</v>
      </c>
      <c r="AB11" s="11">
        <f t="shared" ref="AB11" si="13">SUM(AB12:AB14)</f>
        <v>43.411999999999921</v>
      </c>
      <c r="AC11" s="11">
        <f t="shared" ref="AC11" si="14">SUM(AC12:AC14)</f>
        <v>42.796000000000028</v>
      </c>
      <c r="AD11" s="11">
        <f>SUM(AD12:AD14)</f>
        <v>42.184000000000061</v>
      </c>
      <c r="AE11" s="11">
        <f t="shared" ref="AE11" si="15">SUM(AE12:AE14)</f>
        <v>41.599999999999994</v>
      </c>
      <c r="AF11" s="11">
        <f t="shared" ref="AF11" si="16">SUM(AF12:AF14)</f>
        <v>41.040000000000049</v>
      </c>
      <c r="AG11" s="11">
        <f t="shared" ref="AG11:AL11" si="17">SUM(AG12:AG14)</f>
        <v>40.533999999999963</v>
      </c>
      <c r="AH11" s="11">
        <f t="shared" si="17"/>
        <v>40.012000000000015</v>
      </c>
      <c r="AI11" s="11">
        <f t="shared" si="17"/>
        <v>39.502999999999993</v>
      </c>
      <c r="AJ11" s="11">
        <f t="shared" si="17"/>
        <v>39.005999999999993</v>
      </c>
      <c r="AK11" s="11">
        <f t="shared" si="17"/>
        <v>38.521999999999878</v>
      </c>
      <c r="AL11" s="11">
        <f t="shared" si="17"/>
        <v>38.065000000000097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2.2770000000000024</v>
      </c>
      <c r="N12" s="11">
        <v>2.2619999999999969</v>
      </c>
      <c r="O12" s="11">
        <v>1.8169999999999986</v>
      </c>
      <c r="P12" s="11">
        <v>1.1630000000000007</v>
      </c>
      <c r="Q12" s="11">
        <v>1.5860000000000034</v>
      </c>
      <c r="R12" s="11">
        <v>1.6300000000000014</v>
      </c>
      <c r="S12" s="11">
        <v>1.502000000000004</v>
      </c>
      <c r="T12" s="11">
        <v>2.0039999999999991</v>
      </c>
      <c r="U12" s="11">
        <v>1.7739999999999978</v>
      </c>
      <c r="V12" s="11">
        <v>1.8749999999999976</v>
      </c>
      <c r="W12" s="11">
        <v>1.8660000000000041</v>
      </c>
      <c r="X12" s="11">
        <v>1.9219999999999993</v>
      </c>
      <c r="Y12" s="11">
        <v>1.9870000000000001</v>
      </c>
      <c r="Z12" s="11">
        <v>2.0259999999999994</v>
      </c>
      <c r="AA12" s="11">
        <v>2.0619999999999958</v>
      </c>
      <c r="AB12" s="11">
        <v>2.0949999999999922</v>
      </c>
      <c r="AC12" s="11">
        <v>2.1220000000000008</v>
      </c>
      <c r="AD12" s="11">
        <v>2.1489999999999956</v>
      </c>
      <c r="AE12" s="11">
        <v>2.177</v>
      </c>
      <c r="AF12" s="11">
        <v>2.2039999999999997</v>
      </c>
      <c r="AG12" s="11">
        <v>2.2339999999999938</v>
      </c>
      <c r="AH12" s="11">
        <v>2.2639999999999993</v>
      </c>
      <c r="AI12" s="11">
        <v>2.2939999999999965</v>
      </c>
      <c r="AJ12" s="11">
        <v>2.3229999999999951</v>
      </c>
      <c r="AK12" s="172">
        <v>2.3509999999999942</v>
      </c>
      <c r="AL12" s="11">
        <v>2.3789999999999965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10.780999999999999</v>
      </c>
      <c r="N13" s="11">
        <v>10.829999999999984</v>
      </c>
      <c r="O13" s="11">
        <v>10.309000000000029</v>
      </c>
      <c r="P13" s="11">
        <v>10.458999999999984</v>
      </c>
      <c r="Q13" s="11">
        <v>9.7699999999999942</v>
      </c>
      <c r="R13" s="11">
        <v>10.206000000000021</v>
      </c>
      <c r="S13" s="11">
        <v>10.725000000000012</v>
      </c>
      <c r="T13" s="11">
        <v>10.473000000000001</v>
      </c>
      <c r="U13" s="11">
        <v>9.5699999999999772</v>
      </c>
      <c r="V13" s="11">
        <v>11.393000000000006</v>
      </c>
      <c r="W13" s="11">
        <v>11.044000000000009</v>
      </c>
      <c r="X13" s="11">
        <v>11.202000000000005</v>
      </c>
      <c r="Y13" s="11">
        <v>11.01199999999997</v>
      </c>
      <c r="Z13" s="11">
        <v>10.950000000000022</v>
      </c>
      <c r="AA13" s="11">
        <v>10.826999999999995</v>
      </c>
      <c r="AB13" s="11">
        <v>10.65200000000001</v>
      </c>
      <c r="AC13" s="11">
        <v>10.403000000000031</v>
      </c>
      <c r="AD13" s="11">
        <v>10.15900000000002</v>
      </c>
      <c r="AE13" s="11">
        <v>9.9220000000000255</v>
      </c>
      <c r="AF13" s="11">
        <v>9.6930000000000174</v>
      </c>
      <c r="AG13" s="11">
        <v>9.4789999999999743</v>
      </c>
      <c r="AH13" s="11">
        <v>9.2660000000000267</v>
      </c>
      <c r="AI13" s="11">
        <v>9.058000000000014</v>
      </c>
      <c r="AJ13" s="11">
        <v>8.853999999999985</v>
      </c>
      <c r="AK13" s="172">
        <v>8.6550000000000065</v>
      </c>
      <c r="AL13" s="11">
        <v>8.4610000000000465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32.664000000000001</v>
      </c>
      <c r="N14" s="11">
        <v>34.168000000000049</v>
      </c>
      <c r="O14" s="11">
        <v>41.585000000000022</v>
      </c>
      <c r="P14" s="11">
        <v>33.008000000000038</v>
      </c>
      <c r="Q14" s="11">
        <v>31.433000000000071</v>
      </c>
      <c r="R14" s="11">
        <v>32.719000000000015</v>
      </c>
      <c r="S14" s="11">
        <v>33.013000000000019</v>
      </c>
      <c r="T14" s="11">
        <v>31.639999999999901</v>
      </c>
      <c r="U14" s="11">
        <v>34.33900000000002</v>
      </c>
      <c r="V14" s="11">
        <v>33.572000000000003</v>
      </c>
      <c r="W14" s="11">
        <v>33.733000000000061</v>
      </c>
      <c r="X14" s="11">
        <v>33.030000000000072</v>
      </c>
      <c r="Y14" s="11">
        <v>32.402000000000022</v>
      </c>
      <c r="Z14" s="11">
        <v>31.685000000000077</v>
      </c>
      <c r="AA14" s="11">
        <v>31.175000000000018</v>
      </c>
      <c r="AB14" s="11">
        <v>30.664999999999917</v>
      </c>
      <c r="AC14" s="11">
        <v>30.270999999999997</v>
      </c>
      <c r="AD14" s="11">
        <v>29.876000000000047</v>
      </c>
      <c r="AE14" s="11">
        <v>29.500999999999973</v>
      </c>
      <c r="AF14" s="11">
        <v>29.143000000000036</v>
      </c>
      <c r="AG14" s="11">
        <v>28.820999999999991</v>
      </c>
      <c r="AH14" s="11">
        <v>28.481999999999985</v>
      </c>
      <c r="AI14" s="11">
        <v>28.150999999999982</v>
      </c>
      <c r="AJ14" s="11">
        <v>27.829000000000015</v>
      </c>
      <c r="AK14" s="172">
        <v>27.515999999999881</v>
      </c>
      <c r="AL14" s="11">
        <v>27.225000000000051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44.634000000000029</v>
      </c>
      <c r="N16" s="11">
        <v>39.575000000000045</v>
      </c>
      <c r="O16" s="11">
        <v>36.793000000000028</v>
      </c>
      <c r="P16" s="11">
        <v>39.597000000000001</v>
      </c>
      <c r="Q16" s="11">
        <v>39.470000000000056</v>
      </c>
      <c r="R16" s="11">
        <v>38.006000000000178</v>
      </c>
      <c r="S16" s="11">
        <v>43.212000000000032</v>
      </c>
      <c r="T16" s="11">
        <v>46.296999999999962</v>
      </c>
      <c r="U16" s="11">
        <v>39.874999999999993</v>
      </c>
      <c r="V16" s="11">
        <v>40.209999999999994</v>
      </c>
      <c r="W16" s="11">
        <v>41.412999999999904</v>
      </c>
      <c r="X16" s="11">
        <v>40.996999999999879</v>
      </c>
      <c r="Y16" s="11">
        <v>41.5489999999999</v>
      </c>
      <c r="Z16" s="11">
        <v>42.815999999999995</v>
      </c>
      <c r="AA16" s="11">
        <v>43.786000000000087</v>
      </c>
      <c r="AB16" s="11">
        <v>44.203000000000223</v>
      </c>
      <c r="AC16" s="11">
        <v>44.572999999999979</v>
      </c>
      <c r="AD16" s="11">
        <v>44.844999999999985</v>
      </c>
      <c r="AE16" s="11">
        <v>45.169000000000075</v>
      </c>
      <c r="AF16" s="11">
        <v>45.47099999999989</v>
      </c>
      <c r="AG16" s="11">
        <v>45.828999999999986</v>
      </c>
      <c r="AH16" s="11">
        <v>46.197000000000102</v>
      </c>
      <c r="AI16" s="11">
        <v>46.578000000000003</v>
      </c>
      <c r="AJ16" s="11">
        <v>46.96800000000011</v>
      </c>
      <c r="AK16" s="172">
        <v>47.364999999999981</v>
      </c>
      <c r="AL16" s="11">
        <v>47.767999999999979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149.75399999999971</v>
      </c>
      <c r="N18" s="11">
        <f t="shared" ref="N18:AL18" si="18">SUM(N19:N21)</f>
        <v>157.48700000000014</v>
      </c>
      <c r="O18" s="11">
        <f t="shared" si="18"/>
        <v>159.58099999999988</v>
      </c>
      <c r="P18" s="11">
        <f t="shared" si="18"/>
        <v>156.70499999999976</v>
      </c>
      <c r="Q18" s="11">
        <f t="shared" si="18"/>
        <v>157.50100000000018</v>
      </c>
      <c r="R18" s="11">
        <f t="shared" si="18"/>
        <v>159.80199999999985</v>
      </c>
      <c r="S18" s="11">
        <f t="shared" si="18"/>
        <v>161.80900000000025</v>
      </c>
      <c r="T18" s="11">
        <f t="shared" si="18"/>
        <v>159.25700000000003</v>
      </c>
      <c r="U18" s="11">
        <f t="shared" si="18"/>
        <v>160.77399999999997</v>
      </c>
      <c r="V18" s="11">
        <f t="shared" si="18"/>
        <v>166.14800000000008</v>
      </c>
      <c r="W18" s="11">
        <f t="shared" si="18"/>
        <v>162.77799999999971</v>
      </c>
      <c r="X18" s="11">
        <f t="shared" si="18"/>
        <v>161.68999999999988</v>
      </c>
      <c r="Y18" s="11">
        <f t="shared" si="18"/>
        <v>162.35399999999979</v>
      </c>
      <c r="Z18" s="11">
        <f t="shared" si="18"/>
        <v>163.57100000000003</v>
      </c>
      <c r="AA18" s="11">
        <f t="shared" si="18"/>
        <v>164.97800000000015</v>
      </c>
      <c r="AB18" s="11">
        <f t="shared" si="18"/>
        <v>166.17400000000006</v>
      </c>
      <c r="AC18" s="11">
        <f t="shared" si="18"/>
        <v>167.14600000000007</v>
      </c>
      <c r="AD18" s="11">
        <f t="shared" si="18"/>
        <v>168.02399999999994</v>
      </c>
      <c r="AE18" s="11">
        <f t="shared" si="18"/>
        <v>168.8359999999999</v>
      </c>
      <c r="AF18" s="11">
        <f t="shared" si="18"/>
        <v>169.62400000000014</v>
      </c>
      <c r="AG18" s="11">
        <f t="shared" si="18"/>
        <v>170.41700000000009</v>
      </c>
      <c r="AH18" s="11">
        <f t="shared" si="18"/>
        <v>171.18599999999981</v>
      </c>
      <c r="AI18" s="11">
        <f t="shared" si="18"/>
        <v>171.92699999999991</v>
      </c>
      <c r="AJ18" s="11">
        <f t="shared" si="18"/>
        <v>172.69500000000005</v>
      </c>
      <c r="AK18" s="11">
        <f t="shared" si="18"/>
        <v>173.43199999999982</v>
      </c>
      <c r="AL18" s="11">
        <f t="shared" si="18"/>
        <v>174.14999999999995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87.13799999999965</v>
      </c>
      <c r="N19" s="11">
        <v>86.290000000000063</v>
      </c>
      <c r="O19" s="11">
        <v>87.567999999999842</v>
      </c>
      <c r="P19" s="11">
        <v>88.096000000000004</v>
      </c>
      <c r="Q19" s="11">
        <v>86.846000000000231</v>
      </c>
      <c r="R19" s="11">
        <v>85.236999999999881</v>
      </c>
      <c r="S19" s="11">
        <v>87.789000000000257</v>
      </c>
      <c r="T19" s="11">
        <v>85.351000000000127</v>
      </c>
      <c r="U19" s="11">
        <v>84.458000000000084</v>
      </c>
      <c r="V19" s="11">
        <v>86.659000000000162</v>
      </c>
      <c r="W19" s="11">
        <v>89.520999999999873</v>
      </c>
      <c r="X19" s="11">
        <v>89.65899999999985</v>
      </c>
      <c r="Y19" s="11">
        <v>89.672999999999845</v>
      </c>
      <c r="Z19" s="11">
        <v>89.734999999999957</v>
      </c>
      <c r="AA19" s="11">
        <v>89.898000000000195</v>
      </c>
      <c r="AB19" s="11">
        <v>90.132000000000147</v>
      </c>
      <c r="AC19" s="11">
        <v>90.281000000000105</v>
      </c>
      <c r="AD19" s="11">
        <v>90.400999999999868</v>
      </c>
      <c r="AE19" s="11">
        <v>90.507000000000048</v>
      </c>
      <c r="AF19" s="11">
        <v>90.608000000000004</v>
      </c>
      <c r="AG19" s="11">
        <v>90.728000000000122</v>
      </c>
      <c r="AH19" s="11">
        <v>90.85499999999989</v>
      </c>
      <c r="AI19" s="11">
        <v>90.97799999999998</v>
      </c>
      <c r="AJ19" s="11">
        <v>91.152999999999992</v>
      </c>
      <c r="AK19" s="172">
        <v>91.32199999999979</v>
      </c>
      <c r="AL19" s="11">
        <v>91.491999999999905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25.463999999999999</v>
      </c>
      <c r="N20" s="11">
        <v>27.520000000000071</v>
      </c>
      <c r="O20" s="11">
        <v>28.437000000000094</v>
      </c>
      <c r="P20" s="11">
        <v>26.29499999999992</v>
      </c>
      <c r="Q20" s="11">
        <v>27.906999999999883</v>
      </c>
      <c r="R20" s="11">
        <v>30.395999999999969</v>
      </c>
      <c r="S20" s="11">
        <v>30.561999999999994</v>
      </c>
      <c r="T20" s="11">
        <v>30.479999999999968</v>
      </c>
      <c r="U20" s="11">
        <v>30.57599999999999</v>
      </c>
      <c r="V20" s="11">
        <v>31.571999999999871</v>
      </c>
      <c r="W20" s="11">
        <v>28.870999999999999</v>
      </c>
      <c r="X20" s="11">
        <v>29.68399999999999</v>
      </c>
      <c r="Y20" s="11">
        <v>29.370999999999942</v>
      </c>
      <c r="Z20" s="11">
        <v>29.298000000000073</v>
      </c>
      <c r="AA20" s="11">
        <v>29.324999999999964</v>
      </c>
      <c r="AB20" s="11">
        <v>29.341999999999878</v>
      </c>
      <c r="AC20" s="11">
        <v>29.343999999999948</v>
      </c>
      <c r="AD20" s="11">
        <v>29.354999999999976</v>
      </c>
      <c r="AE20" s="11">
        <v>29.35599999999997</v>
      </c>
      <c r="AF20" s="11">
        <v>29.368000000000066</v>
      </c>
      <c r="AG20" s="11">
        <v>29.379000000000005</v>
      </c>
      <c r="AH20" s="11">
        <v>29.382999999999999</v>
      </c>
      <c r="AI20" s="11">
        <v>29.384999999999984</v>
      </c>
      <c r="AJ20" s="11">
        <v>29.383999999999947</v>
      </c>
      <c r="AK20" s="172">
        <v>29.38200000000003</v>
      </c>
      <c r="AL20" s="11">
        <v>29.378999999999994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37.152000000000065</v>
      </c>
      <c r="N21" s="11">
        <v>43.677000000000021</v>
      </c>
      <c r="O21" s="11">
        <v>43.575999999999929</v>
      </c>
      <c r="P21" s="11">
        <v>42.313999999999844</v>
      </c>
      <c r="Q21" s="11">
        <v>42.748000000000062</v>
      </c>
      <c r="R21" s="11">
        <v>44.16899999999999</v>
      </c>
      <c r="S21" s="11">
        <v>43.458000000000006</v>
      </c>
      <c r="T21" s="11">
        <v>43.425999999999938</v>
      </c>
      <c r="U21" s="11">
        <v>45.739999999999903</v>
      </c>
      <c r="V21" s="11">
        <v>47.91700000000003</v>
      </c>
      <c r="W21" s="11">
        <v>44.385999999999839</v>
      </c>
      <c r="X21" s="11">
        <v>42.347000000000023</v>
      </c>
      <c r="Y21" s="11">
        <v>43.309999999999995</v>
      </c>
      <c r="Z21" s="11">
        <v>44.53799999999999</v>
      </c>
      <c r="AA21" s="11">
        <v>45.755000000000003</v>
      </c>
      <c r="AB21" s="11">
        <v>46.700000000000045</v>
      </c>
      <c r="AC21" s="11">
        <v>47.521000000000022</v>
      </c>
      <c r="AD21" s="11">
        <v>48.268000000000086</v>
      </c>
      <c r="AE21" s="11">
        <v>48.972999999999892</v>
      </c>
      <c r="AF21" s="11">
        <v>49.648000000000053</v>
      </c>
      <c r="AG21" s="11">
        <v>50.30999999999996</v>
      </c>
      <c r="AH21" s="11">
        <v>50.947999999999908</v>
      </c>
      <c r="AI21" s="11">
        <v>51.563999999999943</v>
      </c>
      <c r="AJ21" s="11">
        <v>52.158000000000115</v>
      </c>
      <c r="AK21" s="172">
        <v>52.727999999999987</v>
      </c>
      <c r="AL21" s="11">
        <v>53.279000000000046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153.96199999999985</v>
      </c>
      <c r="N23" s="11">
        <f t="shared" ref="N23:AL23" si="19">SUM(N24:N31)</f>
        <v>153.86099999999993</v>
      </c>
      <c r="O23" s="11">
        <f t="shared" si="19"/>
        <v>163.89299999999997</v>
      </c>
      <c r="P23" s="11">
        <f t="shared" si="19"/>
        <v>167.81199999999998</v>
      </c>
      <c r="Q23" s="11">
        <f t="shared" si="19"/>
        <v>167.94799999999998</v>
      </c>
      <c r="R23" s="11">
        <f t="shared" si="19"/>
        <v>178.49999999999994</v>
      </c>
      <c r="S23" s="11">
        <f t="shared" si="19"/>
        <v>177.63499999999971</v>
      </c>
      <c r="T23" s="11">
        <f t="shared" si="19"/>
        <v>170.97299999999996</v>
      </c>
      <c r="U23" s="11">
        <f t="shared" si="19"/>
        <v>162.83400000000015</v>
      </c>
      <c r="V23" s="11">
        <f t="shared" si="19"/>
        <v>171.57000000000002</v>
      </c>
      <c r="W23" s="11">
        <f t="shared" si="19"/>
        <v>164.79500000000016</v>
      </c>
      <c r="X23" s="11">
        <f t="shared" si="19"/>
        <v>166.37099999999992</v>
      </c>
      <c r="Y23" s="11">
        <f t="shared" si="19"/>
        <v>166.98799999999991</v>
      </c>
      <c r="Z23" s="11">
        <f t="shared" si="19"/>
        <v>167.90299999999988</v>
      </c>
      <c r="AA23" s="11">
        <f t="shared" si="19"/>
        <v>169.04800000000014</v>
      </c>
      <c r="AB23" s="11">
        <f t="shared" si="19"/>
        <v>169.93900000000008</v>
      </c>
      <c r="AC23" s="11">
        <f t="shared" si="19"/>
        <v>170.90000000000003</v>
      </c>
      <c r="AD23" s="11">
        <f t="shared" si="19"/>
        <v>171.83799999999997</v>
      </c>
      <c r="AE23" s="11">
        <f t="shared" si="19"/>
        <v>172.78099999999995</v>
      </c>
      <c r="AF23" s="11">
        <f t="shared" si="19"/>
        <v>173.73899999999998</v>
      </c>
      <c r="AG23" s="11">
        <f t="shared" si="19"/>
        <v>174.75299999999987</v>
      </c>
      <c r="AH23" s="11">
        <f t="shared" si="19"/>
        <v>175.75700000000015</v>
      </c>
      <c r="AI23" s="11">
        <f t="shared" si="19"/>
        <v>176.7700000000001</v>
      </c>
      <c r="AJ23" s="11">
        <f t="shared" si="19"/>
        <v>177.78099999999984</v>
      </c>
      <c r="AK23" s="11">
        <f t="shared" si="19"/>
        <v>178.78700000000003</v>
      </c>
      <c r="AL23" s="11">
        <f t="shared" si="19"/>
        <v>179.79000000000008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7.115999999999989</v>
      </c>
      <c r="N24" s="11">
        <v>4.1940000000000053</v>
      </c>
      <c r="O24" s="11">
        <v>5.7990000000000084</v>
      </c>
      <c r="P24" s="11">
        <v>5.3579999999999925</v>
      </c>
      <c r="Q24" s="11">
        <v>7.1719999999999962</v>
      </c>
      <c r="R24" s="11">
        <v>7.1289999999999907</v>
      </c>
      <c r="S24" s="11">
        <v>5.6180000000000048</v>
      </c>
      <c r="T24" s="11">
        <v>3.1029999999999935</v>
      </c>
      <c r="U24" s="11">
        <v>4.2629999999999946</v>
      </c>
      <c r="V24" s="11">
        <v>3.4400000000000066</v>
      </c>
      <c r="W24" s="11">
        <v>3.9349999999999987</v>
      </c>
      <c r="X24" s="11">
        <v>3.8479999999999976</v>
      </c>
      <c r="Y24" s="11">
        <v>3.8170000000000033</v>
      </c>
      <c r="Z24" s="11">
        <v>3.7829999999999959</v>
      </c>
      <c r="AA24" s="11">
        <v>3.7570000000000023</v>
      </c>
      <c r="AB24" s="11">
        <v>3.7529999999999957</v>
      </c>
      <c r="AC24" s="11">
        <v>3.742000000000012</v>
      </c>
      <c r="AD24" s="11">
        <v>3.7309999999999981</v>
      </c>
      <c r="AE24" s="11">
        <v>3.7210000000000005</v>
      </c>
      <c r="AF24" s="11">
        <v>3.7100000000000004</v>
      </c>
      <c r="AG24" s="11">
        <v>3.6979999999999955</v>
      </c>
      <c r="AH24" s="11">
        <v>3.6869999999999936</v>
      </c>
      <c r="AI24" s="11">
        <v>3.674999999999994</v>
      </c>
      <c r="AJ24" s="11">
        <v>3.6640000000000037</v>
      </c>
      <c r="AK24" s="172">
        <v>3.6520000000000055</v>
      </c>
      <c r="AL24" s="11">
        <v>3.6410000000000036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16.217999999999972</v>
      </c>
      <c r="N25" s="11">
        <v>17.150000000000041</v>
      </c>
      <c r="O25" s="11">
        <v>17.23999999999997</v>
      </c>
      <c r="P25" s="11">
        <v>20.360999999999994</v>
      </c>
      <c r="Q25" s="11">
        <v>18.605000000000011</v>
      </c>
      <c r="R25" s="11">
        <v>22.743000000000023</v>
      </c>
      <c r="S25" s="11">
        <v>23.44600000000003</v>
      </c>
      <c r="T25" s="11">
        <v>21.899999999999988</v>
      </c>
      <c r="U25" s="11">
        <v>18.919000000000057</v>
      </c>
      <c r="V25" s="11">
        <v>16.981000000000009</v>
      </c>
      <c r="W25" s="11">
        <v>17.289000000000005</v>
      </c>
      <c r="X25" s="11">
        <v>17.77999999999993</v>
      </c>
      <c r="Y25" s="11">
        <v>17.965999999999987</v>
      </c>
      <c r="Z25" s="11">
        <v>18.342000000000034</v>
      </c>
      <c r="AA25" s="11">
        <v>18.63700000000004</v>
      </c>
      <c r="AB25" s="11">
        <v>18.880000000000059</v>
      </c>
      <c r="AC25" s="11">
        <v>19.108000000000061</v>
      </c>
      <c r="AD25" s="11">
        <v>19.307999999999968</v>
      </c>
      <c r="AE25" s="11">
        <v>19.498000000000012</v>
      </c>
      <c r="AF25" s="11">
        <v>19.688000000000056</v>
      </c>
      <c r="AG25" s="11">
        <v>19.886999999999986</v>
      </c>
      <c r="AH25" s="11">
        <v>20.082000000000008</v>
      </c>
      <c r="AI25" s="11">
        <v>20.274000000000079</v>
      </c>
      <c r="AJ25" s="11">
        <v>20.457999999999959</v>
      </c>
      <c r="AK25" s="172">
        <v>20.632999999999978</v>
      </c>
      <c r="AL25" s="11">
        <v>20.80000000000009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17.230000000000011</v>
      </c>
      <c r="N26" s="11">
        <v>16.382999999999978</v>
      </c>
      <c r="O26" s="11">
        <v>16.229000000000013</v>
      </c>
      <c r="P26" s="11">
        <v>16.081999999999994</v>
      </c>
      <c r="Q26" s="11">
        <v>14.368000000000018</v>
      </c>
      <c r="R26" s="11">
        <v>14.900000000000007</v>
      </c>
      <c r="S26" s="11">
        <v>13.325000000000005</v>
      </c>
      <c r="T26" s="11">
        <v>13.585999999999997</v>
      </c>
      <c r="U26" s="11">
        <v>13.481000000000005</v>
      </c>
      <c r="V26" s="11">
        <v>13.306000000000029</v>
      </c>
      <c r="W26" s="11">
        <v>13.456000000000014</v>
      </c>
      <c r="X26" s="11">
        <v>13.66499999999998</v>
      </c>
      <c r="Y26" s="11">
        <v>13.548000000000011</v>
      </c>
      <c r="Z26" s="11">
        <v>13.407000000000005</v>
      </c>
      <c r="AA26" s="11">
        <v>13.24799999999999</v>
      </c>
      <c r="AB26" s="11">
        <v>13.132999999999988</v>
      </c>
      <c r="AC26" s="11">
        <v>13.033999999999985</v>
      </c>
      <c r="AD26" s="11">
        <v>12.933000000000009</v>
      </c>
      <c r="AE26" s="11">
        <v>12.833000000000027</v>
      </c>
      <c r="AF26" s="11">
        <v>12.731999999999983</v>
      </c>
      <c r="AG26" s="11">
        <v>12.632999999999978</v>
      </c>
      <c r="AH26" s="11">
        <v>12.52600000000001</v>
      </c>
      <c r="AI26" s="11">
        <v>12.420999999999983</v>
      </c>
      <c r="AJ26" s="11">
        <v>12.315000000000007</v>
      </c>
      <c r="AK26" s="172">
        <v>12.211000000000022</v>
      </c>
      <c r="AL26" s="11">
        <v>12.106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6.6889999999999983</v>
      </c>
      <c r="N27" s="11">
        <v>7.0780000000000083</v>
      </c>
      <c r="O27" s="11">
        <v>7.5110000000000072</v>
      </c>
      <c r="P27" s="11">
        <v>8.8050000000000193</v>
      </c>
      <c r="Q27" s="11">
        <v>8.438999999999993</v>
      </c>
      <c r="R27" s="11">
        <v>9.6329999999999991</v>
      </c>
      <c r="S27" s="11">
        <v>9.6529999999999898</v>
      </c>
      <c r="T27" s="11">
        <v>8.2059999999999942</v>
      </c>
      <c r="U27" s="11">
        <v>7.5050000000000088</v>
      </c>
      <c r="V27" s="11">
        <v>8.4800000000000093</v>
      </c>
      <c r="W27" s="11">
        <v>9.9889999999999937</v>
      </c>
      <c r="X27" s="11">
        <v>9.9369999999999852</v>
      </c>
      <c r="Y27" s="11">
        <v>9.8710000000000058</v>
      </c>
      <c r="Z27" s="11">
        <v>9.861000000000006</v>
      </c>
      <c r="AA27" s="11">
        <v>9.9179999999999922</v>
      </c>
      <c r="AB27" s="11">
        <v>9.9800000000000129</v>
      </c>
      <c r="AC27" s="11">
        <v>10.064999999999996</v>
      </c>
      <c r="AD27" s="11">
        <v>10.162000000000029</v>
      </c>
      <c r="AE27" s="11">
        <v>10.266000000000012</v>
      </c>
      <c r="AF27" s="11">
        <v>10.371999999999993</v>
      </c>
      <c r="AG27" s="11">
        <v>10.480000000000009</v>
      </c>
      <c r="AH27" s="11">
        <v>10.588999999999993</v>
      </c>
      <c r="AI27" s="11">
        <v>10.697999999999997</v>
      </c>
      <c r="AJ27" s="11">
        <v>10.807</v>
      </c>
      <c r="AK27" s="172">
        <v>10.914000000000001</v>
      </c>
      <c r="AL27" s="11">
        <v>11.019999999999976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37.189999999999898</v>
      </c>
      <c r="N28" s="11">
        <v>36.379000000000005</v>
      </c>
      <c r="O28" s="11">
        <v>40.311999999999998</v>
      </c>
      <c r="P28" s="11">
        <v>39.289999999999992</v>
      </c>
      <c r="Q28" s="11">
        <v>39.979999999999926</v>
      </c>
      <c r="R28" s="11">
        <v>39.368000000000002</v>
      </c>
      <c r="S28" s="11">
        <v>41.132999999999811</v>
      </c>
      <c r="T28" s="11">
        <v>38.800999999999995</v>
      </c>
      <c r="U28" s="11">
        <v>38.908999999999963</v>
      </c>
      <c r="V28" s="11">
        <v>43.764999999999908</v>
      </c>
      <c r="W28" s="11">
        <v>40.795000000000066</v>
      </c>
      <c r="X28" s="11">
        <v>41.514000000000024</v>
      </c>
      <c r="Y28" s="11">
        <v>41.76700000000001</v>
      </c>
      <c r="Z28" s="11">
        <v>42.095999999999954</v>
      </c>
      <c r="AA28" s="11">
        <v>42.442000000000014</v>
      </c>
      <c r="AB28" s="11">
        <v>42.722000000000037</v>
      </c>
      <c r="AC28" s="11">
        <v>42.979999999999876</v>
      </c>
      <c r="AD28" s="11">
        <v>43.251999999999946</v>
      </c>
      <c r="AE28" s="11">
        <v>43.533999999999878</v>
      </c>
      <c r="AF28" s="11">
        <v>43.829999999999991</v>
      </c>
      <c r="AG28" s="11">
        <v>44.143000000000036</v>
      </c>
      <c r="AH28" s="11">
        <v>44.451000000000143</v>
      </c>
      <c r="AI28" s="11">
        <v>44.75999999999997</v>
      </c>
      <c r="AJ28" s="11">
        <v>45.069999999999951</v>
      </c>
      <c r="AK28" s="172">
        <v>45.380000000000045</v>
      </c>
      <c r="AL28" s="11">
        <v>45.691000000000052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41.473999999999997</v>
      </c>
      <c r="N29" s="11">
        <v>42.049999999999905</v>
      </c>
      <c r="O29" s="11">
        <v>45.294999999999959</v>
      </c>
      <c r="P29" s="11">
        <v>45.521999999999991</v>
      </c>
      <c r="Q29" s="11">
        <v>46.611000000000054</v>
      </c>
      <c r="R29" s="11">
        <v>47.520999999999887</v>
      </c>
      <c r="S29" s="11">
        <v>53.715999999999909</v>
      </c>
      <c r="T29" s="11">
        <v>49.913999999999952</v>
      </c>
      <c r="U29" s="11">
        <v>48.963000000000115</v>
      </c>
      <c r="V29" s="11">
        <v>51.13000000000001</v>
      </c>
      <c r="W29" s="11">
        <v>45.790000000000013</v>
      </c>
      <c r="X29" s="11">
        <v>46.207999999999956</v>
      </c>
      <c r="Y29" s="11">
        <v>46.821999999999896</v>
      </c>
      <c r="Z29" s="11">
        <v>47.003999999999927</v>
      </c>
      <c r="AA29" s="11">
        <v>47.406000000000105</v>
      </c>
      <c r="AB29" s="11">
        <v>47.759999999999984</v>
      </c>
      <c r="AC29" s="11">
        <v>48.143000000000058</v>
      </c>
      <c r="AD29" s="11">
        <v>48.521999999999963</v>
      </c>
      <c r="AE29" s="11">
        <v>48.90100000000001</v>
      </c>
      <c r="AF29" s="11">
        <v>49.281999999999968</v>
      </c>
      <c r="AG29" s="11">
        <v>49.669999999999881</v>
      </c>
      <c r="AH29" s="11">
        <v>50.05100000000003</v>
      </c>
      <c r="AI29" s="11">
        <v>50.43400000000009</v>
      </c>
      <c r="AJ29" s="11">
        <v>50.818999999999953</v>
      </c>
      <c r="AK29" s="172">
        <v>51.205000000000027</v>
      </c>
      <c r="AL29" s="11">
        <v>51.593999999999959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14.628999999999992</v>
      </c>
      <c r="N30" s="11">
        <v>17.661999999999985</v>
      </c>
      <c r="O30" s="11">
        <v>16.971000000000029</v>
      </c>
      <c r="P30" s="11">
        <v>17.245000000000015</v>
      </c>
      <c r="Q30" s="11">
        <v>17.544000000000004</v>
      </c>
      <c r="R30" s="11">
        <v>19.172000000000036</v>
      </c>
      <c r="S30" s="11">
        <v>16.263000000000009</v>
      </c>
      <c r="T30" s="11">
        <v>19.756999999999998</v>
      </c>
      <c r="U30" s="11">
        <v>16.984999999999992</v>
      </c>
      <c r="V30" s="11">
        <v>17.728999999999978</v>
      </c>
      <c r="W30" s="11">
        <v>17.571000000000023</v>
      </c>
      <c r="X30" s="11">
        <v>17.989000000000036</v>
      </c>
      <c r="Y30" s="11">
        <v>18.102000000000015</v>
      </c>
      <c r="Z30" s="11">
        <v>18.335999999999963</v>
      </c>
      <c r="AA30" s="11">
        <v>18.565000000000005</v>
      </c>
      <c r="AB30" s="11">
        <v>18.671999999999969</v>
      </c>
      <c r="AC30" s="11">
        <v>18.833000000000013</v>
      </c>
      <c r="AD30" s="11">
        <v>18.976000000000059</v>
      </c>
      <c r="AE30" s="11">
        <v>19.109999999999978</v>
      </c>
      <c r="AF30" s="11">
        <v>19.236000000000011</v>
      </c>
      <c r="AG30" s="11">
        <v>19.373999999999995</v>
      </c>
      <c r="AH30" s="11">
        <v>19.517999999999986</v>
      </c>
      <c r="AI30" s="11">
        <v>19.665999999999968</v>
      </c>
      <c r="AJ30" s="11">
        <v>19.813999999999986</v>
      </c>
      <c r="AK30" s="172">
        <v>19.96199999999995</v>
      </c>
      <c r="AL30" s="11">
        <v>20.109999999999989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13.416</v>
      </c>
      <c r="N31" s="11">
        <v>12.964999999999993</v>
      </c>
      <c r="O31" s="11">
        <v>14.535999999999987</v>
      </c>
      <c r="P31" s="11">
        <v>15.149000000000013</v>
      </c>
      <c r="Q31" s="11">
        <v>15.228999999999989</v>
      </c>
      <c r="R31" s="11">
        <v>18.033999999999985</v>
      </c>
      <c r="S31" s="11">
        <v>14.480999999999973</v>
      </c>
      <c r="T31" s="11">
        <v>15.706000000000019</v>
      </c>
      <c r="U31" s="11">
        <v>13.809000000000013</v>
      </c>
      <c r="V31" s="11">
        <v>16.739000000000054</v>
      </c>
      <c r="W31" s="11">
        <v>15.970000000000017</v>
      </c>
      <c r="X31" s="11">
        <v>15.430000000000007</v>
      </c>
      <c r="Y31" s="11">
        <v>15.094999999999999</v>
      </c>
      <c r="Z31" s="11">
        <v>15.074000000000021</v>
      </c>
      <c r="AA31" s="11">
        <v>15.075000000000012</v>
      </c>
      <c r="AB31" s="11">
        <v>15.03900000000003</v>
      </c>
      <c r="AC31" s="11">
        <v>14.995000000000013</v>
      </c>
      <c r="AD31" s="11">
        <v>14.954000000000001</v>
      </c>
      <c r="AE31" s="11">
        <v>14.918000000000021</v>
      </c>
      <c r="AF31" s="11">
        <v>14.888999999999989</v>
      </c>
      <c r="AG31" s="11">
        <v>14.867999999999993</v>
      </c>
      <c r="AH31" s="11">
        <v>14.852999999999987</v>
      </c>
      <c r="AI31" s="11">
        <v>14.842000000000006</v>
      </c>
      <c r="AJ31" s="11">
        <v>14.83399999999998</v>
      </c>
      <c r="AK31" s="172">
        <v>14.830000000000004</v>
      </c>
      <c r="AL31" s="11">
        <v>14.827999999999994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170.62099999999992</v>
      </c>
      <c r="N33" s="11">
        <f t="shared" ref="N33:AK33" si="20">SUM(N34:N36)</f>
        <v>167.10799999999998</v>
      </c>
      <c r="O33" s="11">
        <f t="shared" si="20"/>
        <v>165.55100000000016</v>
      </c>
      <c r="P33" s="11">
        <f t="shared" si="20"/>
        <v>170.50999999999988</v>
      </c>
      <c r="Q33" s="11">
        <f t="shared" si="20"/>
        <v>167.786</v>
      </c>
      <c r="R33" s="11">
        <f t="shared" si="20"/>
        <v>169.84400000000019</v>
      </c>
      <c r="S33" s="11">
        <f t="shared" si="20"/>
        <v>170.19800000000004</v>
      </c>
      <c r="T33" s="11">
        <f t="shared" si="20"/>
        <v>166.80500000000018</v>
      </c>
      <c r="U33" s="11">
        <f t="shared" si="20"/>
        <v>163.88300000000015</v>
      </c>
      <c r="V33" s="11">
        <f t="shared" si="20"/>
        <v>168.62899999999999</v>
      </c>
      <c r="W33" s="11">
        <f t="shared" si="20"/>
        <v>167.7290000000001</v>
      </c>
      <c r="X33" s="11">
        <f t="shared" si="20"/>
        <v>169.00099999999978</v>
      </c>
      <c r="Y33" s="11">
        <f t="shared" si="20"/>
        <v>170.11100000000005</v>
      </c>
      <c r="Z33" s="11">
        <f t="shared" si="20"/>
        <v>170.80800000000019</v>
      </c>
      <c r="AA33" s="11">
        <f t="shared" si="20"/>
        <v>171.86400000000003</v>
      </c>
      <c r="AB33" s="11">
        <f t="shared" si="20"/>
        <v>172.37500000000009</v>
      </c>
      <c r="AC33" s="11">
        <f t="shared" si="20"/>
        <v>172.62400000000014</v>
      </c>
      <c r="AD33" s="11">
        <f t="shared" si="20"/>
        <v>172.82500000000005</v>
      </c>
      <c r="AE33" s="11">
        <f t="shared" si="20"/>
        <v>173.00399999999996</v>
      </c>
      <c r="AF33" s="11">
        <f t="shared" si="20"/>
        <v>173.18399999999997</v>
      </c>
      <c r="AG33" s="11">
        <f t="shared" si="20"/>
        <v>173.38799999999975</v>
      </c>
      <c r="AH33" s="11">
        <f t="shared" si="20"/>
        <v>173.56199999999995</v>
      </c>
      <c r="AI33" s="11">
        <f t="shared" si="20"/>
        <v>173.72099999999989</v>
      </c>
      <c r="AJ33" s="11">
        <f t="shared" si="20"/>
        <v>173.88199999999986</v>
      </c>
      <c r="AK33" s="11">
        <f t="shared" si="20"/>
        <v>174.04699999999985</v>
      </c>
      <c r="AL33" s="11">
        <f>SUM(AL34:AL36)</f>
        <v>174.2170000000001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35.886999999999922</v>
      </c>
      <c r="N34" s="11">
        <v>35.704000000000015</v>
      </c>
      <c r="O34" s="11">
        <v>34.46800000000006</v>
      </c>
      <c r="P34" s="11">
        <v>32.779000000000011</v>
      </c>
      <c r="Q34" s="11">
        <v>32.708999999999996</v>
      </c>
      <c r="R34" s="11">
        <v>30.402999999999992</v>
      </c>
      <c r="S34" s="11">
        <v>31.722000000000087</v>
      </c>
      <c r="T34" s="11">
        <v>30.152999999999974</v>
      </c>
      <c r="U34" s="11">
        <v>29.303000000000022</v>
      </c>
      <c r="V34" s="11">
        <v>29.644000000000062</v>
      </c>
      <c r="W34" s="11">
        <v>30.346999999999952</v>
      </c>
      <c r="X34" s="11">
        <v>30.858000000000011</v>
      </c>
      <c r="Y34" s="11">
        <v>31.47800000000003</v>
      </c>
      <c r="Z34" s="11">
        <v>31.678000000000093</v>
      </c>
      <c r="AA34" s="11">
        <v>31.997999999999905</v>
      </c>
      <c r="AB34" s="11">
        <v>31.98399999999998</v>
      </c>
      <c r="AC34" s="11">
        <v>31.938000000000098</v>
      </c>
      <c r="AD34" s="11">
        <v>31.893999999999981</v>
      </c>
      <c r="AE34" s="11">
        <v>31.848000000000074</v>
      </c>
      <c r="AF34" s="11">
        <v>31.801999999999971</v>
      </c>
      <c r="AG34" s="11">
        <v>31.756000000000032</v>
      </c>
      <c r="AH34" s="11">
        <v>31.690999999999963</v>
      </c>
      <c r="AI34" s="11">
        <v>31.624999999999915</v>
      </c>
      <c r="AJ34" s="11">
        <v>31.561000000000003</v>
      </c>
      <c r="AK34" s="172">
        <v>31.496999999999943</v>
      </c>
      <c r="AL34" s="11">
        <v>31.436000000000078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54.816000000000066</v>
      </c>
      <c r="N35" s="11">
        <v>54.150999999999883</v>
      </c>
      <c r="O35" s="11">
        <v>54.683000000000042</v>
      </c>
      <c r="P35" s="11">
        <v>59.382999999999882</v>
      </c>
      <c r="Q35" s="11">
        <v>60.334999999999994</v>
      </c>
      <c r="R35" s="11">
        <v>61.832000000000072</v>
      </c>
      <c r="S35" s="11">
        <v>60.968999999999951</v>
      </c>
      <c r="T35" s="11">
        <v>60.891000000000048</v>
      </c>
      <c r="U35" s="11">
        <v>59.290000000000106</v>
      </c>
      <c r="V35" s="11">
        <v>57.97099999999989</v>
      </c>
      <c r="W35" s="11">
        <v>56.918999999999997</v>
      </c>
      <c r="X35" s="11">
        <v>56.724999999999994</v>
      </c>
      <c r="Y35" s="11">
        <v>56.578000000000131</v>
      </c>
      <c r="Z35" s="11">
        <v>56.620000000000132</v>
      </c>
      <c r="AA35" s="11">
        <v>56.725999999999921</v>
      </c>
      <c r="AB35" s="11">
        <v>56.883999999999979</v>
      </c>
      <c r="AC35" s="11">
        <v>56.97300000000002</v>
      </c>
      <c r="AD35" s="11">
        <v>57.064000000000078</v>
      </c>
      <c r="AE35" s="11">
        <v>57.157999999999994</v>
      </c>
      <c r="AF35" s="11">
        <v>57.263000000000027</v>
      </c>
      <c r="AG35" s="11">
        <v>57.402999999999928</v>
      </c>
      <c r="AH35" s="11">
        <v>57.541999999999867</v>
      </c>
      <c r="AI35" s="11">
        <v>57.677999999999983</v>
      </c>
      <c r="AJ35" s="11">
        <v>57.814</v>
      </c>
      <c r="AK35" s="172">
        <v>57.950999999999908</v>
      </c>
      <c r="AL35" s="11">
        <v>58.087999999999973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79.917999999999935</v>
      </c>
      <c r="N36" s="11">
        <v>77.253000000000071</v>
      </c>
      <c r="O36" s="11">
        <v>76.400000000000048</v>
      </c>
      <c r="P36" s="11">
        <v>78.347999999999985</v>
      </c>
      <c r="Q36" s="11">
        <v>74.742000000000033</v>
      </c>
      <c r="R36" s="11">
        <v>77.609000000000123</v>
      </c>
      <c r="S36" s="11">
        <v>77.506999999999991</v>
      </c>
      <c r="T36" s="11">
        <v>75.761000000000166</v>
      </c>
      <c r="U36" s="11">
        <v>75.290000000000006</v>
      </c>
      <c r="V36" s="11">
        <v>81.014000000000038</v>
      </c>
      <c r="W36" s="11">
        <v>80.463000000000136</v>
      </c>
      <c r="X36" s="11">
        <v>81.417999999999779</v>
      </c>
      <c r="Y36" s="11">
        <v>82.054999999999907</v>
      </c>
      <c r="Z36" s="11">
        <v>82.509999999999962</v>
      </c>
      <c r="AA36" s="11">
        <v>83.1400000000002</v>
      </c>
      <c r="AB36" s="11">
        <v>83.507000000000119</v>
      </c>
      <c r="AC36" s="11">
        <v>83.713000000000022</v>
      </c>
      <c r="AD36" s="11">
        <v>83.866999999999976</v>
      </c>
      <c r="AE36" s="11">
        <v>83.997999999999905</v>
      </c>
      <c r="AF36" s="11">
        <v>84.118999999999986</v>
      </c>
      <c r="AG36" s="11">
        <v>84.2289999999998</v>
      </c>
      <c r="AH36" s="11">
        <v>84.329000000000136</v>
      </c>
      <c r="AI36" s="11">
        <v>84.417999999999978</v>
      </c>
      <c r="AJ36" s="11">
        <v>84.506999999999863</v>
      </c>
      <c r="AK36" s="172">
        <v>84.599000000000018</v>
      </c>
      <c r="AL36" s="11">
        <v>84.693000000000055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576.31299999999942</v>
      </c>
      <c r="N38" s="11">
        <f t="shared" ref="N38:AL38" si="21">SUM(N5,N11,N16,N18,N23,N33)</f>
        <v>576.78700000000015</v>
      </c>
      <c r="O38" s="11">
        <f t="shared" si="21"/>
        <v>589.96500000000015</v>
      </c>
      <c r="P38" s="11">
        <f t="shared" si="21"/>
        <v>587.46799999999962</v>
      </c>
      <c r="Q38" s="11">
        <f t="shared" si="21"/>
        <v>586.84700000000021</v>
      </c>
      <c r="R38" s="11">
        <f t="shared" si="21"/>
        <v>600.02900000000022</v>
      </c>
      <c r="S38" s="11">
        <f t="shared" si="21"/>
        <v>607.58800000000008</v>
      </c>
      <c r="T38" s="11">
        <f t="shared" si="21"/>
        <v>599.08000000000004</v>
      </c>
      <c r="U38" s="11">
        <f t="shared" si="21"/>
        <v>584.29200000000026</v>
      </c>
      <c r="V38" s="11">
        <f t="shared" si="21"/>
        <v>605.85200000000009</v>
      </c>
      <c r="W38" s="11">
        <f t="shared" si="21"/>
        <v>595.16399999999999</v>
      </c>
      <c r="X38" s="11">
        <f t="shared" si="21"/>
        <v>595.95099999999957</v>
      </c>
      <c r="Y38" s="11">
        <f t="shared" si="21"/>
        <v>598.08199999999965</v>
      </c>
      <c r="Z38" s="11">
        <f t="shared" si="21"/>
        <v>601.52600000000018</v>
      </c>
      <c r="AA38" s="11">
        <f t="shared" si="21"/>
        <v>605.69100000000037</v>
      </c>
      <c r="AB38" s="11">
        <f t="shared" si="21"/>
        <v>608.14800000000037</v>
      </c>
      <c r="AC38" s="11">
        <f t="shared" si="21"/>
        <v>610.16000000000031</v>
      </c>
      <c r="AD38" s="11">
        <f t="shared" si="21"/>
        <v>611.90100000000007</v>
      </c>
      <c r="AE38" s="11">
        <f t="shared" si="21"/>
        <v>613.62599999999998</v>
      </c>
      <c r="AF38" s="11">
        <f t="shared" si="21"/>
        <v>615.34300000000007</v>
      </c>
      <c r="AG38" s="11">
        <f t="shared" si="21"/>
        <v>617.26299999999969</v>
      </c>
      <c r="AH38" s="11">
        <f t="shared" si="21"/>
        <v>619.10699999999997</v>
      </c>
      <c r="AI38" s="11">
        <f t="shared" si="21"/>
        <v>620.94399999999985</v>
      </c>
      <c r="AJ38" s="11">
        <f t="shared" si="21"/>
        <v>622.82899999999984</v>
      </c>
      <c r="AK38" s="11">
        <f t="shared" si="21"/>
        <v>624.70099999999957</v>
      </c>
      <c r="AL38" s="11">
        <f t="shared" si="21"/>
        <v>626.59000000000015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Solent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Solent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Solent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Solent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Solent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Solent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Solent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28.305965211681457</v>
      </c>
      <c r="N231" s="40">
        <f>'Ind T1'!D25</f>
        <v>28.181980092881982</v>
      </c>
      <c r="O231" s="40">
        <f>'Ind T1'!F25</f>
        <v>27.803986657942204</v>
      </c>
    </row>
    <row r="232" spans="1:15" x14ac:dyDescent="0.2">
      <c r="L232" t="str">
        <f>L23</f>
        <v>Business and other services</v>
      </c>
      <c r="M232" s="40">
        <f>'Ind T1'!B24</f>
        <v>29.748562152829262</v>
      </c>
      <c r="N232" s="40">
        <f>'Ind T1'!D24</f>
        <v>27.689006727557476</v>
      </c>
      <c r="O232" s="40">
        <f>'Ind T1'!F24</f>
        <v>28.693403980274191</v>
      </c>
    </row>
    <row r="233" spans="1:15" x14ac:dyDescent="0.2">
      <c r="L233" t="str">
        <f>L18</f>
        <v>Trade, accomod. and transport</v>
      </c>
      <c r="M233" s="40">
        <f>'Ind T1'!B23</f>
        <v>26.63237943499394</v>
      </c>
      <c r="N233" s="40">
        <f>'Ind T1'!D23</f>
        <v>27.350108541511197</v>
      </c>
      <c r="O233" s="40">
        <f>'Ind T1'!F23</f>
        <v>27.793293860419077</v>
      </c>
    </row>
    <row r="234" spans="1:15" x14ac:dyDescent="0.2">
      <c r="L234" t="str">
        <f>L16</f>
        <v>Construction</v>
      </c>
      <c r="M234" s="40">
        <f>'Ind T1'!B22</f>
        <v>6.3340271886859076</v>
      </c>
      <c r="N234" s="40">
        <f>'Ind T1'!D22</f>
        <v>6.9582501629802715</v>
      </c>
      <c r="O234" s="40">
        <f>'Ind T1'!F22</f>
        <v>7.6234858519925259</v>
      </c>
    </row>
    <row r="235" spans="1:15" x14ac:dyDescent="0.2">
      <c r="L235" t="str">
        <f>L11</f>
        <v>Manufacturing</v>
      </c>
      <c r="M235" s="40">
        <f>'Ind T1'!B21</f>
        <v>7.4254744354022924</v>
      </c>
      <c r="N235" s="40">
        <f>'Ind T1'!D21</f>
        <v>7.8369995497039584</v>
      </c>
      <c r="O235" s="40">
        <f>'Ind T1'!F21</f>
        <v>6.0749453390574519</v>
      </c>
    </row>
    <row r="236" spans="1:15" x14ac:dyDescent="0.2">
      <c r="L236" t="str">
        <f>L5</f>
        <v>Primary sector and utilities</v>
      </c>
      <c r="M236" s="40">
        <f>'Ind T1'!B20</f>
        <v>1.5535915764071395</v>
      </c>
      <c r="N236" s="40">
        <f>'Ind T1'!D20</f>
        <v>1.9836549253651123</v>
      </c>
      <c r="O236" s="40">
        <f>'Ind T1'!F20</f>
        <v>2.0108843103145571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Solent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-2.1150000000000944</v>
      </c>
      <c r="O261" s="11">
        <f>'Ind T1'!F50</f>
        <v>6.4879999999999995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-13.704999999999785</v>
      </c>
      <c r="O262" s="11">
        <f>'Ind T1'!F49</f>
        <v>14.994999999999919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2.975999999999857</v>
      </c>
      <c r="O263" s="11">
        <f>'Ind T1'!F48</f>
        <v>11.372000000000241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3.4069999999997265</v>
      </c>
      <c r="O264" s="11">
        <f>'Ind T1'!F47</f>
        <v>6.355000000000075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2.0880000000000365</v>
      </c>
      <c r="O265" s="11">
        <f>'Ind T1'!F46</f>
        <v>-8.5779999999999745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2.4840000000000177</v>
      </c>
      <c r="O266" s="11">
        <f>'Ind T1'!F45</f>
        <v>0.79399999999996851</v>
      </c>
    </row>
    <row r="268" spans="1:16" x14ac:dyDescent="0.2">
      <c r="L268" t="str">
        <f>L38</f>
        <v>All industries</v>
      </c>
      <c r="N268" s="11">
        <f>'Ind T1'!D14-'Ind T1'!B14</f>
        <v>-4.8650000000002365</v>
      </c>
      <c r="O268" s="11">
        <f>SUM(O261:O266)</f>
        <v>31.426000000000229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22.781424567587667</v>
      </c>
      <c r="C9" s="249">
        <f>SUM(C26,C43,C60,C77,C94,C111,C128,C145,C162,C179,C196,C213,C230,C247,C264,C281,C298,C315,C332,C349,C366,C383)</f>
        <v>42.794341809624029</v>
      </c>
      <c r="D9" s="249">
        <f>SUM(B9:C9)</f>
        <v>65.575766377211693</v>
      </c>
      <c r="E9" s="238"/>
      <c r="F9" s="249">
        <f>SUM(F26,F43,F60,F77,F94,F111,F128,F145,F162,F179,F196,F213,F230,F247,F264,F281,F298,F315,F332,F349,F366,F383)</f>
        <v>27.151721940807718</v>
      </c>
      <c r="G9" s="249">
        <f>SUM(G26,G43,G60,G77,G94,G111,G128,G145,G162,G179,G196,G213,G230,G247,G264,G281,G298,G315,G332,G349,G366,G383)</f>
        <v>44.682677919629697</v>
      </c>
      <c r="H9" s="249">
        <f>SUM(F9:G9)</f>
        <v>71.834399860437415</v>
      </c>
      <c r="I9" s="238"/>
      <c r="J9" s="249">
        <f>SUM(J26,J43,J60,J77,J94,J111,J128,J145,J162,J179,J196,J213,J230,J247,J264,J281,J298,J315,J332,J349,J366,J383)</f>
        <v>33.686484840192811</v>
      </c>
      <c r="K9" s="249">
        <f>SUM(K26,K43,K60,K77,K94,K111,K128,K145,K162,K179,K196,K213,K230,K247,K264,K281,K298,K315,K332,K349,K366,K383)</f>
        <v>47.816987252670756</v>
      </c>
      <c r="L9" s="249">
        <f>SUM(J9:K9)</f>
        <v>81.503472092863575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59.758883147732483</v>
      </c>
      <c r="C10" s="249">
        <f t="shared" si="0"/>
        <v>62.336649495093162</v>
      </c>
      <c r="D10" s="249">
        <f t="shared" ref="D10:D17" si="1">SUM(B10:C10)</f>
        <v>122.09553264282565</v>
      </c>
      <c r="E10" s="238"/>
      <c r="F10" s="249">
        <f t="shared" ref="F10:G17" si="2">SUM(F27,F44,F61,F78,F95,F112,F129,F146,F163,F180,F197,F214,F231,F248,F265,F282,F299,F316,F333,F350,F367,F384)</f>
        <v>68.745445540390136</v>
      </c>
      <c r="G10" s="249">
        <f t="shared" si="2"/>
        <v>67.312411028238458</v>
      </c>
      <c r="H10" s="249">
        <f t="shared" ref="H10:H17" si="3">SUM(F10:G10)</f>
        <v>136.05785656862861</v>
      </c>
      <c r="I10" s="238"/>
      <c r="J10" s="249">
        <f t="shared" ref="J10:K17" si="4">SUM(J27,J44,J61,J78,J95,J112,J129,J146,J163,J180,J197,J214,J231,J248,J265,J282,J299,J316,J333,J350,J367,J384)</f>
        <v>80.640486265608828</v>
      </c>
      <c r="K10" s="249">
        <f t="shared" si="4"/>
        <v>76.409401854839246</v>
      </c>
      <c r="L10" s="249">
        <f t="shared" ref="L10:L17" si="5">SUM(J10:K10)</f>
        <v>157.04988812044809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37.302528423080659</v>
      </c>
      <c r="C11" s="249">
        <f t="shared" si="0"/>
        <v>43.424970668767799</v>
      </c>
      <c r="D11" s="249">
        <f t="shared" si="1"/>
        <v>80.727499091848458</v>
      </c>
      <c r="E11" s="238"/>
      <c r="F11" s="249">
        <f t="shared" si="2"/>
        <v>40.964170928448759</v>
      </c>
      <c r="G11" s="249">
        <f t="shared" si="2"/>
        <v>44.185322121158428</v>
      </c>
      <c r="H11" s="249">
        <f t="shared" si="3"/>
        <v>85.149493049607187</v>
      </c>
      <c r="I11" s="238"/>
      <c r="J11" s="249">
        <f t="shared" si="4"/>
        <v>45.578710011634591</v>
      </c>
      <c r="K11" s="249">
        <f t="shared" si="4"/>
        <v>43.255890508234039</v>
      </c>
      <c r="L11" s="249">
        <f t="shared" si="5"/>
        <v>88.83460051986863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51.8819996766738</v>
      </c>
      <c r="C12" s="249">
        <f t="shared" si="0"/>
        <v>13.325703213648181</v>
      </c>
      <c r="D12" s="249">
        <f t="shared" si="1"/>
        <v>65.207702890321983</v>
      </c>
      <c r="E12" s="238"/>
      <c r="F12" s="249">
        <f t="shared" si="2"/>
        <v>48.079786077430164</v>
      </c>
      <c r="G12" s="249">
        <f t="shared" si="2"/>
        <v>13.711489860461217</v>
      </c>
      <c r="H12" s="249">
        <f t="shared" si="3"/>
        <v>61.791275937891385</v>
      </c>
      <c r="I12" s="238"/>
      <c r="J12" s="249">
        <f t="shared" si="4"/>
        <v>36.788154312705295</v>
      </c>
      <c r="K12" s="249">
        <f t="shared" si="4"/>
        <v>13.636924123652918</v>
      </c>
      <c r="L12" s="249">
        <f t="shared" si="5"/>
        <v>50.425078436358213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7.2925337299899011</v>
      </c>
      <c r="C13" s="249">
        <f t="shared" si="0"/>
        <v>50.399486723438351</v>
      </c>
      <c r="D13" s="249">
        <f t="shared" si="1"/>
        <v>57.692020453428249</v>
      </c>
      <c r="E13" s="238"/>
      <c r="F13" s="249">
        <f t="shared" si="2"/>
        <v>6.9526184826778206</v>
      </c>
      <c r="G13" s="249">
        <f t="shared" si="2"/>
        <v>41.425053125805647</v>
      </c>
      <c r="H13" s="249">
        <f t="shared" si="3"/>
        <v>48.377671608483467</v>
      </c>
      <c r="I13" s="238"/>
      <c r="J13" s="249">
        <f t="shared" si="4"/>
        <v>9.0483225024054956</v>
      </c>
      <c r="K13" s="249">
        <f t="shared" si="4"/>
        <v>40.177337365358838</v>
      </c>
      <c r="L13" s="249">
        <f t="shared" si="5"/>
        <v>49.225659867764335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48.081742785949146</v>
      </c>
      <c r="C14" s="249">
        <f t="shared" si="0"/>
        <v>13.795010966767482</v>
      </c>
      <c r="D14" s="249">
        <f t="shared" si="1"/>
        <v>61.876753752716624</v>
      </c>
      <c r="E14" s="238"/>
      <c r="F14" s="249">
        <f t="shared" si="2"/>
        <v>45.807554673400951</v>
      </c>
      <c r="G14" s="249">
        <f t="shared" si="2"/>
        <v>13.230039123251904</v>
      </c>
      <c r="H14" s="249">
        <f t="shared" si="3"/>
        <v>59.037593796652857</v>
      </c>
      <c r="I14" s="238"/>
      <c r="J14" s="249">
        <f t="shared" si="4"/>
        <v>48.715022931556753</v>
      </c>
      <c r="K14" s="249">
        <f t="shared" si="4"/>
        <v>17.206611759651143</v>
      </c>
      <c r="L14" s="249">
        <f t="shared" si="5"/>
        <v>65.921634691207899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26.136341437102267</v>
      </c>
      <c r="C15" s="249">
        <f t="shared" si="0"/>
        <v>18.873456891857707</v>
      </c>
      <c r="D15" s="249">
        <f t="shared" si="1"/>
        <v>45.009798328959974</v>
      </c>
      <c r="E15" s="238"/>
      <c r="F15" s="249">
        <f t="shared" si="2"/>
        <v>25.08805913353887</v>
      </c>
      <c r="G15" s="249">
        <f t="shared" si="2"/>
        <v>18.839612665218436</v>
      </c>
      <c r="H15" s="249">
        <f t="shared" si="3"/>
        <v>43.927671798757302</v>
      </c>
      <c r="I15" s="238"/>
      <c r="J15" s="249">
        <f t="shared" si="4"/>
        <v>23.891706366744103</v>
      </c>
      <c r="K15" s="249">
        <f t="shared" si="4"/>
        <v>19.959989567462301</v>
      </c>
      <c r="L15" s="249">
        <f t="shared" si="5"/>
        <v>43.851695934206404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3.4732666210847505</v>
      </c>
      <c r="C16" s="249">
        <f t="shared" si="0"/>
        <v>26.743768416928845</v>
      </c>
      <c r="D16" s="249">
        <f t="shared" si="1"/>
        <v>30.217035038013595</v>
      </c>
      <c r="E16" s="238"/>
      <c r="F16" s="249">
        <f t="shared" si="2"/>
        <v>2.9043743036277672</v>
      </c>
      <c r="G16" s="249">
        <f t="shared" si="2"/>
        <v>23.249165121500813</v>
      </c>
      <c r="H16" s="249">
        <f t="shared" si="3"/>
        <v>26.153539425128578</v>
      </c>
      <c r="I16" s="238"/>
      <c r="J16" s="249">
        <f t="shared" si="4"/>
        <v>4.1419367897257766</v>
      </c>
      <c r="K16" s="249">
        <f t="shared" si="4"/>
        <v>24.326719650237752</v>
      </c>
      <c r="L16" s="249">
        <f t="shared" si="5"/>
        <v>28.468656439963528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35.021177135138913</v>
      </c>
      <c r="C17" s="249">
        <f t="shared" si="0"/>
        <v>36.605714289534781</v>
      </c>
      <c r="D17" s="249">
        <f t="shared" si="1"/>
        <v>71.626891424673687</v>
      </c>
      <c r="E17" s="238"/>
      <c r="F17" s="249">
        <f t="shared" si="2"/>
        <v>31.050969714310963</v>
      </c>
      <c r="G17" s="249">
        <f t="shared" si="2"/>
        <v>31.783528240102132</v>
      </c>
      <c r="H17" s="249">
        <f t="shared" si="3"/>
        <v>62.834497954413095</v>
      </c>
      <c r="I17" s="238"/>
      <c r="J17" s="249">
        <f t="shared" si="4"/>
        <v>30.49997147335495</v>
      </c>
      <c r="K17" s="249">
        <f t="shared" si="4"/>
        <v>30.809342423964452</v>
      </c>
      <c r="L17" s="249">
        <f t="shared" si="5"/>
        <v>61.309313897319399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291.72989752433955</v>
      </c>
      <c r="C19" s="247">
        <f t="shared" ref="C19:L19" si="6">SUM(C9:C17)</f>
        <v>308.29910247566028</v>
      </c>
      <c r="D19" s="247">
        <f t="shared" si="6"/>
        <v>600.02899999999988</v>
      </c>
      <c r="E19" s="247"/>
      <c r="F19" s="247">
        <f t="shared" si="6"/>
        <v>296.7447007946331</v>
      </c>
      <c r="G19" s="247">
        <f t="shared" si="6"/>
        <v>298.41929920536677</v>
      </c>
      <c r="H19" s="247">
        <f t="shared" si="6"/>
        <v>595.16399999999987</v>
      </c>
      <c r="I19" s="247"/>
      <c r="J19" s="247">
        <f t="shared" si="6"/>
        <v>312.9907954939286</v>
      </c>
      <c r="K19" s="247">
        <f t="shared" si="6"/>
        <v>313.59920450607137</v>
      </c>
      <c r="L19" s="247">
        <f t="shared" si="6"/>
        <v>626.59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0.11049423177260158</v>
      </c>
      <c r="C26" s="302">
        <v>0.19720241093931715</v>
      </c>
      <c r="D26" s="302">
        <f>SUM(B26:C26)</f>
        <v>0.30769664271191871</v>
      </c>
      <c r="E26" s="303"/>
      <c r="F26" s="302">
        <v>0.13246941067568399</v>
      </c>
      <c r="G26" s="302">
        <v>0.21458241704273529</v>
      </c>
      <c r="H26" s="302">
        <f>SUM(F26:G26)</f>
        <v>0.34705182771841925</v>
      </c>
      <c r="I26" s="303"/>
      <c r="J26" s="302">
        <v>0.13975399422696255</v>
      </c>
      <c r="K26" s="302">
        <v>0.32065498409216714</v>
      </c>
      <c r="L26" s="302">
        <f>SUM(J26:K26)</f>
        <v>0.46040897831912969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0.12851016753980793</v>
      </c>
      <c r="C27" s="302">
        <v>0.18283115901495739</v>
      </c>
      <c r="D27" s="302">
        <f t="shared" ref="D27:D34" si="7">SUM(B27:C27)</f>
        <v>0.31134132655476532</v>
      </c>
      <c r="E27" s="303"/>
      <c r="F27" s="302">
        <v>0.18476497011567403</v>
      </c>
      <c r="G27" s="302">
        <v>0.23183611789350062</v>
      </c>
      <c r="H27" s="302">
        <f t="shared" ref="H27:H34" si="8">SUM(F27:G27)</f>
        <v>0.41660108800917461</v>
      </c>
      <c r="I27" s="303"/>
      <c r="J27" s="302">
        <v>0.22201590301988447</v>
      </c>
      <c r="K27" s="302">
        <v>0.39283206788390362</v>
      </c>
      <c r="L27" s="302">
        <f t="shared" ref="L27:L34" si="9">SUM(J27:K27)</f>
        <v>0.61484797090378807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0.11328704863857035</v>
      </c>
      <c r="C28" s="302">
        <v>0.11227768513742964</v>
      </c>
      <c r="D28" s="302">
        <f t="shared" si="7"/>
        <v>0.225564733776</v>
      </c>
      <c r="E28" s="303"/>
      <c r="F28" s="302">
        <v>0.14256963401347778</v>
      </c>
      <c r="G28" s="302">
        <v>0.12026585790930355</v>
      </c>
      <c r="H28" s="302">
        <f t="shared" si="8"/>
        <v>0.26283549192278133</v>
      </c>
      <c r="I28" s="303"/>
      <c r="J28" s="302">
        <v>0.15550236917115984</v>
      </c>
      <c r="K28" s="302">
        <v>0.15157977341838269</v>
      </c>
      <c r="L28" s="302">
        <f t="shared" si="9"/>
        <v>0.30708214258954253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0.27300494029341477</v>
      </c>
      <c r="C29" s="302">
        <v>4.8994454528408712E-2</v>
      </c>
      <c r="D29" s="302">
        <f t="shared" si="7"/>
        <v>0.32199939482182349</v>
      </c>
      <c r="E29" s="303"/>
      <c r="F29" s="302">
        <v>0.2859217857778118</v>
      </c>
      <c r="G29" s="302">
        <v>3.5864314344728504E-2</v>
      </c>
      <c r="H29" s="302">
        <f t="shared" si="8"/>
        <v>0.32178610012254028</v>
      </c>
      <c r="I29" s="303"/>
      <c r="J29" s="302">
        <v>0.17797784759953633</v>
      </c>
      <c r="K29" s="302">
        <v>4.0378565962047003E-2</v>
      </c>
      <c r="L29" s="302">
        <f t="shared" si="9"/>
        <v>0.21835641356158333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0.60990285653487131</v>
      </c>
      <c r="C30" s="302">
        <v>1.3992056606322714</v>
      </c>
      <c r="D30" s="302">
        <f t="shared" si="7"/>
        <v>2.0091085171671428</v>
      </c>
      <c r="E30" s="303"/>
      <c r="F30" s="302">
        <v>0.43177014580507866</v>
      </c>
      <c r="G30" s="302">
        <v>1.2166198996817235</v>
      </c>
      <c r="H30" s="302">
        <f t="shared" si="8"/>
        <v>1.6483900454868021</v>
      </c>
      <c r="I30" s="303"/>
      <c r="J30" s="302">
        <v>0.53898635515168625</v>
      </c>
      <c r="K30" s="302">
        <v>1.1844728180417043</v>
      </c>
      <c r="L30" s="302">
        <f t="shared" si="9"/>
        <v>1.7234591731933906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0.1184984731114123</v>
      </c>
      <c r="C31" s="302">
        <v>5.8329691351612353E-2</v>
      </c>
      <c r="D31" s="302">
        <f t="shared" si="7"/>
        <v>0.17682816446302466</v>
      </c>
      <c r="E31" s="303"/>
      <c r="F31" s="302">
        <v>0.11693289824302773</v>
      </c>
      <c r="G31" s="302">
        <v>5.5474268396019072E-2</v>
      </c>
      <c r="H31" s="302">
        <f t="shared" si="8"/>
        <v>0.17240716663904682</v>
      </c>
      <c r="I31" s="303"/>
      <c r="J31" s="302">
        <v>0.10545584917368843</v>
      </c>
      <c r="K31" s="302">
        <v>6.4823935447919506E-2</v>
      </c>
      <c r="L31" s="302">
        <f t="shared" si="9"/>
        <v>0.17027978462160792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6.4948566852360112E-2</v>
      </c>
      <c r="C32" s="302">
        <v>5.8296378419934514E-2</v>
      </c>
      <c r="D32" s="302">
        <f t="shared" si="7"/>
        <v>0.12324494527229463</v>
      </c>
      <c r="E32" s="303"/>
      <c r="F32" s="302">
        <v>6.3921292222984732E-2</v>
      </c>
      <c r="G32" s="302">
        <v>4.159040311693913E-2</v>
      </c>
      <c r="H32" s="302">
        <f t="shared" si="8"/>
        <v>0.10551169533992386</v>
      </c>
      <c r="I32" s="303"/>
      <c r="J32" s="302">
        <v>5.6019415445461913E-2</v>
      </c>
      <c r="K32" s="302">
        <v>4.9840081723656067E-2</v>
      </c>
      <c r="L32" s="302">
        <f t="shared" si="9"/>
        <v>0.10585949716911798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4.8548629907976731E-2</v>
      </c>
      <c r="C33" s="302">
        <v>0.17014225685916939</v>
      </c>
      <c r="D33" s="302">
        <f t="shared" si="7"/>
        <v>0.21869088676714613</v>
      </c>
      <c r="E33" s="303"/>
      <c r="F33" s="302">
        <v>4.6533926727788437E-2</v>
      </c>
      <c r="G33" s="302">
        <v>0.12581599756907921</v>
      </c>
      <c r="H33" s="302">
        <f t="shared" si="8"/>
        <v>0.17234992429686766</v>
      </c>
      <c r="I33" s="303"/>
      <c r="J33" s="302">
        <v>4.6816245096628885E-2</v>
      </c>
      <c r="K33" s="302">
        <v>0.13516462683353539</v>
      </c>
      <c r="L33" s="302">
        <f t="shared" si="9"/>
        <v>0.18198087193016427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0.20041706615134722</v>
      </c>
      <c r="C34" s="302">
        <v>0.42610832231453211</v>
      </c>
      <c r="D34" s="302">
        <f t="shared" si="7"/>
        <v>0.62652538846587935</v>
      </c>
      <c r="E34" s="303"/>
      <c r="F34" s="302">
        <v>0.16678928885558592</v>
      </c>
      <c r="G34" s="302">
        <v>0.29227737160886874</v>
      </c>
      <c r="H34" s="302">
        <f t="shared" si="8"/>
        <v>0.45906666046445466</v>
      </c>
      <c r="I34" s="303"/>
      <c r="J34" s="302">
        <v>0.14035184221987648</v>
      </c>
      <c r="K34" s="302">
        <v>0.21937332549179467</v>
      </c>
      <c r="L34" s="302">
        <f t="shared" si="9"/>
        <v>0.35972516771167118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1.6676119808023622</v>
      </c>
      <c r="C36" s="311">
        <f t="shared" ref="C36:K36" si="10">SUM(C26:C34)</f>
        <v>2.6533880191976325</v>
      </c>
      <c r="D36" s="311">
        <f t="shared" si="10"/>
        <v>4.3209999999999953</v>
      </c>
      <c r="E36" s="311"/>
      <c r="F36" s="311">
        <f t="shared" si="10"/>
        <v>1.5716733524371134</v>
      </c>
      <c r="G36" s="311">
        <f t="shared" si="10"/>
        <v>2.3343266475628974</v>
      </c>
      <c r="H36" s="311">
        <f t="shared" si="10"/>
        <v>3.9060000000000108</v>
      </c>
      <c r="I36" s="311"/>
      <c r="J36" s="311">
        <f t="shared" si="10"/>
        <v>1.5828798211048851</v>
      </c>
      <c r="K36" s="311">
        <f t="shared" si="10"/>
        <v>2.5591201788951103</v>
      </c>
      <c r="L36" s="311">
        <f>SUM(L26:L34)</f>
        <v>4.1419999999999959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4.6811190903226219E-3</v>
      </c>
      <c r="C43" s="302">
        <v>9.0412566436591332E-2</v>
      </c>
      <c r="D43" s="302">
        <f>SUM(B43:C43)</f>
        <v>9.5093685526913954E-2</v>
      </c>
      <c r="E43" s="303"/>
      <c r="F43" s="302">
        <v>7.2668995387527935E-3</v>
      </c>
      <c r="G43" s="302">
        <v>0.13697157553506623</v>
      </c>
      <c r="H43" s="302">
        <f>SUM(F43:G43)</f>
        <v>0.14423847507381901</v>
      </c>
      <c r="I43" s="303"/>
      <c r="J43" s="302">
        <v>7.208516900407436E-3</v>
      </c>
      <c r="K43" s="302">
        <v>0.12115821845798976</v>
      </c>
      <c r="L43" s="302">
        <f>SUM(J43:K43)</f>
        <v>0.12836673535839718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6.4005379577274837E-3</v>
      </c>
      <c r="C44" s="302">
        <v>5.3046033709619231E-2</v>
      </c>
      <c r="D44" s="302">
        <f t="shared" ref="D44:D51" si="11">SUM(B44:C44)</f>
        <v>5.9446571667346716E-2</v>
      </c>
      <c r="E44" s="303"/>
      <c r="F44" s="302">
        <v>1.0924279491522882E-2</v>
      </c>
      <c r="G44" s="302">
        <v>7.0850744388333484E-2</v>
      </c>
      <c r="H44" s="302">
        <f t="shared" ref="H44:H51" si="12">SUM(F44:G44)</f>
        <v>8.1775023879856371E-2</v>
      </c>
      <c r="I44" s="303"/>
      <c r="J44" s="302">
        <v>1.0118868629600862E-2</v>
      </c>
      <c r="K44" s="302">
        <v>4.551456858705917E-2</v>
      </c>
      <c r="L44" s="302">
        <f t="shared" ref="L44:L51" si="13">SUM(J44:K44)</f>
        <v>5.5633437216660031E-2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7.6185586259103436E-3</v>
      </c>
      <c r="C45" s="302">
        <v>3.5403636001488714E-2</v>
      </c>
      <c r="D45" s="302">
        <f t="shared" si="11"/>
        <v>4.3022194627399056E-2</v>
      </c>
      <c r="E45" s="303"/>
      <c r="F45" s="302">
        <v>1.1205096411561219E-2</v>
      </c>
      <c r="G45" s="302">
        <v>4.2931177080888755E-2</v>
      </c>
      <c r="H45" s="302">
        <f t="shared" si="12"/>
        <v>5.4136273492449975E-2</v>
      </c>
      <c r="I45" s="303"/>
      <c r="J45" s="302">
        <v>9.0205273793905281E-3</v>
      </c>
      <c r="K45" s="302">
        <v>2.8912618907446043E-2</v>
      </c>
      <c r="L45" s="302">
        <f t="shared" si="13"/>
        <v>3.7933146286836569E-2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1.6186935792281601E-2</v>
      </c>
      <c r="C46" s="302">
        <v>2.6702418388584712E-2</v>
      </c>
      <c r="D46" s="302">
        <f t="shared" si="11"/>
        <v>4.2889354180866313E-2</v>
      </c>
      <c r="E46" s="303"/>
      <c r="F46" s="302">
        <v>1.9320714744322367E-2</v>
      </c>
      <c r="G46" s="302">
        <v>3.0268065216230305E-2</v>
      </c>
      <c r="H46" s="302">
        <f t="shared" si="12"/>
        <v>4.9588779960552672E-2</v>
      </c>
      <c r="I46" s="303"/>
      <c r="J46" s="302">
        <v>1.0663142838620033E-2</v>
      </c>
      <c r="K46" s="302">
        <v>2.8212854949273728E-2</v>
      </c>
      <c r="L46" s="302">
        <f t="shared" si="13"/>
        <v>3.887599778789376E-2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1.2790326348358252E-3</v>
      </c>
      <c r="C47" s="302">
        <v>9.6356353718005189E-2</v>
      </c>
      <c r="D47" s="302">
        <f t="shared" si="11"/>
        <v>9.7635386352841011E-2</v>
      </c>
      <c r="E47" s="303"/>
      <c r="F47" s="302">
        <v>1.4269283975851144E-3</v>
      </c>
      <c r="G47" s="302">
        <v>9.2654154552300097E-2</v>
      </c>
      <c r="H47" s="302">
        <f>SUM(F47:G47)</f>
        <v>9.4081082949885209E-2</v>
      </c>
      <c r="I47" s="303"/>
      <c r="J47" s="302">
        <v>1.922548214420337E-3</v>
      </c>
      <c r="K47" s="302">
        <v>4.8447288101581186E-2</v>
      </c>
      <c r="L47" s="302">
        <f t="shared" si="13"/>
        <v>5.0369836316001525E-2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3.2548115937173351E-3</v>
      </c>
      <c r="C48" s="302">
        <v>6.4208496942080038E-3</v>
      </c>
      <c r="D48" s="302">
        <f t="shared" si="11"/>
        <v>9.6756612879253384E-3</v>
      </c>
      <c r="E48" s="303"/>
      <c r="F48" s="302">
        <v>3.8742684584353601E-3</v>
      </c>
      <c r="G48" s="302">
        <v>4.1157059381633221E-3</v>
      </c>
      <c r="H48" s="302">
        <f t="shared" si="12"/>
        <v>7.9899743965986814E-3</v>
      </c>
      <c r="I48" s="303"/>
      <c r="J48" s="302">
        <v>4.5436770667907486E-3</v>
      </c>
      <c r="K48" s="302">
        <v>4.4896959981356489E-3</v>
      </c>
      <c r="L48" s="302">
        <f t="shared" si="13"/>
        <v>9.0333730649263984E-3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5.5279624376525453E-3</v>
      </c>
      <c r="C49" s="302">
        <v>1.3461084703018763E-2</v>
      </c>
      <c r="D49" s="302">
        <f t="shared" si="11"/>
        <v>1.898904714067131E-2</v>
      </c>
      <c r="E49" s="303"/>
      <c r="F49" s="302">
        <v>6.0199497836964846E-3</v>
      </c>
      <c r="G49" s="302">
        <v>1.0249595817323908E-2</v>
      </c>
      <c r="H49" s="302">
        <f t="shared" si="12"/>
        <v>1.6269545601020393E-2</v>
      </c>
      <c r="I49" s="303"/>
      <c r="J49" s="302">
        <v>4.3995674168236911E-3</v>
      </c>
      <c r="K49" s="302">
        <v>1.0453752543726684E-2</v>
      </c>
      <c r="L49" s="302">
        <f t="shared" si="13"/>
        <v>1.4853319960550376E-2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9.0139560605864146E-4</v>
      </c>
      <c r="C50" s="302">
        <v>8.9963071235706613E-2</v>
      </c>
      <c r="D50" s="302">
        <f t="shared" si="11"/>
        <v>9.086446684176526E-2</v>
      </c>
      <c r="E50" s="303"/>
      <c r="F50" s="302">
        <v>8.4813540454337728E-4</v>
      </c>
      <c r="G50" s="302">
        <v>9.9156871711588296E-2</v>
      </c>
      <c r="H50" s="302">
        <f t="shared" si="12"/>
        <v>0.10000500711613167</v>
      </c>
      <c r="I50" s="303"/>
      <c r="J50" s="302">
        <v>1.1039807740946604E-3</v>
      </c>
      <c r="K50" s="302">
        <v>9.9766721862561067E-2</v>
      </c>
      <c r="L50" s="302">
        <f t="shared" si="13"/>
        <v>0.10087070263665572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4.7220741248920643E-3</v>
      </c>
      <c r="C51" s="302">
        <v>1.5661558249378201E-2</v>
      </c>
      <c r="D51" s="302">
        <f t="shared" si="11"/>
        <v>2.0383632374270266E-2</v>
      </c>
      <c r="E51" s="303"/>
      <c r="F51" s="302">
        <v>4.6087772742448982E-3</v>
      </c>
      <c r="G51" s="302">
        <v>1.4307060255440927E-2</v>
      </c>
      <c r="H51" s="302">
        <f t="shared" si="12"/>
        <v>1.8915837529685824E-2</v>
      </c>
      <c r="I51" s="303"/>
      <c r="J51" s="302">
        <v>3.5327846411436709E-3</v>
      </c>
      <c r="K51" s="302">
        <v>1.3530666730934688E-2</v>
      </c>
      <c r="L51" s="302">
        <f t="shared" si="13"/>
        <v>1.7063451372078358E-2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5.0572427863398453E-2</v>
      </c>
      <c r="C53" s="311">
        <f t="shared" ref="C53:L53" si="14">SUM(C43:C51)</f>
        <v>0.42742757213660076</v>
      </c>
      <c r="D53" s="311">
        <f t="shared" si="14"/>
        <v>0.4779999999999992</v>
      </c>
      <c r="E53" s="311"/>
      <c r="F53" s="311">
        <f t="shared" si="14"/>
        <v>6.549504950466449E-2</v>
      </c>
      <c r="G53" s="311">
        <f t="shared" si="14"/>
        <v>0.50150495049533539</v>
      </c>
      <c r="H53" s="311">
        <f t="shared" si="14"/>
        <v>0.56699999999999984</v>
      </c>
      <c r="I53" s="311"/>
      <c r="J53" s="311">
        <f t="shared" si="14"/>
        <v>5.2513613861291976E-2</v>
      </c>
      <c r="K53" s="311">
        <f t="shared" si="14"/>
        <v>0.40048638613870791</v>
      </c>
      <c r="L53" s="311">
        <f t="shared" si="14"/>
        <v>0.4529999999999999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8.2559426333098873E-2</v>
      </c>
      <c r="C60" s="302">
        <v>0.11284993223782409</v>
      </c>
      <c r="D60" s="302">
        <f>SUM(B60:C60)</f>
        <v>0.19540935857092295</v>
      </c>
      <c r="E60" s="303"/>
      <c r="F60" s="302">
        <v>0.10307450888568633</v>
      </c>
      <c r="G60" s="302">
        <v>0.1542542064361308</v>
      </c>
      <c r="H60" s="302">
        <f>SUM(F60:G60)</f>
        <v>0.25732871532181711</v>
      </c>
      <c r="I60" s="303"/>
      <c r="J60" s="302">
        <v>0.15441181551666508</v>
      </c>
      <c r="K60" s="302">
        <v>0.19009244611599288</v>
      </c>
      <c r="L60" s="302">
        <f>SUM(J60:K60)</f>
        <v>0.34450426163265796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6.8212569038507559E-2</v>
      </c>
      <c r="C61" s="302">
        <v>8.5881524178501617E-2</v>
      </c>
      <c r="D61" s="302">
        <f t="shared" ref="D61:D68" si="15">SUM(B61:C61)</f>
        <v>0.15409409321700918</v>
      </c>
      <c r="E61" s="303"/>
      <c r="F61" s="302">
        <v>9.8324802085200169E-2</v>
      </c>
      <c r="G61" s="302">
        <v>0.13279538155291465</v>
      </c>
      <c r="H61" s="302">
        <f t="shared" ref="H61:H68" si="16">SUM(F61:G61)</f>
        <v>0.23112018363811482</v>
      </c>
      <c r="I61" s="303"/>
      <c r="J61" s="302">
        <v>0.15307714298265374</v>
      </c>
      <c r="K61" s="302">
        <v>0.20290348008217313</v>
      </c>
      <c r="L61" s="302">
        <f t="shared" ref="L61:L68" si="17">SUM(J61:K61)</f>
        <v>0.35598062306482686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0.10806143508090124</v>
      </c>
      <c r="C62" s="302">
        <v>9.5327779472957092E-2</v>
      </c>
      <c r="D62" s="302">
        <f t="shared" si="15"/>
        <v>0.20338921455385833</v>
      </c>
      <c r="E62" s="303"/>
      <c r="F62" s="302">
        <v>0.14069853626620088</v>
      </c>
      <c r="G62" s="302">
        <v>0.13559695453577594</v>
      </c>
      <c r="H62" s="302">
        <f t="shared" si="16"/>
        <v>0.2762954908019768</v>
      </c>
      <c r="I62" s="303"/>
      <c r="J62" s="302">
        <v>0.19965463543679596</v>
      </c>
      <c r="K62" s="302">
        <v>0.15768400632652452</v>
      </c>
      <c r="L62" s="302">
        <f t="shared" si="17"/>
        <v>0.35733864176332047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0.11231072708936486</v>
      </c>
      <c r="C63" s="302">
        <v>5.7754029653148471E-2</v>
      </c>
      <c r="D63" s="302">
        <f t="shared" si="15"/>
        <v>0.17006475674251334</v>
      </c>
      <c r="E63" s="303"/>
      <c r="F63" s="302">
        <v>0.12968962683238627</v>
      </c>
      <c r="G63" s="302">
        <v>7.6018283248797974E-2</v>
      </c>
      <c r="H63" s="302">
        <f t="shared" si="16"/>
        <v>0.20570791008118425</v>
      </c>
      <c r="I63" s="303"/>
      <c r="J63" s="302">
        <v>0.13637051301498929</v>
      </c>
      <c r="K63" s="302">
        <v>8.9487655681947803E-2</v>
      </c>
      <c r="L63" s="302">
        <f t="shared" si="17"/>
        <v>0.22585816869693709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7.1156874710437204E-2</v>
      </c>
      <c r="C64" s="302">
        <v>0.15794108577364854</v>
      </c>
      <c r="D64" s="302">
        <f t="shared" si="15"/>
        <v>0.22909796048408576</v>
      </c>
      <c r="E64" s="303"/>
      <c r="F64" s="302">
        <v>5.7613489192029098E-2</v>
      </c>
      <c r="G64" s="302">
        <v>0.13984571981828206</v>
      </c>
      <c r="H64" s="302">
        <f t="shared" si="16"/>
        <v>0.19745920901031117</v>
      </c>
      <c r="I64" s="303"/>
      <c r="J64" s="302">
        <v>5.5326036132954434E-2</v>
      </c>
      <c r="K64" s="302">
        <v>0.16143613643595439</v>
      </c>
      <c r="L64" s="302">
        <f t="shared" si="17"/>
        <v>0.21676217256890884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1.3327431184050534E-2</v>
      </c>
      <c r="C65" s="302">
        <v>7.3780542113827466E-3</v>
      </c>
      <c r="D65" s="302">
        <f t="shared" si="15"/>
        <v>2.0705485395433279E-2</v>
      </c>
      <c r="E65" s="303"/>
      <c r="F65" s="302">
        <v>1.75086221468032E-2</v>
      </c>
      <c r="G65" s="302">
        <v>1.0287130776911797E-2</v>
      </c>
      <c r="H65" s="302">
        <f t="shared" si="16"/>
        <v>2.7795752923714997E-2</v>
      </c>
      <c r="I65" s="303"/>
      <c r="J65" s="302">
        <v>2.2893025747441991E-2</v>
      </c>
      <c r="K65" s="302">
        <v>1.4510243188177618E-2</v>
      </c>
      <c r="L65" s="302">
        <f t="shared" si="17"/>
        <v>3.7403268935619613E-2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4.6456907526673606E-2</v>
      </c>
      <c r="C66" s="302">
        <v>5.0903283506170349E-2</v>
      </c>
      <c r="D66" s="302">
        <f t="shared" si="15"/>
        <v>9.7360191032843962E-2</v>
      </c>
      <c r="E66" s="303"/>
      <c r="F66" s="302">
        <v>6.2299992832647928E-2</v>
      </c>
      <c r="G66" s="302">
        <v>6.1775884187665164E-2</v>
      </c>
      <c r="H66" s="302">
        <f t="shared" si="16"/>
        <v>0.12407587702031309</v>
      </c>
      <c r="I66" s="303"/>
      <c r="J66" s="302">
        <v>8.2430568003380084E-2</v>
      </c>
      <c r="K66" s="302">
        <v>8.4444883319021682E-2</v>
      </c>
      <c r="L66" s="302">
        <f t="shared" si="17"/>
        <v>0.16687545132240178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4.0166780168013415E-2</v>
      </c>
      <c r="C67" s="302">
        <v>0.28647817583912127</v>
      </c>
      <c r="D67" s="302">
        <f t="shared" si="15"/>
        <v>0.32664495600713467</v>
      </c>
      <c r="E67" s="303"/>
      <c r="F67" s="302">
        <v>4.0000712776341374E-2</v>
      </c>
      <c r="G67" s="302">
        <v>0.27393725800615026</v>
      </c>
      <c r="H67" s="302">
        <f t="shared" si="16"/>
        <v>0.31393797078249164</v>
      </c>
      <c r="I67" s="303"/>
      <c r="J67" s="302">
        <v>8.2570168197685229E-2</v>
      </c>
      <c r="K67" s="302">
        <v>0.34618983290440475</v>
      </c>
      <c r="L67" s="302">
        <f t="shared" si="17"/>
        <v>0.42876000110209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0.10432634817509898</v>
      </c>
      <c r="C68" s="302">
        <v>0.12890763582109879</v>
      </c>
      <c r="D68" s="302">
        <f t="shared" si="15"/>
        <v>0.23323398399619777</v>
      </c>
      <c r="E68" s="303"/>
      <c r="F68" s="302">
        <v>0.10852713460271457</v>
      </c>
      <c r="G68" s="302">
        <v>0.12375175581736607</v>
      </c>
      <c r="H68" s="302">
        <f t="shared" si="16"/>
        <v>0.23227889042008065</v>
      </c>
      <c r="I68" s="303"/>
      <c r="J68" s="302">
        <v>0.13283752353103373</v>
      </c>
      <c r="K68" s="302">
        <v>0.11267988738220686</v>
      </c>
      <c r="L68" s="302">
        <f t="shared" si="17"/>
        <v>0.24551741091324059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0.6465784993061463</v>
      </c>
      <c r="C70" s="311">
        <f t="shared" ref="C70:L70" si="18">SUM(C60:C68)</f>
        <v>0.98342150069385292</v>
      </c>
      <c r="D70" s="311">
        <f t="shared" si="18"/>
        <v>1.6299999999999994</v>
      </c>
      <c r="E70" s="311"/>
      <c r="F70" s="311">
        <f t="shared" si="18"/>
        <v>0.75773742562000979</v>
      </c>
      <c r="G70" s="311">
        <f t="shared" si="18"/>
        <v>1.1082625743799948</v>
      </c>
      <c r="H70" s="311">
        <f t="shared" si="18"/>
        <v>1.8660000000000045</v>
      </c>
      <c r="I70" s="311"/>
      <c r="J70" s="311">
        <f t="shared" si="18"/>
        <v>1.0195714285635995</v>
      </c>
      <c r="K70" s="311">
        <f t="shared" si="18"/>
        <v>1.3594285714364034</v>
      </c>
      <c r="L70" s="311">
        <f t="shared" si="18"/>
        <v>2.3790000000000036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0.30749754518257427</v>
      </c>
      <c r="C77" s="302">
        <v>1.5514736902831094</v>
      </c>
      <c r="D77" s="302">
        <f>SUM(B77:C77)</f>
        <v>1.8589712354656838</v>
      </c>
      <c r="E77" s="303"/>
      <c r="F77" s="302">
        <v>0.41595239496960074</v>
      </c>
      <c r="G77" s="302">
        <v>1.7375843702580411</v>
      </c>
      <c r="H77" s="302">
        <f>SUM(F77:G77)</f>
        <v>2.153536765227642</v>
      </c>
      <c r="I77" s="303"/>
      <c r="J77" s="302">
        <v>0.33221174248225716</v>
      </c>
      <c r="K77" s="302">
        <v>1.3879967118959244</v>
      </c>
      <c r="L77" s="302">
        <f>SUM(J77:K77)</f>
        <v>1.7202084543781817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0.42135904958293519</v>
      </c>
      <c r="C78" s="302">
        <v>2.101968196765077</v>
      </c>
      <c r="D78" s="302">
        <f t="shared" ref="D78:D85" si="19">SUM(B78:C78)</f>
        <v>2.5233272463480123</v>
      </c>
      <c r="E78" s="303"/>
      <c r="F78" s="302">
        <v>0.59527081316553176</v>
      </c>
      <c r="G78" s="302">
        <v>2.7095634136075186</v>
      </c>
      <c r="H78" s="302">
        <f t="shared" ref="H78:H85" si="20">SUM(F78:G78)</f>
        <v>3.3048342267730506</v>
      </c>
      <c r="I78" s="303"/>
      <c r="J78" s="302">
        <v>0.45635346994574777</v>
      </c>
      <c r="K78" s="302">
        <v>2.2859970782874059</v>
      </c>
      <c r="L78" s="302">
        <f t="shared" ref="L78:L85" si="21">SUM(J78:K78)</f>
        <v>2.7423505482331536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0.42990705024203951</v>
      </c>
      <c r="C79" s="302">
        <v>1.1961111596588645</v>
      </c>
      <c r="D79" s="302">
        <f t="shared" si="19"/>
        <v>1.626018209900904</v>
      </c>
      <c r="E79" s="303"/>
      <c r="F79" s="302">
        <v>0.52149124066497388</v>
      </c>
      <c r="G79" s="302">
        <v>1.4272243854167441</v>
      </c>
      <c r="H79" s="302">
        <f t="shared" si="20"/>
        <v>1.948715626081718</v>
      </c>
      <c r="I79" s="303"/>
      <c r="J79" s="302">
        <v>0.38669819251427112</v>
      </c>
      <c r="K79" s="302">
        <v>1.0084934419201295</v>
      </c>
      <c r="L79" s="302">
        <f t="shared" si="21"/>
        <v>1.3951916344344006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0.61850310735552883</v>
      </c>
      <c r="C80" s="302">
        <v>0.22860459404039338</v>
      </c>
      <c r="D80" s="302">
        <f t="shared" si="19"/>
        <v>0.84710770139592217</v>
      </c>
      <c r="E80" s="303"/>
      <c r="F80" s="302">
        <v>0.636363967508635</v>
      </c>
      <c r="G80" s="302">
        <v>0.25685133409103833</v>
      </c>
      <c r="H80" s="302">
        <f t="shared" si="20"/>
        <v>0.89321530159967333</v>
      </c>
      <c r="I80" s="303"/>
      <c r="J80" s="302">
        <v>0.34438173139638051</v>
      </c>
      <c r="K80" s="302">
        <v>0.22669248922206831</v>
      </c>
      <c r="L80" s="302">
        <f t="shared" si="21"/>
        <v>0.57107422061844881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8.7657442791974752E-2</v>
      </c>
      <c r="C81" s="302">
        <v>1.6467671003369828</v>
      </c>
      <c r="D81" s="302">
        <f t="shared" si="19"/>
        <v>1.7344245431289576</v>
      </c>
      <c r="E81" s="303"/>
      <c r="F81" s="302">
        <v>0.10068686863450335</v>
      </c>
      <c r="G81" s="302">
        <v>1.2796804736446059</v>
      </c>
      <c r="H81" s="302">
        <f t="shared" si="20"/>
        <v>1.3803673422791092</v>
      </c>
      <c r="I81" s="303"/>
      <c r="J81" s="302">
        <v>0.11920047406985322</v>
      </c>
      <c r="K81" s="302">
        <v>0.8543458992560119</v>
      </c>
      <c r="L81" s="302">
        <f t="shared" si="21"/>
        <v>0.97354637332586513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0.16966852636463925</v>
      </c>
      <c r="C82" s="302">
        <v>3.3547178252695715E-2</v>
      </c>
      <c r="D82" s="302">
        <f t="shared" si="19"/>
        <v>0.20321570461733496</v>
      </c>
      <c r="E82" s="303"/>
      <c r="F82" s="302">
        <v>0.1535381130858447</v>
      </c>
      <c r="G82" s="302">
        <v>3.5721028109139817E-2</v>
      </c>
      <c r="H82" s="302">
        <f t="shared" si="20"/>
        <v>0.18925914119498452</v>
      </c>
      <c r="I82" s="303"/>
      <c r="J82" s="302">
        <v>0.12790349931916545</v>
      </c>
      <c r="K82" s="302">
        <v>3.389703790106556E-2</v>
      </c>
      <c r="L82" s="302">
        <f t="shared" si="21"/>
        <v>0.16180053722023102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0.14154321961452943</v>
      </c>
      <c r="C83" s="302">
        <v>0.18671263421163795</v>
      </c>
      <c r="D83" s="302">
        <f t="shared" si="19"/>
        <v>0.3282558538261674</v>
      </c>
      <c r="E83" s="303"/>
      <c r="F83" s="302">
        <v>0.148782050464425</v>
      </c>
      <c r="G83" s="302">
        <v>0.18135616342474756</v>
      </c>
      <c r="H83" s="302">
        <f t="shared" si="20"/>
        <v>0.33013821388917253</v>
      </c>
      <c r="I83" s="303"/>
      <c r="J83" s="302">
        <v>0.11085039978585438</v>
      </c>
      <c r="K83" s="302">
        <v>0.17419978016314649</v>
      </c>
      <c r="L83" s="302">
        <f t="shared" si="21"/>
        <v>0.28505017994900089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0.18013862196264227</v>
      </c>
      <c r="C84" s="302">
        <v>0.53234162939250518</v>
      </c>
      <c r="D84" s="302">
        <f t="shared" si="19"/>
        <v>0.71248025135514748</v>
      </c>
      <c r="E84" s="303"/>
      <c r="F84" s="302">
        <v>0.15648024097103122</v>
      </c>
      <c r="G84" s="302">
        <v>0.401984447281728</v>
      </c>
      <c r="H84" s="302">
        <f t="shared" si="20"/>
        <v>0.55846468825275919</v>
      </c>
      <c r="I84" s="303"/>
      <c r="J84" s="302">
        <v>0.10305433388983795</v>
      </c>
      <c r="K84" s="302">
        <v>0.34113502698887693</v>
      </c>
      <c r="L84" s="302">
        <f t="shared" si="21"/>
        <v>0.44418936087871486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0.10626486020723096</v>
      </c>
      <c r="C85" s="302">
        <v>0.26593439375463757</v>
      </c>
      <c r="D85" s="302">
        <f t="shared" si="19"/>
        <v>0.37219925396186854</v>
      </c>
      <c r="E85" s="303"/>
      <c r="F85" s="302">
        <v>8.8307244231345519E-2</v>
      </c>
      <c r="G85" s="302">
        <v>0.19716145047055125</v>
      </c>
      <c r="H85" s="302">
        <f t="shared" si="20"/>
        <v>0.28546869470189679</v>
      </c>
      <c r="I85" s="303"/>
      <c r="J85" s="302">
        <v>5.3101007381076884E-2</v>
      </c>
      <c r="K85" s="302">
        <v>0.11448768358095361</v>
      </c>
      <c r="L85" s="302">
        <f t="shared" si="21"/>
        <v>0.1675886909620305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2.462539423304094</v>
      </c>
      <c r="C87" s="311">
        <f t="shared" ref="C87:D87" si="22">SUM(C77:C85)</f>
        <v>7.7434605766959033</v>
      </c>
      <c r="D87" s="311">
        <f t="shared" si="22"/>
        <v>10.206</v>
      </c>
      <c r="E87" s="311"/>
      <c r="F87" s="311">
        <f t="shared" ref="F87:H87" si="23">SUM(F77:F85)</f>
        <v>2.8168729336958913</v>
      </c>
      <c r="G87" s="311">
        <f t="shared" si="23"/>
        <v>8.2271270663041154</v>
      </c>
      <c r="H87" s="311">
        <f t="shared" si="23"/>
        <v>11.044000000000008</v>
      </c>
      <c r="I87" s="311"/>
      <c r="J87" s="311">
        <f t="shared" ref="J87:L87" si="24">SUM(J77:J85)</f>
        <v>2.0337548507844443</v>
      </c>
      <c r="K87" s="311">
        <f t="shared" si="24"/>
        <v>6.4272451492155831</v>
      </c>
      <c r="L87" s="311">
        <f t="shared" si="24"/>
        <v>8.4610000000000287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0.96279390157152311</v>
      </c>
      <c r="C94" s="302">
        <v>4.1150606505848017</v>
      </c>
      <c r="D94" s="302">
        <f>SUM(B94:C94)</f>
        <v>5.0778545521563245</v>
      </c>
      <c r="E94" s="303"/>
      <c r="F94" s="302">
        <v>1.2221111206117712</v>
      </c>
      <c r="G94" s="302">
        <v>4.5498718455229898</v>
      </c>
      <c r="H94" s="302">
        <f>SUM(F94:G94)</f>
        <v>5.771982966134761</v>
      </c>
      <c r="I94" s="303"/>
      <c r="J94" s="302">
        <v>1.0672532992262314</v>
      </c>
      <c r="K94" s="302">
        <v>3.7706714315150256</v>
      </c>
      <c r="L94" s="302">
        <f>SUM(J94:K94)</f>
        <v>4.837924730741257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1.158821783353446</v>
      </c>
      <c r="C95" s="302">
        <v>4.7034863134488187</v>
      </c>
      <c r="D95" s="302">
        <f t="shared" ref="D95:D102" si="25">SUM(B95:C95)</f>
        <v>5.8623080968022645</v>
      </c>
      <c r="E95" s="303"/>
      <c r="F95" s="302">
        <v>1.4950321799340691</v>
      </c>
      <c r="G95" s="302">
        <v>5.8994196836548465</v>
      </c>
      <c r="H95" s="302">
        <f t="shared" ref="H95:H102" si="26">SUM(F95:G95)</f>
        <v>7.394451863588916</v>
      </c>
      <c r="I95" s="303"/>
      <c r="J95" s="302">
        <v>1.3636752446204998</v>
      </c>
      <c r="K95" s="302">
        <v>5.2146496496521131</v>
      </c>
      <c r="L95" s="302">
        <f t="shared" ref="L95:L102" si="27">SUM(J95:K95)</f>
        <v>6.5783248942726127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1.3974159886529474</v>
      </c>
      <c r="C96" s="302">
        <v>3.4177362943359739</v>
      </c>
      <c r="D96" s="302">
        <f t="shared" si="25"/>
        <v>4.8151522829889215</v>
      </c>
      <c r="E96" s="303"/>
      <c r="F96" s="302">
        <v>1.463309762368928</v>
      </c>
      <c r="G96" s="302">
        <v>3.8089004836319704</v>
      </c>
      <c r="H96" s="302">
        <f t="shared" si="26"/>
        <v>5.2722102460008982</v>
      </c>
      <c r="I96" s="303"/>
      <c r="J96" s="302">
        <v>1.1988871229028393</v>
      </c>
      <c r="K96" s="302">
        <v>2.9973632980986484</v>
      </c>
      <c r="L96" s="302">
        <f t="shared" si="27"/>
        <v>4.1962504210014879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1.8294482253188389</v>
      </c>
      <c r="C97" s="302">
        <v>0.84415557518272943</v>
      </c>
      <c r="D97" s="302">
        <f t="shared" si="25"/>
        <v>2.6736038005015681</v>
      </c>
      <c r="E97" s="303"/>
      <c r="F97" s="302">
        <v>1.903370684627383</v>
      </c>
      <c r="G97" s="302">
        <v>1.003665452960713</v>
      </c>
      <c r="H97" s="302">
        <f t="shared" si="26"/>
        <v>2.9070361375880962</v>
      </c>
      <c r="I97" s="303"/>
      <c r="J97" s="302">
        <v>1.1548827924036014</v>
      </c>
      <c r="K97" s="302">
        <v>0.80469820338752562</v>
      </c>
      <c r="L97" s="302">
        <f t="shared" si="27"/>
        <v>1.959580995791127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0.6016970408107073</v>
      </c>
      <c r="C98" s="302">
        <v>6.4413974517473562</v>
      </c>
      <c r="D98" s="302">
        <f t="shared" si="25"/>
        <v>7.0430944925580636</v>
      </c>
      <c r="E98" s="303"/>
      <c r="F98" s="302">
        <v>0.5473811939169575</v>
      </c>
      <c r="G98" s="302">
        <v>5.2749617748208211</v>
      </c>
      <c r="H98" s="302">
        <f t="shared" si="26"/>
        <v>5.8223429687377788</v>
      </c>
      <c r="I98" s="303"/>
      <c r="J98" s="302">
        <v>0.67125102793419933</v>
      </c>
      <c r="K98" s="302">
        <v>3.5893582727208568</v>
      </c>
      <c r="L98" s="302">
        <f t="shared" si="27"/>
        <v>4.2606093006550561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0.22448018225499544</v>
      </c>
      <c r="C99" s="302">
        <v>0.23315514586415362</v>
      </c>
      <c r="D99" s="302">
        <f t="shared" si="25"/>
        <v>0.45763532811914909</v>
      </c>
      <c r="E99" s="303"/>
      <c r="F99" s="302">
        <v>0.25509105944563193</v>
      </c>
      <c r="G99" s="302">
        <v>0.26697150877163789</v>
      </c>
      <c r="H99" s="302">
        <f t="shared" si="26"/>
        <v>0.52206256821726982</v>
      </c>
      <c r="I99" s="303"/>
      <c r="J99" s="302">
        <v>0.2056425985463233</v>
      </c>
      <c r="K99" s="302">
        <v>0.33056549011932268</v>
      </c>
      <c r="L99" s="302">
        <f t="shared" si="27"/>
        <v>0.53620808866564595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0.49027335000688782</v>
      </c>
      <c r="C100" s="302">
        <v>0.5642571400618509</v>
      </c>
      <c r="D100" s="302">
        <f t="shared" si="25"/>
        <v>1.0545304900687387</v>
      </c>
      <c r="E100" s="303"/>
      <c r="F100" s="302">
        <v>0.47768006619601872</v>
      </c>
      <c r="G100" s="302">
        <v>0.56950626941821769</v>
      </c>
      <c r="H100" s="302">
        <f t="shared" si="26"/>
        <v>1.0471863356142364</v>
      </c>
      <c r="I100" s="303"/>
      <c r="J100" s="302">
        <v>0.40003779349283275</v>
      </c>
      <c r="K100" s="302">
        <v>0.51650787920743391</v>
      </c>
      <c r="L100" s="302">
        <f t="shared" si="27"/>
        <v>0.91654567270026666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0.59735414448423518</v>
      </c>
      <c r="C101" s="302">
        <v>3.2342131728803896</v>
      </c>
      <c r="D101" s="302">
        <f t="shared" si="25"/>
        <v>3.831567317364625</v>
      </c>
      <c r="E101" s="303"/>
      <c r="F101" s="302">
        <v>0.51038920202579474</v>
      </c>
      <c r="G101" s="302">
        <v>2.924707413706503</v>
      </c>
      <c r="H101" s="302">
        <f t="shared" si="26"/>
        <v>3.4350966157322977</v>
      </c>
      <c r="I101" s="303"/>
      <c r="J101" s="302">
        <v>0.48030507403625916</v>
      </c>
      <c r="K101" s="302">
        <v>2.4956015799738549</v>
      </c>
      <c r="L101" s="302">
        <f t="shared" si="27"/>
        <v>2.9759066540101142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0.61970239749583678</v>
      </c>
      <c r="C102" s="302">
        <v>1.2835512419445116</v>
      </c>
      <c r="D102" s="302">
        <f t="shared" si="25"/>
        <v>1.9032536394403485</v>
      </c>
      <c r="E102" s="303"/>
      <c r="F102" s="302">
        <v>0.44089225943416327</v>
      </c>
      <c r="G102" s="302">
        <v>1.1197380389516227</v>
      </c>
      <c r="H102" s="302">
        <f t="shared" si="26"/>
        <v>1.560630298385786</v>
      </c>
      <c r="I102" s="303"/>
      <c r="J102" s="302">
        <v>0.32844932244906921</v>
      </c>
      <c r="K102" s="302">
        <v>0.63519991971342427</v>
      </c>
      <c r="L102" s="302">
        <f t="shared" si="27"/>
        <v>0.96364924216249348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7.8819870139494181</v>
      </c>
      <c r="C104" s="311">
        <f t="shared" ref="C104:D104" si="28">SUM(C94:C102)</f>
        <v>24.837012986050585</v>
      </c>
      <c r="D104" s="311">
        <f t="shared" si="28"/>
        <v>32.719000000000001</v>
      </c>
      <c r="E104" s="311"/>
      <c r="F104" s="311">
        <f t="shared" ref="F104:H104" si="29">SUM(F94:F102)</f>
        <v>8.3152575285607178</v>
      </c>
      <c r="G104" s="311">
        <f t="shared" si="29"/>
        <v>25.417742471439322</v>
      </c>
      <c r="H104" s="311">
        <f t="shared" si="29"/>
        <v>33.73300000000004</v>
      </c>
      <c r="I104" s="311"/>
      <c r="J104" s="311">
        <f t="shared" ref="J104:L104" si="30">SUM(J94:J102)</f>
        <v>6.8703842756118556</v>
      </c>
      <c r="K104" s="311">
        <f t="shared" si="30"/>
        <v>20.354615724388207</v>
      </c>
      <c r="L104" s="311">
        <f t="shared" si="30"/>
        <v>27.225000000000058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3.1863955734747165E-2</v>
      </c>
      <c r="C111" s="302">
        <v>0.13547231850505465</v>
      </c>
      <c r="D111" s="302">
        <f>SUM(B111:C111)</f>
        <v>0.1673362742398018</v>
      </c>
      <c r="E111" s="303"/>
      <c r="F111" s="302">
        <v>0.16376169597097859</v>
      </c>
      <c r="G111" s="302">
        <v>0.3844008203995703</v>
      </c>
      <c r="H111" s="302">
        <f>SUM(F111:G111)</f>
        <v>0.54816251637054891</v>
      </c>
      <c r="I111" s="303"/>
      <c r="J111" s="302">
        <v>0.15157309499898639</v>
      </c>
      <c r="K111" s="302">
        <v>0.39957703585091225</v>
      </c>
      <c r="L111" s="302">
        <f>SUM(J111:K111)</f>
        <v>0.55115013084989861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4.5385468209044634E-2</v>
      </c>
      <c r="C112" s="302">
        <v>0.25388860920184503</v>
      </c>
      <c r="D112" s="302">
        <f t="shared" ref="D112:D119" si="31">SUM(B112:C112)</f>
        <v>0.29927407741088968</v>
      </c>
      <c r="E112" s="303"/>
      <c r="F112" s="302">
        <v>0.23160217475623546</v>
      </c>
      <c r="G112" s="302">
        <v>0.84168422597477366</v>
      </c>
      <c r="H112" s="302">
        <f t="shared" ref="H112:H119" si="32">SUM(F112:G112)</f>
        <v>1.0732864007310092</v>
      </c>
      <c r="I112" s="303"/>
      <c r="J112" s="302">
        <v>0.24018467693040557</v>
      </c>
      <c r="K112" s="302">
        <v>0.94620347736928534</v>
      </c>
      <c r="L112" s="302">
        <f t="shared" ref="L112:L119" si="33">SUM(J112:K112)</f>
        <v>1.1863881542996908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4.5050254747270708E-2</v>
      </c>
      <c r="C113" s="302">
        <v>0.14299492401439434</v>
      </c>
      <c r="D113" s="302">
        <f t="shared" si="31"/>
        <v>0.18804517876166504</v>
      </c>
      <c r="E113" s="303"/>
      <c r="F113" s="302">
        <v>0.20311005078309932</v>
      </c>
      <c r="G113" s="302">
        <v>0.47709037665741549</v>
      </c>
      <c r="H113" s="302">
        <f t="shared" si="32"/>
        <v>0.68020042744051479</v>
      </c>
      <c r="I113" s="303"/>
      <c r="J113" s="302">
        <v>0.16837615010911455</v>
      </c>
      <c r="K113" s="302">
        <v>0.41634022936560805</v>
      </c>
      <c r="L113" s="302">
        <f t="shared" si="33"/>
        <v>0.58471637947472255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7.8269329204118901E-2</v>
      </c>
      <c r="C114" s="302">
        <v>2.2680664663126248E-2</v>
      </c>
      <c r="D114" s="302">
        <f t="shared" si="31"/>
        <v>0.10094999386724515</v>
      </c>
      <c r="E114" s="303"/>
      <c r="F114" s="302">
        <v>0.22985787163930049</v>
      </c>
      <c r="G114" s="302">
        <v>6.1844366956262047E-2</v>
      </c>
      <c r="H114" s="302">
        <f t="shared" si="32"/>
        <v>0.29170223859556255</v>
      </c>
      <c r="I114" s="303"/>
      <c r="J114" s="302">
        <v>0.2134013081205399</v>
      </c>
      <c r="K114" s="302">
        <v>3.0353220065082884E-2</v>
      </c>
      <c r="L114" s="302">
        <f t="shared" si="33"/>
        <v>0.24375452818562277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9.2312199253037318E-3</v>
      </c>
      <c r="C115" s="302">
        <v>0.27536267145474075</v>
      </c>
      <c r="D115" s="302">
        <f t="shared" si="31"/>
        <v>0.28459389138004448</v>
      </c>
      <c r="E115" s="303"/>
      <c r="F115" s="302">
        <v>9.3810255895363695E-2</v>
      </c>
      <c r="G115" s="302">
        <v>0.59293510078716993</v>
      </c>
      <c r="H115" s="302">
        <f t="shared" si="32"/>
        <v>0.68674535668253367</v>
      </c>
      <c r="I115" s="303"/>
      <c r="J115" s="302">
        <v>0.13587648485438933</v>
      </c>
      <c r="K115" s="302">
        <v>0.47639888539085201</v>
      </c>
      <c r="L115" s="302">
        <f t="shared" si="33"/>
        <v>0.61227537024524137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1.0489230043748505E-2</v>
      </c>
      <c r="C116" s="302">
        <v>1.0773201798155002E-2</v>
      </c>
      <c r="D116" s="302">
        <f t="shared" si="31"/>
        <v>2.1262431841903507E-2</v>
      </c>
      <c r="E116" s="303"/>
      <c r="F116" s="302">
        <v>8.0144898799859213E-2</v>
      </c>
      <c r="G116" s="302">
        <v>2.9644100244539874E-2</v>
      </c>
      <c r="H116" s="302">
        <f t="shared" si="32"/>
        <v>0.10978899904439909</v>
      </c>
      <c r="I116" s="303"/>
      <c r="J116" s="302">
        <v>7.0300915224474847E-2</v>
      </c>
      <c r="K116" s="302">
        <v>3.3449641540771367E-2</v>
      </c>
      <c r="L116" s="302">
        <f t="shared" si="33"/>
        <v>0.10375055676524622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0.10725618318936961</v>
      </c>
      <c r="C117" s="302">
        <v>5.9031629659264923E-2</v>
      </c>
      <c r="D117" s="302">
        <f t="shared" si="31"/>
        <v>0.16628781284863453</v>
      </c>
      <c r="E117" s="303"/>
      <c r="F117" s="302">
        <v>0.31792028050095278</v>
      </c>
      <c r="G117" s="302">
        <v>0.14299813882703488</v>
      </c>
      <c r="H117" s="302">
        <f t="shared" si="32"/>
        <v>0.46091841932798766</v>
      </c>
      <c r="I117" s="303"/>
      <c r="J117" s="302">
        <v>0.32597256158826327</v>
      </c>
      <c r="K117" s="302">
        <v>0.1466228926594387</v>
      </c>
      <c r="L117" s="302">
        <f t="shared" si="33"/>
        <v>0.472595454247702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1.6898332986749541E-3</v>
      </c>
      <c r="C118" s="302">
        <v>5.8690373615312451E-2</v>
      </c>
      <c r="D118" s="302">
        <f t="shared" si="31"/>
        <v>6.0380206913987405E-2</v>
      </c>
      <c r="E118" s="303"/>
      <c r="F118" s="302">
        <v>1.2578157348997414E-2</v>
      </c>
      <c r="G118" s="302">
        <v>0.11846371432000768</v>
      </c>
      <c r="H118" s="302">
        <f t="shared" si="32"/>
        <v>0.13104187166900511</v>
      </c>
      <c r="I118" s="303"/>
      <c r="J118" s="302">
        <v>2.7434322153781252E-2</v>
      </c>
      <c r="K118" s="302">
        <v>0.13586559768079559</v>
      </c>
      <c r="L118" s="302">
        <f t="shared" si="33"/>
        <v>0.16329991983457684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4.4027019092859688E-3</v>
      </c>
      <c r="C119" s="302">
        <v>1.7467430826541255E-2</v>
      </c>
      <c r="D119" s="302">
        <f t="shared" si="31"/>
        <v>2.1870132735827223E-2</v>
      </c>
      <c r="E119" s="303"/>
      <c r="F119" s="302">
        <v>3.9140718563163091E-2</v>
      </c>
      <c r="G119" s="302">
        <v>3.4013051575281165E-2</v>
      </c>
      <c r="H119" s="302">
        <f t="shared" si="32"/>
        <v>7.3153770138444263E-2</v>
      </c>
      <c r="I119" s="303"/>
      <c r="J119" s="302">
        <v>3.5640038138486901E-2</v>
      </c>
      <c r="K119" s="302">
        <v>1.8429467958814789E-2</v>
      </c>
      <c r="L119" s="302">
        <f t="shared" si="33"/>
        <v>5.4069506097301691E-2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0.33363817626156417</v>
      </c>
      <c r="C121" s="311">
        <f t="shared" ref="C121:D121" si="34">SUM(C111:C119)</f>
        <v>0.97636182373843461</v>
      </c>
      <c r="D121" s="311">
        <f t="shared" si="34"/>
        <v>1.3099999999999987</v>
      </c>
      <c r="E121" s="311"/>
      <c r="F121" s="311">
        <f t="shared" ref="F121:H121" si="35">SUM(F111:F119)</f>
        <v>1.3719261042579503</v>
      </c>
      <c r="G121" s="311">
        <f t="shared" si="35"/>
        <v>2.6830738957420555</v>
      </c>
      <c r="H121" s="311">
        <f t="shared" si="35"/>
        <v>4.055000000000005</v>
      </c>
      <c r="I121" s="311"/>
      <c r="J121" s="311">
        <f t="shared" ref="J121:L121" si="36">SUM(J111:J119)</f>
        <v>1.3687595521184421</v>
      </c>
      <c r="K121" s="311">
        <f t="shared" si="36"/>
        <v>2.6032404478815603</v>
      </c>
      <c r="L121" s="311">
        <f t="shared" si="36"/>
        <v>3.9720000000000026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7.842745072790637E-2</v>
      </c>
      <c r="C128" s="302">
        <v>0.35541975756984823</v>
      </c>
      <c r="D128" s="302">
        <f>SUM(B128:C128)</f>
        <v>0.43384720829775458</v>
      </c>
      <c r="E128" s="303"/>
      <c r="F128" s="302">
        <v>6.6217084404954135E-2</v>
      </c>
      <c r="G128" s="302">
        <v>0.46111499387535188</v>
      </c>
      <c r="H128" s="302">
        <f>SUM(F128:G128)</f>
        <v>0.52733207828030604</v>
      </c>
      <c r="I128" s="303"/>
      <c r="J128" s="302">
        <v>8.9515705928069011E-2</v>
      </c>
      <c r="K128" s="302">
        <v>0.57800263121730155</v>
      </c>
      <c r="L128" s="302">
        <f>SUM(J128:K128)</f>
        <v>0.66751833714537057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0.13905628669831169</v>
      </c>
      <c r="C129" s="302">
        <v>0.29192650349595411</v>
      </c>
      <c r="D129" s="302">
        <f t="shared" ref="D129:D136" si="37">SUM(B129:C129)</f>
        <v>0.43098279019426577</v>
      </c>
      <c r="E129" s="303"/>
      <c r="F129" s="302">
        <v>0.14177263901560946</v>
      </c>
      <c r="G129" s="302">
        <v>0.38931938740407651</v>
      </c>
      <c r="H129" s="302">
        <f t="shared" ref="H129:H136" si="38">SUM(F129:G129)</f>
        <v>0.531092026419686</v>
      </c>
      <c r="I129" s="303"/>
      <c r="J129" s="302">
        <v>0.22432673126948055</v>
      </c>
      <c r="K129" s="302">
        <v>0.4925524493424655</v>
      </c>
      <c r="L129" s="302">
        <f t="shared" ref="L129:L136" si="39">SUM(J129:K129)</f>
        <v>0.71687918061194611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0.199948285462865</v>
      </c>
      <c r="C130" s="302">
        <v>0.2534740148393414</v>
      </c>
      <c r="D130" s="302">
        <f t="shared" si="37"/>
        <v>0.45342230030220643</v>
      </c>
      <c r="E130" s="303"/>
      <c r="F130" s="302">
        <v>0.16886532411050681</v>
      </c>
      <c r="G130" s="302">
        <v>0.30531863550015848</v>
      </c>
      <c r="H130" s="302">
        <f t="shared" si="38"/>
        <v>0.47418395961066528</v>
      </c>
      <c r="I130" s="303"/>
      <c r="J130" s="302">
        <v>0.25274153847125719</v>
      </c>
      <c r="K130" s="302">
        <v>0.3474991607226795</v>
      </c>
      <c r="L130" s="302">
        <f t="shared" si="39"/>
        <v>0.60024069919393663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0.16856061646720641</v>
      </c>
      <c r="C131" s="302">
        <v>4.6301889827568075E-2</v>
      </c>
      <c r="D131" s="302">
        <f t="shared" si="37"/>
        <v>0.21486250629477449</v>
      </c>
      <c r="E131" s="303"/>
      <c r="F131" s="302">
        <v>0.10812059761944701</v>
      </c>
      <c r="G131" s="302">
        <v>8.2729465557624629E-2</v>
      </c>
      <c r="H131" s="302">
        <f t="shared" si="38"/>
        <v>0.19085006317707165</v>
      </c>
      <c r="I131" s="303"/>
      <c r="J131" s="302">
        <v>7.1047767914459145E-2</v>
      </c>
      <c r="K131" s="302">
        <v>9.7217477655707402E-2</v>
      </c>
      <c r="L131" s="302">
        <f t="shared" si="39"/>
        <v>0.16826524557016653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4.9409494534169249E-2</v>
      </c>
      <c r="C132" s="302">
        <v>0.22589292311814024</v>
      </c>
      <c r="D132" s="302">
        <f t="shared" si="37"/>
        <v>0.27530241765230951</v>
      </c>
      <c r="E132" s="303"/>
      <c r="F132" s="302">
        <v>2.7577505656743533E-2</v>
      </c>
      <c r="G132" s="302">
        <v>0.28274865752986728</v>
      </c>
      <c r="H132" s="302">
        <f t="shared" si="38"/>
        <v>0.31032616318661083</v>
      </c>
      <c r="I132" s="303"/>
      <c r="J132" s="302">
        <v>7.2500178878095498E-2</v>
      </c>
      <c r="K132" s="302">
        <v>0.33251309747723817</v>
      </c>
      <c r="L132" s="302">
        <f t="shared" si="39"/>
        <v>0.40501327635533368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4.6008026244539202E-2</v>
      </c>
      <c r="C133" s="302">
        <v>3.7640832126641884E-2</v>
      </c>
      <c r="D133" s="302">
        <f t="shared" si="37"/>
        <v>8.3648858371181078E-2</v>
      </c>
      <c r="E133" s="303"/>
      <c r="F133" s="302">
        <v>2.6200916647259768E-2</v>
      </c>
      <c r="G133" s="302">
        <v>4.8430401054646091E-2</v>
      </c>
      <c r="H133" s="302">
        <f t="shared" si="38"/>
        <v>7.4631317701905855E-2</v>
      </c>
      <c r="I133" s="303"/>
      <c r="J133" s="302">
        <v>3.5209740406116539E-2</v>
      </c>
      <c r="K133" s="302">
        <v>6.7342462841662357E-2</v>
      </c>
      <c r="L133" s="302">
        <f t="shared" si="39"/>
        <v>0.10255220324777889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6.5064735462343565E-2</v>
      </c>
      <c r="C134" s="302">
        <v>4.0270398038766156E-2</v>
      </c>
      <c r="D134" s="302">
        <f>SUM(B134:C134)</f>
        <v>0.10533513350110972</v>
      </c>
      <c r="E134" s="303"/>
      <c r="F134" s="302">
        <v>3.539596029608718E-2</v>
      </c>
      <c r="G134" s="302">
        <v>7.4846737013387468E-2</v>
      </c>
      <c r="H134" s="302">
        <f t="shared" si="38"/>
        <v>0.11024269730947464</v>
      </c>
      <c r="I134" s="303"/>
      <c r="J134" s="302">
        <v>4.4133192159203277E-2</v>
      </c>
      <c r="K134" s="302">
        <v>9.866546741951783E-2</v>
      </c>
      <c r="L134" s="302">
        <f t="shared" si="39"/>
        <v>0.14279865957872112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4.2054955974875026E-2</v>
      </c>
      <c r="C135" s="302">
        <v>0.56653529896529564</v>
      </c>
      <c r="D135" s="302">
        <f t="shared" si="37"/>
        <v>0.60859025494017072</v>
      </c>
      <c r="E135" s="303"/>
      <c r="F135" s="302">
        <v>2.5299229625111865E-2</v>
      </c>
      <c r="G135" s="302">
        <v>0.54735903145373144</v>
      </c>
      <c r="H135" s="302">
        <f t="shared" si="38"/>
        <v>0.57265826107884332</v>
      </c>
      <c r="I135" s="303"/>
      <c r="J135" s="302">
        <v>3.3724924089304831E-2</v>
      </c>
      <c r="K135" s="302">
        <v>0.74823090828781835</v>
      </c>
      <c r="L135" s="302">
        <f t="shared" si="39"/>
        <v>0.78195583237712318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6.3709588249589888E-2</v>
      </c>
      <c r="C136" s="302">
        <v>0.54329894219664066</v>
      </c>
      <c r="D136" s="302">
        <f t="shared" si="37"/>
        <v>0.60700853044623049</v>
      </c>
      <c r="E136" s="303"/>
      <c r="F136" s="302">
        <v>2.5749403541557123E-2</v>
      </c>
      <c r="G136" s="302">
        <v>0.46093402969387626</v>
      </c>
      <c r="H136" s="302">
        <f t="shared" si="38"/>
        <v>0.48668343323543339</v>
      </c>
      <c r="I136" s="303"/>
      <c r="J136" s="302">
        <v>2.2582039532658915E-2</v>
      </c>
      <c r="K136" s="302">
        <v>0.42519452638696215</v>
      </c>
      <c r="L136" s="302">
        <f t="shared" si="39"/>
        <v>0.44777656591962106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0.8522394398218065</v>
      </c>
      <c r="C138" s="311">
        <f t="shared" ref="C138" si="40">SUM(C128:C136)</f>
        <v>2.3607605601781962</v>
      </c>
      <c r="D138" s="311">
        <f>SUM(D128:D136)</f>
        <v>3.2130000000000027</v>
      </c>
      <c r="E138" s="311"/>
      <c r="F138" s="311">
        <f t="shared" ref="F138:H138" si="41">SUM(F128:F136)</f>
        <v>0.62519866091727683</v>
      </c>
      <c r="G138" s="311">
        <f t="shared" si="41"/>
        <v>2.6528013390827199</v>
      </c>
      <c r="H138" s="311">
        <f t="shared" si="41"/>
        <v>3.2779999999999969</v>
      </c>
      <c r="I138" s="311"/>
      <c r="J138" s="311">
        <f t="shared" ref="J138:L138" si="42">SUM(J128:J136)</f>
        <v>0.84578181864864488</v>
      </c>
      <c r="K138" s="311">
        <f t="shared" si="42"/>
        <v>3.1872181813513527</v>
      </c>
      <c r="L138" s="311">
        <f t="shared" si="42"/>
        <v>4.0329999999999968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0.75013642624746268</v>
      </c>
      <c r="C145" s="302">
        <v>3.8151678425178814</v>
      </c>
      <c r="D145" s="302">
        <f>SUM(B145:C145)</f>
        <v>4.5653042687653445</v>
      </c>
      <c r="E145" s="303"/>
      <c r="F145" s="302">
        <v>1.130607837090905</v>
      </c>
      <c r="G145" s="302">
        <v>5.1621180917093294</v>
      </c>
      <c r="H145" s="302">
        <f>SUM(F145:G145)</f>
        <v>6.292725928800234</v>
      </c>
      <c r="I145" s="303"/>
      <c r="J145" s="302">
        <v>1.4850987638808097</v>
      </c>
      <c r="K145" s="302">
        <v>5.9445010131182938</v>
      </c>
      <c r="L145" s="302">
        <f>SUM(J145:K145)</f>
        <v>7.4295997769991038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0.62568046791033527</v>
      </c>
      <c r="C146" s="302">
        <v>3.5252022380549914</v>
      </c>
      <c r="D146" s="302">
        <f t="shared" ref="D146:D153" si="43">SUM(B146:C146)</f>
        <v>4.1508827059653264</v>
      </c>
      <c r="E146" s="303"/>
      <c r="F146" s="302">
        <v>0.97126221941802826</v>
      </c>
      <c r="G146" s="302">
        <v>4.8918390235631293</v>
      </c>
      <c r="H146" s="302">
        <f t="shared" ref="H146:H153" si="44">SUM(F146:G146)</f>
        <v>5.8631012429811573</v>
      </c>
      <c r="I146" s="303"/>
      <c r="J146" s="302">
        <v>1.3984329396696269</v>
      </c>
      <c r="K146" s="302">
        <v>6.4853595250789988</v>
      </c>
      <c r="L146" s="302">
        <f t="shared" ref="L146:L153" si="45">SUM(J146:K146)</f>
        <v>7.8837924647486259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0.5937351897537978</v>
      </c>
      <c r="C147" s="302">
        <v>1.8308842742788962</v>
      </c>
      <c r="D147" s="302">
        <f t="shared" si="43"/>
        <v>2.4246194640326939</v>
      </c>
      <c r="E147" s="303"/>
      <c r="F147" s="302">
        <v>0.81240499573783942</v>
      </c>
      <c r="G147" s="302">
        <v>2.4254220198022893</v>
      </c>
      <c r="H147" s="302">
        <f t="shared" si="44"/>
        <v>3.2378270155401285</v>
      </c>
      <c r="I147" s="303"/>
      <c r="J147" s="302">
        <v>1.0334758029441635</v>
      </c>
      <c r="K147" s="302">
        <v>2.6303811108079653</v>
      </c>
      <c r="L147" s="302">
        <f t="shared" si="45"/>
        <v>3.6638569137521291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2.8796467022856214</v>
      </c>
      <c r="C148" s="302">
        <v>0.36015505525392105</v>
      </c>
      <c r="D148" s="302">
        <f t="shared" si="43"/>
        <v>3.2398017575395426</v>
      </c>
      <c r="E148" s="303"/>
      <c r="F148" s="302">
        <v>3.2746096027980167</v>
      </c>
      <c r="G148" s="302">
        <v>0.45385436216931763</v>
      </c>
      <c r="H148" s="302">
        <f t="shared" si="44"/>
        <v>3.7284639649673341</v>
      </c>
      <c r="I148" s="303"/>
      <c r="J148" s="302">
        <v>3.1270753848122372</v>
      </c>
      <c r="K148" s="302">
        <v>0.51410750194966248</v>
      </c>
      <c r="L148" s="302">
        <f t="shared" si="45"/>
        <v>3.6411828867618996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0.28066676610903585</v>
      </c>
      <c r="C149" s="302">
        <v>17.245268759713362</v>
      </c>
      <c r="D149" s="302">
        <f t="shared" si="43"/>
        <v>17.525935525822398</v>
      </c>
      <c r="E149" s="303"/>
      <c r="F149" s="302">
        <v>0.3322075561376352</v>
      </c>
      <c r="G149" s="302">
        <v>15.75513499701203</v>
      </c>
      <c r="H149" s="302">
        <f t="shared" si="44"/>
        <v>16.087342553149664</v>
      </c>
      <c r="I149" s="303"/>
      <c r="J149" s="302">
        <v>0.71616853903786648</v>
      </c>
      <c r="K149" s="302">
        <v>16.826443157111015</v>
      </c>
      <c r="L149" s="302">
        <f t="shared" si="45"/>
        <v>17.542611696148882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3.2492711167578736E-2</v>
      </c>
      <c r="C150" s="302">
        <v>9.0135567080937215E-2</v>
      </c>
      <c r="D150" s="302">
        <f t="shared" si="43"/>
        <v>0.12262827824851595</v>
      </c>
      <c r="E150" s="303"/>
      <c r="F150" s="302">
        <v>3.6561223116390623E-2</v>
      </c>
      <c r="G150" s="302">
        <v>0.11970894477505661</v>
      </c>
      <c r="H150" s="302">
        <f t="shared" si="44"/>
        <v>0.15627016789144724</v>
      </c>
      <c r="I150" s="303"/>
      <c r="J150" s="302">
        <v>4.622303731281021E-2</v>
      </c>
      <c r="K150" s="302">
        <v>0.13859103618808871</v>
      </c>
      <c r="L150" s="302">
        <f t="shared" si="45"/>
        <v>0.18481407350089893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0.30849660056457823</v>
      </c>
      <c r="C151" s="302">
        <v>0.27076492383602158</v>
      </c>
      <c r="D151" s="302">
        <f t="shared" si="43"/>
        <v>0.57926152440059986</v>
      </c>
      <c r="E151" s="303"/>
      <c r="F151" s="302">
        <v>0.37662956285184507</v>
      </c>
      <c r="G151" s="302">
        <v>0.32481801014683892</v>
      </c>
      <c r="H151" s="302">
        <f t="shared" si="44"/>
        <v>0.70144757299868399</v>
      </c>
      <c r="I151" s="303"/>
      <c r="J151" s="302">
        <v>0.47700394563953008</v>
      </c>
      <c r="K151" s="302">
        <v>0.41572470971189035</v>
      </c>
      <c r="L151" s="302">
        <f t="shared" si="45"/>
        <v>0.89272865535142043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4.5468838299821943E-2</v>
      </c>
      <c r="C152" s="302">
        <v>3.0933732196879045</v>
      </c>
      <c r="D152" s="302">
        <f t="shared" si="43"/>
        <v>3.1388420579877265</v>
      </c>
      <c r="E152" s="303"/>
      <c r="F152" s="302">
        <v>4.4927636875693198E-2</v>
      </c>
      <c r="G152" s="302">
        <v>3.0834450119851073</v>
      </c>
      <c r="H152" s="302">
        <f t="shared" si="44"/>
        <v>3.1283726488608004</v>
      </c>
      <c r="I152" s="303"/>
      <c r="J152" s="302">
        <v>6.7706242174270986E-2</v>
      </c>
      <c r="K152" s="302">
        <v>4.047159566282188</v>
      </c>
      <c r="L152" s="302">
        <f t="shared" si="45"/>
        <v>4.1148658084564591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0.18967906271927093</v>
      </c>
      <c r="C153" s="302">
        <v>2.069045354518662</v>
      </c>
      <c r="D153" s="302">
        <f t="shared" si="43"/>
        <v>2.258724417237933</v>
      </c>
      <c r="E153" s="303"/>
      <c r="F153" s="302">
        <v>0.16723823627261561</v>
      </c>
      <c r="G153" s="302">
        <v>2.0502106685378609</v>
      </c>
      <c r="H153" s="302">
        <f t="shared" si="44"/>
        <v>2.2174489048104764</v>
      </c>
      <c r="I153" s="303"/>
      <c r="J153" s="302">
        <v>0.14492897712236111</v>
      </c>
      <c r="K153" s="302">
        <v>2.269618747158209</v>
      </c>
      <c r="L153" s="302">
        <f t="shared" si="45"/>
        <v>2.41454772428057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5.7060027650575025</v>
      </c>
      <c r="C155" s="311">
        <f t="shared" ref="C155:D155" si="46">SUM(C145:C153)</f>
        <v>32.29999723494258</v>
      </c>
      <c r="D155" s="311">
        <f t="shared" si="46"/>
        <v>38.006000000000078</v>
      </c>
      <c r="E155" s="311"/>
      <c r="F155" s="311">
        <f t="shared" ref="F155:H155" si="47">SUM(F145:F153)</f>
        <v>7.1464488702989701</v>
      </c>
      <c r="G155" s="311">
        <f t="shared" si="47"/>
        <v>34.266551129700957</v>
      </c>
      <c r="H155" s="311">
        <f t="shared" si="47"/>
        <v>41.412999999999919</v>
      </c>
      <c r="I155" s="311"/>
      <c r="J155" s="311">
        <f t="shared" ref="J155:L155" si="48">SUM(J145:J153)</f>
        <v>8.4961136325936764</v>
      </c>
      <c r="K155" s="311">
        <f t="shared" si="48"/>
        <v>39.271886367406317</v>
      </c>
      <c r="L155" s="311">
        <f t="shared" si="48"/>
        <v>47.767999999999979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4.7636464004982724</v>
      </c>
      <c r="C162" s="302">
        <v>7.3690057831498379</v>
      </c>
      <c r="D162" s="302">
        <f>SUM(B162:C162)</f>
        <v>12.13265218364811</v>
      </c>
      <c r="E162" s="303"/>
      <c r="F162" s="302">
        <v>6.0416571217827917</v>
      </c>
      <c r="G162" s="302">
        <v>8.3442541126425791</v>
      </c>
      <c r="H162" s="302">
        <f>SUM(F162:G162)</f>
        <v>14.385911234425372</v>
      </c>
      <c r="I162" s="303"/>
      <c r="J162" s="302">
        <v>7.8725980652247163</v>
      </c>
      <c r="K162" s="302">
        <v>9.208328301840373</v>
      </c>
      <c r="L162" s="302">
        <f>SUM(J162:K162)</f>
        <v>17.080926367065089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3.5508435725748129</v>
      </c>
      <c r="C163" s="302">
        <v>3.5589545821156618</v>
      </c>
      <c r="D163" s="302">
        <f t="shared" ref="D163:D170" si="49">SUM(B163:C163)</f>
        <v>7.1097981546904752</v>
      </c>
      <c r="E163" s="303"/>
      <c r="F163" s="302">
        <v>4.9860295596725424</v>
      </c>
      <c r="G163" s="302">
        <v>4.5983860723402721</v>
      </c>
      <c r="H163" s="302">
        <f t="shared" ref="H163:H170" si="50">SUM(F163:G163)</f>
        <v>9.5844156320128135</v>
      </c>
      <c r="I163" s="303"/>
      <c r="J163" s="302">
        <v>6.4027945738423417</v>
      </c>
      <c r="K163" s="302">
        <v>5.6906805411516448</v>
      </c>
      <c r="L163" s="302">
        <f t="shared" ref="L163:L170" si="51">SUM(J163:K163)</f>
        <v>12.093475114993986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3.97590358484858</v>
      </c>
      <c r="C164" s="302">
        <v>3.8379155017102438</v>
      </c>
      <c r="D164" s="302">
        <f t="shared" si="49"/>
        <v>7.8138190865588237</v>
      </c>
      <c r="E164" s="303"/>
      <c r="F164" s="302">
        <v>4.8626205706476666</v>
      </c>
      <c r="G164" s="302">
        <v>4.4816424347810893</v>
      </c>
      <c r="H164" s="302">
        <f t="shared" si="50"/>
        <v>9.3442630054287559</v>
      </c>
      <c r="I164" s="303"/>
      <c r="J164" s="302">
        <v>5.5171584158370823</v>
      </c>
      <c r="K164" s="302">
        <v>4.5111301262632297</v>
      </c>
      <c r="L164" s="302">
        <f t="shared" si="51"/>
        <v>10.028288542100313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6.2823875510683456</v>
      </c>
      <c r="C165" s="302">
        <v>2.3382841092895221</v>
      </c>
      <c r="D165" s="302">
        <f t="shared" si="49"/>
        <v>8.6206716603578677</v>
      </c>
      <c r="E165" s="303"/>
      <c r="F165" s="302">
        <v>6.4148655881362648</v>
      </c>
      <c r="G165" s="302">
        <v>2.7731946959548806</v>
      </c>
      <c r="H165" s="302">
        <f t="shared" si="50"/>
        <v>9.1880602840911454</v>
      </c>
      <c r="I165" s="303"/>
      <c r="J165" s="302">
        <v>5.3300287293880793</v>
      </c>
      <c r="K165" s="302">
        <v>3.164602240106793</v>
      </c>
      <c r="L165" s="302">
        <f t="shared" si="51"/>
        <v>8.4946309694948727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1.1124264239827824</v>
      </c>
      <c r="C166" s="302">
        <v>5.9477574631813601</v>
      </c>
      <c r="D166" s="302">
        <f t="shared" si="49"/>
        <v>7.0601838871641425</v>
      </c>
      <c r="E166" s="303"/>
      <c r="F166" s="302">
        <v>1.0349401321098468</v>
      </c>
      <c r="G166" s="302">
        <v>5.2727607526355174</v>
      </c>
      <c r="H166" s="302">
        <f t="shared" si="50"/>
        <v>6.3077008847453637</v>
      </c>
      <c r="I166" s="303"/>
      <c r="J166" s="302">
        <v>1.1707808502355475</v>
      </c>
      <c r="K166" s="302">
        <v>5.1406678223097257</v>
      </c>
      <c r="L166" s="302">
        <f t="shared" si="51"/>
        <v>6.3114486725452732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0.78731350052644322</v>
      </c>
      <c r="C167" s="302">
        <v>0.16524040313830002</v>
      </c>
      <c r="D167" s="302">
        <f t="shared" si="49"/>
        <v>0.95255390366474324</v>
      </c>
      <c r="E167" s="303"/>
      <c r="F167" s="302">
        <v>0.82158652138622146</v>
      </c>
      <c r="G167" s="302">
        <v>0.18768738680367814</v>
      </c>
      <c r="H167" s="302">
        <f t="shared" si="50"/>
        <v>1.0092739081898996</v>
      </c>
      <c r="I167" s="303"/>
      <c r="J167" s="302">
        <v>1.0615229107659625</v>
      </c>
      <c r="K167" s="302">
        <v>0.23118672371623186</v>
      </c>
      <c r="L167" s="302">
        <f t="shared" si="51"/>
        <v>1.2927096344821944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15.86055720589242</v>
      </c>
      <c r="C168" s="302">
        <v>11.210198791682675</v>
      </c>
      <c r="D168" s="302">
        <f t="shared" si="49"/>
        <v>27.070755997575095</v>
      </c>
      <c r="E168" s="303"/>
      <c r="F168" s="302">
        <v>15.532294602960766</v>
      </c>
      <c r="G168" s="302">
        <v>11.7596433380353</v>
      </c>
      <c r="H168" s="302">
        <f t="shared" si="50"/>
        <v>27.291937940996064</v>
      </c>
      <c r="I168" s="303"/>
      <c r="J168" s="302">
        <v>13.143529363975599</v>
      </c>
      <c r="K168" s="302">
        <v>11.494365253958092</v>
      </c>
      <c r="L168" s="302">
        <f t="shared" si="51"/>
        <v>24.637894617933689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0.60384692020667852</v>
      </c>
      <c r="C169" s="302">
        <v>4.4429702839814613</v>
      </c>
      <c r="D169" s="302">
        <f t="shared" si="49"/>
        <v>5.0468172041881401</v>
      </c>
      <c r="E169" s="303"/>
      <c r="F169" s="302">
        <v>0.51244431566292903</v>
      </c>
      <c r="G169" s="302">
        <v>3.8763502180703173</v>
      </c>
      <c r="H169" s="302">
        <f t="shared" si="50"/>
        <v>4.3887945337332468</v>
      </c>
      <c r="I169" s="303"/>
      <c r="J169" s="302">
        <v>0.70867986467428667</v>
      </c>
      <c r="K169" s="302">
        <v>4.2100747957205167</v>
      </c>
      <c r="L169" s="302">
        <f t="shared" si="51"/>
        <v>4.9187546603948036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4.456296491760515</v>
      </c>
      <c r="C170" s="302">
        <v>4.9734514303919877</v>
      </c>
      <c r="D170" s="302">
        <f t="shared" si="49"/>
        <v>9.4297479221525027</v>
      </c>
      <c r="E170" s="303"/>
      <c r="F170" s="302">
        <v>3.8431140473083052</v>
      </c>
      <c r="G170" s="302">
        <v>4.1775285290689945</v>
      </c>
      <c r="H170" s="302">
        <f t="shared" si="50"/>
        <v>8.0206425763773002</v>
      </c>
      <c r="I170" s="303"/>
      <c r="J170" s="302">
        <v>3.3156791820649745</v>
      </c>
      <c r="K170" s="302">
        <v>3.3181922389247513</v>
      </c>
      <c r="L170" s="302">
        <f t="shared" si="51"/>
        <v>6.6338714209897258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41.393221651358843</v>
      </c>
      <c r="C172" s="311">
        <f t="shared" ref="C172:D172" si="52">SUM(C162:C170)</f>
        <v>43.843778348641045</v>
      </c>
      <c r="D172" s="311">
        <f t="shared" si="52"/>
        <v>85.23699999999991</v>
      </c>
      <c r="E172" s="311"/>
      <c r="F172" s="311">
        <f t="shared" ref="F172:H172" si="53">SUM(F162:F170)</f>
        <v>44.049552459667339</v>
      </c>
      <c r="G172" s="311">
        <f t="shared" si="53"/>
        <v>45.471447540332619</v>
      </c>
      <c r="H172" s="311">
        <f t="shared" si="53"/>
        <v>89.520999999999958</v>
      </c>
      <c r="I172" s="311"/>
      <c r="J172" s="311">
        <f t="shared" ref="J172:L172" si="54">SUM(J162:J170)</f>
        <v>44.52277195600859</v>
      </c>
      <c r="K172" s="311">
        <f t="shared" si="54"/>
        <v>46.969228043991357</v>
      </c>
      <c r="L172" s="311">
        <f t="shared" si="54"/>
        <v>91.491999999999933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0.47793552750260271</v>
      </c>
      <c r="C179" s="302">
        <v>2.1952035084334716</v>
      </c>
      <c r="D179" s="302">
        <f>SUM(B179:C179)</f>
        <v>2.6731390359360745</v>
      </c>
      <c r="E179" s="303"/>
      <c r="F179" s="302">
        <v>0.62850266616211126</v>
      </c>
      <c r="G179" s="302">
        <v>2.2395806920476202</v>
      </c>
      <c r="H179" s="302">
        <f>SUM(F179:G179)</f>
        <v>2.8680833582097316</v>
      </c>
      <c r="I179" s="303"/>
      <c r="J179" s="302">
        <v>0.79153880191909631</v>
      </c>
      <c r="K179" s="302">
        <v>2.1461363885251354</v>
      </c>
      <c r="L179" s="302">
        <f>SUM(J179:K179)</f>
        <v>2.9376751904442315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0.40661665219515203</v>
      </c>
      <c r="C180" s="302">
        <v>1.5572017091486319</v>
      </c>
      <c r="D180" s="302">
        <f t="shared" ref="D180:D187" si="55">SUM(B180:C180)</f>
        <v>1.9638183613437838</v>
      </c>
      <c r="E180" s="303"/>
      <c r="F180" s="302">
        <v>0.64961601894630305</v>
      </c>
      <c r="G180" s="302">
        <v>2.0736461858691762</v>
      </c>
      <c r="H180" s="302">
        <f t="shared" ref="H180:H187" si="56">SUM(F180:G180)</f>
        <v>2.7232622048154793</v>
      </c>
      <c r="I180" s="303"/>
      <c r="J180" s="302">
        <v>0.82254378374142878</v>
      </c>
      <c r="K180" s="302">
        <v>2.7903883833553706</v>
      </c>
      <c r="L180" s="302">
        <f t="shared" ref="L180:L187" si="57">SUM(J180:K180)</f>
        <v>3.6129321670967993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0.48588208863555521</v>
      </c>
      <c r="C181" s="302">
        <v>1.7699270341835414</v>
      </c>
      <c r="D181" s="302">
        <f t="shared" si="55"/>
        <v>2.2558091228190964</v>
      </c>
      <c r="E181" s="303"/>
      <c r="F181" s="302">
        <v>0.64953867868025195</v>
      </c>
      <c r="G181" s="302">
        <v>2.3511328129243276</v>
      </c>
      <c r="H181" s="302">
        <f t="shared" si="56"/>
        <v>3.0006714916045798</v>
      </c>
      <c r="I181" s="303"/>
      <c r="J181" s="302">
        <v>0.72729580812127737</v>
      </c>
      <c r="K181" s="302">
        <v>2.7546074727808736</v>
      </c>
      <c r="L181" s="302">
        <f t="shared" si="57"/>
        <v>3.4819032809021508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1.7154509143339889</v>
      </c>
      <c r="C182" s="302">
        <v>1.2891052969247874</v>
      </c>
      <c r="D182" s="302">
        <f t="shared" si="55"/>
        <v>3.0045562112587763</v>
      </c>
      <c r="E182" s="303"/>
      <c r="F182" s="302">
        <v>1.9209952782681949</v>
      </c>
      <c r="G182" s="302">
        <v>1.4089684399867666</v>
      </c>
      <c r="H182" s="302">
        <f t="shared" si="56"/>
        <v>3.3299637182549615</v>
      </c>
      <c r="I182" s="303"/>
      <c r="J182" s="302">
        <v>1.5816350263805221</v>
      </c>
      <c r="K182" s="302">
        <v>1.2617759771399273</v>
      </c>
      <c r="L182" s="302">
        <f t="shared" si="57"/>
        <v>2.8434110035204494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5.8634336883498998E-2</v>
      </c>
      <c r="C183" s="302">
        <v>1.7633439883373634</v>
      </c>
      <c r="D183" s="302">
        <f t="shared" si="55"/>
        <v>1.8219783252208623</v>
      </c>
      <c r="E183" s="303"/>
      <c r="F183" s="302">
        <v>6.7468685754419416E-2</v>
      </c>
      <c r="G183" s="302">
        <v>1.3656324724268707</v>
      </c>
      <c r="H183" s="302">
        <f t="shared" si="56"/>
        <v>1.43310115818129</v>
      </c>
      <c r="I183" s="303"/>
      <c r="J183" s="302">
        <v>0.18152068899048251</v>
      </c>
      <c r="K183" s="302">
        <v>1.3293734836649069</v>
      </c>
      <c r="L183" s="302">
        <f t="shared" si="57"/>
        <v>1.5108941726553895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1.6443925934406372</v>
      </c>
      <c r="C184" s="302">
        <v>1.1031436071681988</v>
      </c>
      <c r="D184" s="302">
        <f t="shared" si="55"/>
        <v>2.747536200608836</v>
      </c>
      <c r="E184" s="303"/>
      <c r="F184" s="302">
        <v>1.3964766927571175</v>
      </c>
      <c r="G184" s="302">
        <v>1.3274341952071496</v>
      </c>
      <c r="H184" s="302">
        <f t="shared" si="56"/>
        <v>2.7239108879642671</v>
      </c>
      <c r="I184" s="303"/>
      <c r="J184" s="302">
        <v>1.3711364286561625</v>
      </c>
      <c r="K184" s="302">
        <v>1.7693654048437024</v>
      </c>
      <c r="L184" s="302">
        <f t="shared" si="57"/>
        <v>3.1405018334998651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0.46517731686983871</v>
      </c>
      <c r="C185" s="302">
        <v>0.70392661448383709</v>
      </c>
      <c r="D185" s="302">
        <f t="shared" si="55"/>
        <v>1.1691039313536757</v>
      </c>
      <c r="E185" s="303"/>
      <c r="F185" s="302">
        <v>0.52105347216178044</v>
      </c>
      <c r="G185" s="302">
        <v>0.72904488589520045</v>
      </c>
      <c r="H185" s="302">
        <f t="shared" si="56"/>
        <v>1.2500983580569809</v>
      </c>
      <c r="I185" s="303"/>
      <c r="J185" s="302">
        <v>0.57896139801130586</v>
      </c>
      <c r="K185" s="302">
        <v>0.97931860273077243</v>
      </c>
      <c r="L185" s="302">
        <f t="shared" si="57"/>
        <v>1.5582800007420783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0.4352532824187057</v>
      </c>
      <c r="C186" s="302">
        <v>9.0233611105537168</v>
      </c>
      <c r="D186" s="302">
        <f t="shared" si="55"/>
        <v>9.4586143929724233</v>
      </c>
      <c r="E186" s="303"/>
      <c r="F186" s="302">
        <v>0.38338398975636528</v>
      </c>
      <c r="G186" s="302">
        <v>6.7466104646796357</v>
      </c>
      <c r="H186" s="302">
        <f t="shared" si="56"/>
        <v>7.1299944544360008</v>
      </c>
      <c r="I186" s="303"/>
      <c r="J186" s="302">
        <v>0.6933225774761328</v>
      </c>
      <c r="K186" s="302">
        <v>6.1485174334255142</v>
      </c>
      <c r="L186" s="302">
        <f t="shared" si="57"/>
        <v>6.8418400109016471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1.10877830958103</v>
      </c>
      <c r="C187" s="302">
        <v>4.1926661089054402</v>
      </c>
      <c r="D187" s="302">
        <f t="shared" si="55"/>
        <v>5.3014444184864704</v>
      </c>
      <c r="E187" s="303"/>
      <c r="F187" s="302">
        <v>1.0818637366076447</v>
      </c>
      <c r="G187" s="302">
        <v>3.330050631869041</v>
      </c>
      <c r="H187" s="302">
        <f t="shared" si="56"/>
        <v>4.4119143684766859</v>
      </c>
      <c r="I187" s="303"/>
      <c r="J187" s="302">
        <v>1.0253267219558977</v>
      </c>
      <c r="K187" s="302">
        <v>2.4262356182814662</v>
      </c>
      <c r="L187" s="302">
        <f t="shared" si="57"/>
        <v>3.4515623402373636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6.7981210218610091</v>
      </c>
      <c r="C189" s="311">
        <f t="shared" ref="C189:D189" si="58">SUM(C179:C187)</f>
        <v>23.597878978138993</v>
      </c>
      <c r="D189" s="311">
        <f t="shared" si="58"/>
        <v>30.396000000000001</v>
      </c>
      <c r="E189" s="311"/>
      <c r="F189" s="311">
        <f t="shared" ref="F189:H189" si="59">SUM(F179:F187)</f>
        <v>7.2988992190941877</v>
      </c>
      <c r="G189" s="311">
        <f t="shared" si="59"/>
        <v>21.572100780905792</v>
      </c>
      <c r="H189" s="311">
        <f t="shared" si="59"/>
        <v>28.870999999999977</v>
      </c>
      <c r="I189" s="311"/>
      <c r="J189" s="311">
        <f t="shared" ref="J189:L189" si="60">SUM(J179:J187)</f>
        <v>7.7732812352523064</v>
      </c>
      <c r="K189" s="311">
        <f t="shared" si="60"/>
        <v>21.605718764747671</v>
      </c>
      <c r="L189" s="311">
        <f t="shared" si="60"/>
        <v>29.378999999999973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1.6052816351884818</v>
      </c>
      <c r="C196" s="302">
        <v>2.1275342588790189</v>
      </c>
      <c r="D196" s="302">
        <f>SUM(B196:C196)</f>
        <v>3.7328158940675005</v>
      </c>
      <c r="E196" s="303"/>
      <c r="F196" s="302">
        <v>1.8528287264002838</v>
      </c>
      <c r="G196" s="302">
        <v>2.2026229924517464</v>
      </c>
      <c r="H196" s="302">
        <f>SUM(F196:G196)</f>
        <v>4.05545171885203</v>
      </c>
      <c r="I196" s="303"/>
      <c r="J196" s="302">
        <v>2.5206213098661716</v>
      </c>
      <c r="K196" s="302">
        <v>3.2528491102037225</v>
      </c>
      <c r="L196" s="302">
        <f>SUM(J196:K196)</f>
        <v>5.7734704200698941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0.60386281698118582</v>
      </c>
      <c r="C197" s="302">
        <v>0.48409281622870043</v>
      </c>
      <c r="D197" s="302">
        <f t="shared" ref="D197:D204" si="61">SUM(B197:C197)</f>
        <v>1.0879556332098863</v>
      </c>
      <c r="E197" s="303"/>
      <c r="F197" s="302">
        <v>0.87160916604620797</v>
      </c>
      <c r="G197" s="302">
        <v>0.65004558921742028</v>
      </c>
      <c r="H197" s="302">
        <f t="shared" ref="H197:H204" si="62">SUM(F197:G197)</f>
        <v>1.5216547552636284</v>
      </c>
      <c r="I197" s="303"/>
      <c r="J197" s="302">
        <v>1.1727072258599958</v>
      </c>
      <c r="K197" s="302">
        <v>0.85743997718962894</v>
      </c>
      <c r="L197" s="302">
        <f t="shared" ref="L197:L204" si="63">SUM(J197:K197)</f>
        <v>2.0301472030496246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0.84982626927898686</v>
      </c>
      <c r="C198" s="302">
        <v>0.45797230352725626</v>
      </c>
      <c r="D198" s="302">
        <f t="shared" si="61"/>
        <v>1.3077985728062431</v>
      </c>
      <c r="E198" s="303"/>
      <c r="F198" s="302">
        <v>1.1067456903771535</v>
      </c>
      <c r="G198" s="302">
        <v>0.57322662347616982</v>
      </c>
      <c r="H198" s="302">
        <f t="shared" si="62"/>
        <v>1.6799723138533234</v>
      </c>
      <c r="I198" s="303"/>
      <c r="J198" s="302">
        <v>1.5278849516389297</v>
      </c>
      <c r="K198" s="302">
        <v>0.6489690091429493</v>
      </c>
      <c r="L198" s="302">
        <f t="shared" si="63"/>
        <v>2.1768539607818789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1.4666325013043893</v>
      </c>
      <c r="C199" s="302">
        <v>0.42689678256061631</v>
      </c>
      <c r="D199" s="302">
        <f t="shared" si="61"/>
        <v>1.8935292838650055</v>
      </c>
      <c r="E199" s="303"/>
      <c r="F199" s="302">
        <v>1.541736577218568</v>
      </c>
      <c r="G199" s="302">
        <v>0.54566558018925182</v>
      </c>
      <c r="H199" s="302">
        <f t="shared" si="62"/>
        <v>2.0874021574078201</v>
      </c>
      <c r="I199" s="303"/>
      <c r="J199" s="302">
        <v>1.9076973131593127</v>
      </c>
      <c r="K199" s="302">
        <v>0.80070545263243065</v>
      </c>
      <c r="L199" s="302">
        <f t="shared" si="63"/>
        <v>2.7084027657917433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1.9149365186426004</v>
      </c>
      <c r="C200" s="302">
        <v>6.0798469478287318</v>
      </c>
      <c r="D200" s="302">
        <f t="shared" si="61"/>
        <v>7.9947834664713326</v>
      </c>
      <c r="E200" s="303"/>
      <c r="F200" s="302">
        <v>1.7831452865039392</v>
      </c>
      <c r="G200" s="302">
        <v>4.5705248272582013</v>
      </c>
      <c r="H200" s="302">
        <f t="shared" si="62"/>
        <v>6.3536701137621403</v>
      </c>
      <c r="I200" s="303"/>
      <c r="J200" s="302">
        <v>1.6695977712319221</v>
      </c>
      <c r="K200" s="302">
        <v>4.9625893570599331</v>
      </c>
      <c r="L200" s="302">
        <f t="shared" si="63"/>
        <v>6.6321871282918554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1.6037755967271787</v>
      </c>
      <c r="C201" s="302">
        <v>0.34231334158060794</v>
      </c>
      <c r="D201" s="302">
        <f t="shared" si="61"/>
        <v>1.9460889383077866</v>
      </c>
      <c r="E201" s="303"/>
      <c r="F201" s="302">
        <v>1.5489398781958381</v>
      </c>
      <c r="G201" s="302">
        <v>0.42725148743891861</v>
      </c>
      <c r="H201" s="302">
        <f t="shared" si="62"/>
        <v>1.9761913656347567</v>
      </c>
      <c r="I201" s="303"/>
      <c r="J201" s="302">
        <v>2.0373843084341963</v>
      </c>
      <c r="K201" s="302">
        <v>0.52047678454989832</v>
      </c>
      <c r="L201" s="302">
        <f t="shared" si="63"/>
        <v>2.5578610929840946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1.2937466689010932</v>
      </c>
      <c r="C202" s="302">
        <v>1.256991995275375</v>
      </c>
      <c r="D202" s="302">
        <f t="shared" si="61"/>
        <v>2.5507386641764684</v>
      </c>
      <c r="E202" s="303"/>
      <c r="F202" s="302">
        <v>1.3322763257252452</v>
      </c>
      <c r="G202" s="302">
        <v>1.4390378683915326</v>
      </c>
      <c r="H202" s="302">
        <f t="shared" si="62"/>
        <v>2.771314194116778</v>
      </c>
      <c r="I202" s="303"/>
      <c r="J202" s="302">
        <v>1.7097796571461668</v>
      </c>
      <c r="K202" s="302">
        <v>1.7673070224280512</v>
      </c>
      <c r="L202" s="302">
        <f t="shared" si="63"/>
        <v>3.4770866795742181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0.13524780970815123</v>
      </c>
      <c r="C203" s="302">
        <v>0.88045074781591193</v>
      </c>
      <c r="D203" s="302">
        <f t="shared" si="61"/>
        <v>1.0156985575240631</v>
      </c>
      <c r="E203" s="303"/>
      <c r="F203" s="302">
        <v>0.11542980074470875</v>
      </c>
      <c r="G203" s="302">
        <v>1.0042599560612795</v>
      </c>
      <c r="H203" s="302">
        <f t="shared" si="62"/>
        <v>1.1196897568059883</v>
      </c>
      <c r="I203" s="303"/>
      <c r="J203" s="302">
        <v>0.35064604279805212</v>
      </c>
      <c r="K203" s="302">
        <v>1.4111046905305848</v>
      </c>
      <c r="L203" s="302">
        <f t="shared" si="63"/>
        <v>1.7617507333286371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13.685257815475145</v>
      </c>
      <c r="C204" s="302">
        <v>8.954333174096563</v>
      </c>
      <c r="D204" s="302">
        <f t="shared" si="61"/>
        <v>22.639590989571708</v>
      </c>
      <c r="E204" s="303"/>
      <c r="F204" s="302">
        <v>13.47902214537228</v>
      </c>
      <c r="G204" s="302">
        <v>9.3416314789311752</v>
      </c>
      <c r="H204" s="302">
        <f t="shared" si="62"/>
        <v>22.820653624303453</v>
      </c>
      <c r="I204" s="303"/>
      <c r="J204" s="302">
        <v>15.388038015966115</v>
      </c>
      <c r="K204" s="302">
        <v>10.773202000161922</v>
      </c>
      <c r="L204" s="302">
        <f t="shared" si="63"/>
        <v>26.161240016128037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23.158567632207212</v>
      </c>
      <c r="C206" s="311">
        <f t="shared" ref="C206:D206" si="64">SUM(C196:C204)</f>
        <v>21.010432367792781</v>
      </c>
      <c r="D206" s="311">
        <f t="shared" si="64"/>
        <v>44.168999999999997</v>
      </c>
      <c r="E206" s="311"/>
      <c r="F206" s="311">
        <f t="shared" ref="F206:H206" si="65">SUM(F196:F204)</f>
        <v>23.631733596584226</v>
      </c>
      <c r="G206" s="311">
        <f t="shared" si="65"/>
        <v>20.754266403415695</v>
      </c>
      <c r="H206" s="311">
        <f t="shared" si="65"/>
        <v>44.385999999999918</v>
      </c>
      <c r="I206" s="311"/>
      <c r="J206" s="311">
        <f t="shared" ref="J206:L206" si="66">SUM(J196:J204)</f>
        <v>28.284356596100864</v>
      </c>
      <c r="K206" s="311">
        <f t="shared" si="66"/>
        <v>24.994643403899122</v>
      </c>
      <c r="L206" s="311">
        <f t="shared" si="66"/>
        <v>53.278999999999982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0.51061188651133405</v>
      </c>
      <c r="C213" s="302">
        <v>0.75192472005488353</v>
      </c>
      <c r="D213" s="302">
        <f>SUM(B213:C213)</f>
        <v>1.2625366065662176</v>
      </c>
      <c r="E213" s="303"/>
      <c r="F213" s="302">
        <v>0.35286363916102037</v>
      </c>
      <c r="G213" s="302">
        <v>0.34010435636613512</v>
      </c>
      <c r="H213" s="302">
        <f>SUM(F213:G213)</f>
        <v>0.69296799552715549</v>
      </c>
      <c r="I213" s="303"/>
      <c r="J213" s="302">
        <v>0.39568757471716937</v>
      </c>
      <c r="K213" s="302">
        <v>0.33536927452331783</v>
      </c>
      <c r="L213" s="302">
        <f>SUM(J213:K213)</f>
        <v>0.73105684924048719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0.51791885559095541</v>
      </c>
      <c r="C214" s="302">
        <v>1.146852838457656</v>
      </c>
      <c r="D214" s="302">
        <f t="shared" ref="D214:D221" si="67">SUM(B214:C214)</f>
        <v>1.6647716940486115</v>
      </c>
      <c r="E214" s="303"/>
      <c r="F214" s="302">
        <v>0.3656717857484264</v>
      </c>
      <c r="G214" s="302">
        <v>0.57978788361190259</v>
      </c>
      <c r="H214" s="302">
        <f t="shared" ref="H214:H221" si="68">SUM(F214:G214)</f>
        <v>0.94545966936032899</v>
      </c>
      <c r="I214" s="303"/>
      <c r="J214" s="302">
        <v>0.35354557007634552</v>
      </c>
      <c r="K214" s="302">
        <v>0.58533451854523988</v>
      </c>
      <c r="L214" s="302">
        <f t="shared" ref="L214:L221" si="69">SUM(J214:K214)</f>
        <v>0.93888008862158534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0.81508986890867596</v>
      </c>
      <c r="C215" s="302">
        <v>1.0186323887995967</v>
      </c>
      <c r="D215" s="302">
        <f t="shared" si="67"/>
        <v>1.8337222577082728</v>
      </c>
      <c r="E215" s="303"/>
      <c r="F215" s="302">
        <v>0.66815581141656699</v>
      </c>
      <c r="G215" s="302">
        <v>0.46525195631876953</v>
      </c>
      <c r="H215" s="302">
        <f t="shared" si="68"/>
        <v>1.1334077677353365</v>
      </c>
      <c r="I215" s="303"/>
      <c r="J215" s="302">
        <v>0.62601321119824449</v>
      </c>
      <c r="K215" s="302">
        <v>0.41075932632493845</v>
      </c>
      <c r="L215" s="302">
        <f t="shared" si="69"/>
        <v>1.0367725375231829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0.49194734740180901</v>
      </c>
      <c r="C216" s="302">
        <v>0.11941504672408057</v>
      </c>
      <c r="D216" s="302">
        <f t="shared" si="67"/>
        <v>0.61136239412588955</v>
      </c>
      <c r="E216" s="303"/>
      <c r="F216" s="302">
        <v>0.25613503826253881</v>
      </c>
      <c r="G216" s="302">
        <v>6.0575408497964681E-2</v>
      </c>
      <c r="H216" s="302">
        <f t="shared" si="68"/>
        <v>0.31671044676050347</v>
      </c>
      <c r="I216" s="303"/>
      <c r="J216" s="302">
        <v>0.14538155594812543</v>
      </c>
      <c r="K216" s="302">
        <v>4.5536930458893857E-2</v>
      </c>
      <c r="L216" s="302">
        <f t="shared" si="69"/>
        <v>0.19091848640701931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0.13406866667333633</v>
      </c>
      <c r="C217" s="302">
        <v>0.40543006713010099</v>
      </c>
      <c r="D217" s="302">
        <f t="shared" si="67"/>
        <v>0.53949873380343738</v>
      </c>
      <c r="E217" s="303"/>
      <c r="F217" s="302">
        <v>8.5709653954964785E-2</v>
      </c>
      <c r="G217" s="302">
        <v>0.13814802600351214</v>
      </c>
      <c r="H217" s="302">
        <f t="shared" si="68"/>
        <v>0.22385767995847694</v>
      </c>
      <c r="I217" s="303"/>
      <c r="J217" s="302">
        <v>9.6573564929740049E-2</v>
      </c>
      <c r="K217" s="302">
        <v>0.1037684339855139</v>
      </c>
      <c r="L217" s="302">
        <f t="shared" si="69"/>
        <v>0.20034199891525395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0.13982436032768975</v>
      </c>
      <c r="C218" s="302">
        <v>7.7651501913871213E-2</v>
      </c>
      <c r="D218" s="302">
        <f t="shared" si="67"/>
        <v>0.21747586224156096</v>
      </c>
      <c r="E218" s="303"/>
      <c r="F218" s="302">
        <v>8.4325396666031227E-2</v>
      </c>
      <c r="G218" s="302">
        <v>4.6283935231763225E-2</v>
      </c>
      <c r="H218" s="302">
        <f t="shared" si="68"/>
        <v>0.13060933189779445</v>
      </c>
      <c r="I218" s="303"/>
      <c r="J218" s="302">
        <v>7.1526232941584403E-2</v>
      </c>
      <c r="K218" s="302">
        <v>5.0730624050213217E-2</v>
      </c>
      <c r="L218" s="302">
        <f t="shared" si="69"/>
        <v>0.12225685699179761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0.20933879946660167</v>
      </c>
      <c r="C219" s="302">
        <v>0.13282215426991689</v>
      </c>
      <c r="D219" s="302">
        <f t="shared" si="67"/>
        <v>0.34216095373651856</v>
      </c>
      <c r="E219" s="303"/>
      <c r="F219" s="302">
        <v>0.10966464365365343</v>
      </c>
      <c r="G219" s="302">
        <v>5.8830343918161422E-2</v>
      </c>
      <c r="H219" s="302">
        <f t="shared" si="68"/>
        <v>0.16849498757181486</v>
      </c>
      <c r="I219" s="303"/>
      <c r="J219" s="302">
        <v>9.7861120280820377E-2</v>
      </c>
      <c r="K219" s="302">
        <v>6.3115503419457708E-2</v>
      </c>
      <c r="L219" s="302">
        <f t="shared" si="69"/>
        <v>0.1609766237002781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2.8681396467492605E-2</v>
      </c>
      <c r="C220" s="302">
        <v>0.10890216689322069</v>
      </c>
      <c r="D220" s="302">
        <f t="shared" si="67"/>
        <v>0.13758356336071328</v>
      </c>
      <c r="E220" s="303"/>
      <c r="F220" s="302">
        <v>1.4373536708360727E-2</v>
      </c>
      <c r="G220" s="302">
        <v>4.419767002084083E-2</v>
      </c>
      <c r="H220" s="302">
        <f t="shared" si="68"/>
        <v>5.8571206729201561E-2</v>
      </c>
      <c r="I220" s="303"/>
      <c r="J220" s="302">
        <v>8.9086002209336351E-3</v>
      </c>
      <c r="K220" s="302">
        <v>4.4737504518375701E-2</v>
      </c>
      <c r="L220" s="302">
        <f t="shared" si="69"/>
        <v>5.3646104739309336E-2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0.19773593299301798</v>
      </c>
      <c r="C221" s="302">
        <v>0.32215200141575745</v>
      </c>
      <c r="D221" s="302">
        <f t="shared" si="67"/>
        <v>0.51988793440877545</v>
      </c>
      <c r="E221" s="303"/>
      <c r="F221" s="302">
        <v>0.1177127802924868</v>
      </c>
      <c r="G221" s="302">
        <v>0.14720813416690165</v>
      </c>
      <c r="H221" s="302">
        <f t="shared" si="68"/>
        <v>0.26492091445938848</v>
      </c>
      <c r="I221" s="303"/>
      <c r="J221" s="302">
        <v>8.1369125471219342E-2</v>
      </c>
      <c r="K221" s="302">
        <v>0.12478132838986898</v>
      </c>
      <c r="L221" s="302">
        <f t="shared" si="69"/>
        <v>0.20615045386108832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3.0452171143409128</v>
      </c>
      <c r="C223" s="311">
        <f t="shared" ref="C223:D223" si="70">SUM(C213:C221)</f>
        <v>4.0837828856590841</v>
      </c>
      <c r="D223" s="311">
        <f t="shared" si="70"/>
        <v>7.1289999999999978</v>
      </c>
      <c r="E223" s="311"/>
      <c r="F223" s="311">
        <f t="shared" ref="F223:H223" si="71">SUM(F213:F221)</f>
        <v>2.0546122858640499</v>
      </c>
      <c r="G223" s="311">
        <f t="shared" si="71"/>
        <v>1.8803877141359511</v>
      </c>
      <c r="H223" s="311">
        <f t="shared" si="71"/>
        <v>3.9350000000000005</v>
      </c>
      <c r="I223" s="311"/>
      <c r="J223" s="311">
        <f t="shared" ref="J223:L223" si="72">SUM(J213:J221)</f>
        <v>1.8768665557841828</v>
      </c>
      <c r="K223" s="311">
        <f t="shared" si="72"/>
        <v>1.7641334442158196</v>
      </c>
      <c r="L223" s="311">
        <f t="shared" si="72"/>
        <v>3.6410000000000027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0.91648259031313506</v>
      </c>
      <c r="C230" s="302">
        <v>3.0474069634886987</v>
      </c>
      <c r="D230" s="302">
        <f>SUM(B230:C230)</f>
        <v>3.9638895538018337</v>
      </c>
      <c r="E230" s="303"/>
      <c r="F230" s="302">
        <v>0.82327341692414635</v>
      </c>
      <c r="G230" s="302">
        <v>2.2457028598042208</v>
      </c>
      <c r="H230" s="302">
        <f>SUM(F230:G230)</f>
        <v>3.068976276728367</v>
      </c>
      <c r="I230" s="303"/>
      <c r="J230" s="302">
        <v>1.0863186194165642</v>
      </c>
      <c r="K230" s="302">
        <v>2.5401253018826582</v>
      </c>
      <c r="L230" s="302">
        <f>SUM(J230:K230)</f>
        <v>3.6264439212992223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1.8009056576670932</v>
      </c>
      <c r="C231" s="302">
        <v>8.0833039737876913</v>
      </c>
      <c r="D231" s="302">
        <f t="shared" ref="D231:D238" si="73">SUM(B231:C231)</f>
        <v>9.8842096314547838</v>
      </c>
      <c r="E231" s="303"/>
      <c r="F231" s="302">
        <v>1.7946725266858237</v>
      </c>
      <c r="G231" s="302">
        <v>6.3345743411226776</v>
      </c>
      <c r="H231" s="302">
        <f t="shared" ref="H231:H238" si="74">SUM(F231:G231)</f>
        <v>8.1292468678085008</v>
      </c>
      <c r="I231" s="303"/>
      <c r="J231" s="302">
        <v>2.492315898345264</v>
      </c>
      <c r="K231" s="302">
        <v>7.8330766763920154</v>
      </c>
      <c r="L231" s="302">
        <f t="shared" ref="L231:L238" si="75">SUM(J231:K231)</f>
        <v>10.325392574737279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1.1900438393445711</v>
      </c>
      <c r="C232" s="302">
        <v>2.6533478717797196</v>
      </c>
      <c r="D232" s="302">
        <f t="shared" si="73"/>
        <v>3.8433917111242906</v>
      </c>
      <c r="E232" s="303"/>
      <c r="F232" s="302">
        <v>1.0614804886388509</v>
      </c>
      <c r="G232" s="302">
        <v>1.9791739107769404</v>
      </c>
      <c r="H232" s="302">
        <f t="shared" si="74"/>
        <v>3.0406543994157911</v>
      </c>
      <c r="I232" s="303"/>
      <c r="J232" s="302">
        <v>1.2857302003064797</v>
      </c>
      <c r="K232" s="302">
        <v>2.184425107921339</v>
      </c>
      <c r="L232" s="302">
        <f t="shared" si="75"/>
        <v>3.4701553082278185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1.0023734817489549</v>
      </c>
      <c r="C233" s="302">
        <v>0.4558214736542695</v>
      </c>
      <c r="D233" s="302">
        <f t="shared" si="73"/>
        <v>1.4581949554032243</v>
      </c>
      <c r="E233" s="303"/>
      <c r="F233" s="302">
        <v>0.69718492572709378</v>
      </c>
      <c r="G233" s="302">
        <v>0.32532276058257448</v>
      </c>
      <c r="H233" s="302">
        <f t="shared" si="74"/>
        <v>1.0225076863096683</v>
      </c>
      <c r="I233" s="303"/>
      <c r="J233" s="302">
        <v>0.56426350683920579</v>
      </c>
      <c r="K233" s="302">
        <v>0.33690823914050461</v>
      </c>
      <c r="L233" s="302">
        <f t="shared" si="75"/>
        <v>0.90117174597971039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9.0999266618805433E-2</v>
      </c>
      <c r="C234" s="302">
        <v>1.5439959105923731</v>
      </c>
      <c r="D234" s="302">
        <f t="shared" si="73"/>
        <v>1.6349951772111786</v>
      </c>
      <c r="E234" s="303"/>
      <c r="F234" s="302">
        <v>7.812633569236227E-2</v>
      </c>
      <c r="G234" s="302">
        <v>0.78703813285030988</v>
      </c>
      <c r="H234" s="302">
        <f t="shared" si="74"/>
        <v>0.86516446854267215</v>
      </c>
      <c r="I234" s="303"/>
      <c r="J234" s="302">
        <v>0.12307630207355894</v>
      </c>
      <c r="K234" s="302">
        <v>0.79842739433495835</v>
      </c>
      <c r="L234" s="302">
        <f t="shared" si="75"/>
        <v>0.92150369640851726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0.21324097926196062</v>
      </c>
      <c r="C235" s="302">
        <v>0.24947757146454225</v>
      </c>
      <c r="D235" s="302">
        <f t="shared" si="73"/>
        <v>0.46271855072650286</v>
      </c>
      <c r="E235" s="303"/>
      <c r="F235" s="302">
        <v>0.14949033378699456</v>
      </c>
      <c r="G235" s="302">
        <v>0.16106495854767139</v>
      </c>
      <c r="H235" s="302">
        <f t="shared" si="74"/>
        <v>0.31055529233466594</v>
      </c>
      <c r="I235" s="303"/>
      <c r="J235" s="302">
        <v>0.1873226005140656</v>
      </c>
      <c r="K235" s="302">
        <v>0.26251344558719242</v>
      </c>
      <c r="L235" s="302">
        <f t="shared" si="75"/>
        <v>0.44983604610125805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0.49329268708214158</v>
      </c>
      <c r="C236" s="302">
        <v>0.44549082397076883</v>
      </c>
      <c r="D236" s="302">
        <f t="shared" si="73"/>
        <v>0.93878351105291036</v>
      </c>
      <c r="E236" s="303"/>
      <c r="F236" s="302">
        <v>0.29073417124578793</v>
      </c>
      <c r="G236" s="302">
        <v>0.25020382864279056</v>
      </c>
      <c r="H236" s="302">
        <f t="shared" si="74"/>
        <v>0.54093799988857849</v>
      </c>
      <c r="I236" s="303"/>
      <c r="J236" s="302">
        <v>0.35372955924527605</v>
      </c>
      <c r="K236" s="302">
        <v>0.36950183513424739</v>
      </c>
      <c r="L236" s="302">
        <f t="shared" si="75"/>
        <v>0.72323139437952344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5.2443041334304205E-2</v>
      </c>
      <c r="C237" s="302">
        <v>0.18011233633465462</v>
      </c>
      <c r="D237" s="302">
        <f t="shared" si="73"/>
        <v>0.23255537766895884</v>
      </c>
      <c r="E237" s="303"/>
      <c r="F237" s="302">
        <v>3.1487953615024947E-2</v>
      </c>
      <c r="G237" s="302">
        <v>0.12031431249755502</v>
      </c>
      <c r="H237" s="302">
        <f t="shared" si="74"/>
        <v>0.15180226611257996</v>
      </c>
      <c r="I237" s="303"/>
      <c r="J237" s="302">
        <v>4.7481291646787598E-2</v>
      </c>
      <c r="K237" s="302">
        <v>0.16551276882228291</v>
      </c>
      <c r="L237" s="302">
        <f t="shared" si="75"/>
        <v>0.21299406046907052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0.11167547213168995</v>
      </c>
      <c r="C238" s="302">
        <v>0.21258605942461992</v>
      </c>
      <c r="D238" s="302">
        <f t="shared" si="73"/>
        <v>0.32426153155630988</v>
      </c>
      <c r="E238" s="303"/>
      <c r="F238" s="302">
        <v>5.9788217271432471E-2</v>
      </c>
      <c r="G238" s="302">
        <v>9.9366525587743879E-2</v>
      </c>
      <c r="H238" s="302">
        <f t="shared" si="74"/>
        <v>0.15915474285917636</v>
      </c>
      <c r="I238" s="303"/>
      <c r="J238" s="302">
        <v>6.9896377360260525E-2</v>
      </c>
      <c r="K238" s="302">
        <v>9.9374875037383167E-2</v>
      </c>
      <c r="L238" s="302">
        <f t="shared" si="75"/>
        <v>0.16927125239764368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5.8714570155026555</v>
      </c>
      <c r="C240" s="311">
        <f t="shared" ref="C240:D240" si="76">SUM(C230:C238)</f>
        <v>16.871542984497339</v>
      </c>
      <c r="D240" s="311">
        <f t="shared" si="76"/>
        <v>22.742999999999995</v>
      </c>
      <c r="E240" s="311"/>
      <c r="F240" s="311">
        <f t="shared" ref="F240:H240" si="77">SUM(F230:F238)</f>
        <v>4.9862383695875163</v>
      </c>
      <c r="G240" s="311">
        <f t="shared" si="77"/>
        <v>12.302761630412485</v>
      </c>
      <c r="H240" s="311">
        <f t="shared" si="77"/>
        <v>17.288999999999998</v>
      </c>
      <c r="I240" s="311"/>
      <c r="J240" s="311">
        <f t="shared" ref="J240:L240" si="78">SUM(J230:J238)</f>
        <v>6.2101343557474635</v>
      </c>
      <c r="K240" s="311">
        <f t="shared" si="78"/>
        <v>14.589865644252582</v>
      </c>
      <c r="L240" s="311">
        <f t="shared" si="78"/>
        <v>20.800000000000043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0.79763384946101612</v>
      </c>
      <c r="C247" s="302">
        <v>1.7948285619136382</v>
      </c>
      <c r="D247" s="302">
        <f>SUM(B247:C247)</f>
        <v>2.5924624113746542</v>
      </c>
      <c r="E247" s="303"/>
      <c r="F247" s="302">
        <v>0.81863618976646058</v>
      </c>
      <c r="G247" s="302">
        <v>1.7211765401311108</v>
      </c>
      <c r="H247" s="302">
        <f>SUM(F247:G247)</f>
        <v>2.5398127298975712</v>
      </c>
      <c r="I247" s="303"/>
      <c r="J247" s="302">
        <v>0.84059267358411771</v>
      </c>
      <c r="K247" s="302">
        <v>1.5142922582840699</v>
      </c>
      <c r="L247" s="302">
        <f>SUM(J247:K247)</f>
        <v>2.3548849318681877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1.0684388522703157</v>
      </c>
      <c r="C248" s="302">
        <v>1.9313519898365221</v>
      </c>
      <c r="D248" s="302">
        <f t="shared" ref="D248:D255" si="79">SUM(B248:C248)</f>
        <v>2.9997908421068376</v>
      </c>
      <c r="E248" s="303"/>
      <c r="F248" s="302">
        <v>1.2294555542984613</v>
      </c>
      <c r="G248" s="302">
        <v>2.0084128998751227</v>
      </c>
      <c r="H248" s="302">
        <f t="shared" ref="H248:H255" si="80">SUM(F248:G248)</f>
        <v>3.2378684541735838</v>
      </c>
      <c r="I248" s="303"/>
      <c r="J248" s="302">
        <v>1.365730825279035</v>
      </c>
      <c r="K248" s="302">
        <v>2.12218837658062</v>
      </c>
      <c r="L248" s="302">
        <f t="shared" ref="L248:L255" si="81">SUM(J248:K248)</f>
        <v>3.487919201859655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1.4747489143539874</v>
      </c>
      <c r="C249" s="302">
        <v>2.0427095783645202</v>
      </c>
      <c r="D249" s="302">
        <f t="shared" si="79"/>
        <v>3.5174584927185073</v>
      </c>
      <c r="E249" s="303"/>
      <c r="F249" s="302">
        <v>1.3833523388681532</v>
      </c>
      <c r="G249" s="302">
        <v>1.9406203578317276</v>
      </c>
      <c r="H249" s="302">
        <f t="shared" si="80"/>
        <v>3.3239726966998808</v>
      </c>
      <c r="I249" s="303"/>
      <c r="J249" s="302">
        <v>1.3006346535654141</v>
      </c>
      <c r="K249" s="302">
        <v>1.5564831883494827</v>
      </c>
      <c r="L249" s="302">
        <f t="shared" si="81"/>
        <v>2.8571178419148966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2.795653548793898</v>
      </c>
      <c r="C250" s="302">
        <v>1.0289956786906425</v>
      </c>
      <c r="D250" s="302">
        <f t="shared" si="79"/>
        <v>3.8246492274845405</v>
      </c>
      <c r="E250" s="303"/>
      <c r="F250" s="302">
        <v>2.0963715628028314</v>
      </c>
      <c r="G250" s="302">
        <v>0.86085278317485847</v>
      </c>
      <c r="H250" s="302">
        <f t="shared" si="80"/>
        <v>2.9572243459776901</v>
      </c>
      <c r="I250" s="303"/>
      <c r="J250" s="302">
        <v>1.3144178108175726</v>
      </c>
      <c r="K250" s="302">
        <v>0.67773052422946722</v>
      </c>
      <c r="L250" s="302">
        <f t="shared" si="81"/>
        <v>1.9921483350470397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4.6647355339492734E-2</v>
      </c>
      <c r="C251" s="302">
        <v>0.25769592702645971</v>
      </c>
      <c r="D251" s="302">
        <f t="shared" si="79"/>
        <v>0.30434328236595243</v>
      </c>
      <c r="E251" s="303"/>
      <c r="F251" s="302">
        <v>3.5063855810754899E-2</v>
      </c>
      <c r="G251" s="302">
        <v>0.17370810503830242</v>
      </c>
      <c r="H251" s="302">
        <f t="shared" si="80"/>
        <v>0.2087719608490573</v>
      </c>
      <c r="I251" s="303"/>
      <c r="J251" s="302">
        <v>5.2981381936283503E-2</v>
      </c>
      <c r="K251" s="302">
        <v>0.15201868616434144</v>
      </c>
      <c r="L251" s="302">
        <f t="shared" si="81"/>
        <v>0.20500006810062493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0.11037488136072701</v>
      </c>
      <c r="C252" s="302">
        <v>6.9897001846272996E-2</v>
      </c>
      <c r="D252" s="302">
        <f t="shared" si="79"/>
        <v>0.18027188320699999</v>
      </c>
      <c r="E252" s="303"/>
      <c r="F252" s="302">
        <v>7.3571540321769366E-2</v>
      </c>
      <c r="G252" s="302">
        <v>5.3240934158970077E-2</v>
      </c>
      <c r="H252" s="302">
        <f t="shared" si="80"/>
        <v>0.12681247448073946</v>
      </c>
      <c r="I252" s="303"/>
      <c r="J252" s="302">
        <v>7.3892444155636783E-2</v>
      </c>
      <c r="K252" s="302">
        <v>6.6025735874863975E-2</v>
      </c>
      <c r="L252" s="302">
        <f t="shared" si="81"/>
        <v>0.13991818003050077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0.80283911557091303</v>
      </c>
      <c r="C253" s="302">
        <v>0.35988575080663077</v>
      </c>
      <c r="D253" s="302">
        <f t="shared" si="79"/>
        <v>1.1627248663775438</v>
      </c>
      <c r="E253" s="303"/>
      <c r="F253" s="302">
        <v>0.55373203545178873</v>
      </c>
      <c r="G253" s="302">
        <v>0.26859367073315404</v>
      </c>
      <c r="H253" s="302">
        <f t="shared" si="80"/>
        <v>0.82232570618494272</v>
      </c>
      <c r="I253" s="303"/>
      <c r="J253" s="302">
        <v>0.52553847837243428</v>
      </c>
      <c r="K253" s="302">
        <v>0.28593762243817156</v>
      </c>
      <c r="L253" s="302">
        <f t="shared" si="81"/>
        <v>0.81147610081060584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3.1864386156957095E-2</v>
      </c>
      <c r="C254" s="302">
        <v>7.1239748287070345E-2</v>
      </c>
      <c r="D254" s="302">
        <f t="shared" si="79"/>
        <v>0.10310413444402744</v>
      </c>
      <c r="E254" s="303"/>
      <c r="F254" s="302">
        <v>1.9969183062415317E-2</v>
      </c>
      <c r="G254" s="302">
        <v>7.9698193672838674E-2</v>
      </c>
      <c r="H254" s="302">
        <f t="shared" si="80"/>
        <v>9.9667376735253999E-2</v>
      </c>
      <c r="I254" s="303"/>
      <c r="J254" s="302">
        <v>2.8607866913539445E-2</v>
      </c>
      <c r="K254" s="302">
        <v>0.1015094303675261</v>
      </c>
      <c r="L254" s="302">
        <f t="shared" si="81"/>
        <v>0.13011729728106555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0.1058481879305163</v>
      </c>
      <c r="C255" s="302">
        <v>0.10934667199043421</v>
      </c>
      <c r="D255" s="302">
        <f t="shared" si="79"/>
        <v>0.2151948599209505</v>
      </c>
      <c r="E255" s="303"/>
      <c r="F255" s="302">
        <v>6.0524576706107405E-2</v>
      </c>
      <c r="G255" s="302">
        <v>7.9019678295199638E-2</v>
      </c>
      <c r="H255" s="302">
        <f t="shared" si="80"/>
        <v>0.13954425500130704</v>
      </c>
      <c r="I255" s="303"/>
      <c r="J255" s="302">
        <v>5.2686022359714826E-2</v>
      </c>
      <c r="K255" s="302">
        <v>7.4732020727712276E-2</v>
      </c>
      <c r="L255" s="302">
        <f t="shared" si="81"/>
        <v>0.1274180430874271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7.2340490912378232</v>
      </c>
      <c r="C257" s="311">
        <f t="shared" ref="C257:D257" si="82">SUM(C247:C255)</f>
        <v>7.6659509087621904</v>
      </c>
      <c r="D257" s="311">
        <f t="shared" si="82"/>
        <v>14.900000000000015</v>
      </c>
      <c r="E257" s="311"/>
      <c r="F257" s="311">
        <f t="shared" ref="F257:H257" si="83">SUM(F247:F255)</f>
        <v>6.2706768370887422</v>
      </c>
      <c r="G257" s="311">
        <f t="shared" si="83"/>
        <v>7.1853231629112839</v>
      </c>
      <c r="H257" s="311">
        <f t="shared" si="83"/>
        <v>13.456000000000026</v>
      </c>
      <c r="I257" s="311"/>
      <c r="J257" s="311">
        <f t="shared" ref="J257:L257" si="84">SUM(J247:J255)</f>
        <v>5.5550821569837474</v>
      </c>
      <c r="K257" s="311">
        <f t="shared" si="84"/>
        <v>6.5509178430162551</v>
      </c>
      <c r="L257" s="311">
        <f t="shared" si="84"/>
        <v>12.106000000000002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0.75271920308629048</v>
      </c>
      <c r="C264" s="302">
        <v>1.4014652893065089</v>
      </c>
      <c r="D264" s="302">
        <f>SUM(B264:C264)</f>
        <v>2.1541844923927993</v>
      </c>
      <c r="E264" s="303"/>
      <c r="F264" s="302">
        <v>0.96849172281916729</v>
      </c>
      <c r="G264" s="302">
        <v>1.3277401679338701</v>
      </c>
      <c r="H264" s="302">
        <f>SUM(F264:G264)</f>
        <v>2.2962318907530372</v>
      </c>
      <c r="I264" s="303"/>
      <c r="J264" s="302">
        <v>1.1846286006680666</v>
      </c>
      <c r="K264" s="302">
        <v>1.5721390639560036</v>
      </c>
      <c r="L264" s="302">
        <f>SUM(J264:K264)</f>
        <v>2.7567676646240704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0.64972474193750129</v>
      </c>
      <c r="C265" s="302">
        <v>0.90954680254899722</v>
      </c>
      <c r="D265" s="302">
        <f t="shared" ref="D265:D272" si="85">SUM(B265:C265)</f>
        <v>1.5592715444864984</v>
      </c>
      <c r="E265" s="303"/>
      <c r="F265" s="302">
        <v>0.86747430434121897</v>
      </c>
      <c r="G265" s="302">
        <v>1.005380544068974</v>
      </c>
      <c r="H265" s="302">
        <f t="shared" ref="H265:H272" si="86">SUM(F265:G265)</f>
        <v>1.872854848410193</v>
      </c>
      <c r="I265" s="303"/>
      <c r="J265" s="302">
        <v>1.0702110950795005</v>
      </c>
      <c r="K265" s="302">
        <v>1.1941663777068925</v>
      </c>
      <c r="L265" s="302">
        <f t="shared" ref="L265:L272" si="87">SUM(J265:K265)</f>
        <v>2.2643774727863928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0.72715470621884859</v>
      </c>
      <c r="C266" s="302">
        <v>0.7979654518007121</v>
      </c>
      <c r="D266" s="302">
        <f t="shared" si="85"/>
        <v>1.5251201580195608</v>
      </c>
      <c r="E266" s="303"/>
      <c r="F266" s="302">
        <v>0.89229416881189794</v>
      </c>
      <c r="G266" s="302">
        <v>0.78964686065119882</v>
      </c>
      <c r="H266" s="302">
        <f t="shared" si="86"/>
        <v>1.6819410294630968</v>
      </c>
      <c r="I266" s="303"/>
      <c r="J266" s="302">
        <v>1.0697282567892334</v>
      </c>
      <c r="K266" s="302">
        <v>0.7335801793801543</v>
      </c>
      <c r="L266" s="302">
        <f t="shared" si="87"/>
        <v>1.8033084361693876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1.5535030555069669</v>
      </c>
      <c r="C267" s="302">
        <v>0.24165341873023799</v>
      </c>
      <c r="D267" s="302">
        <f t="shared" si="85"/>
        <v>1.7951564742372048</v>
      </c>
      <c r="E267" s="303"/>
      <c r="F267" s="302">
        <v>1.7270992562047476</v>
      </c>
      <c r="G267" s="302">
        <v>0.22256986621029365</v>
      </c>
      <c r="H267" s="302">
        <f t="shared" si="86"/>
        <v>1.9496691224150413</v>
      </c>
      <c r="I267" s="303"/>
      <c r="J267" s="302">
        <v>1.4573635247526835</v>
      </c>
      <c r="K267" s="302">
        <v>0.2529829362979884</v>
      </c>
      <c r="L267" s="302">
        <f t="shared" si="87"/>
        <v>1.7103464610506718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0.11954577165316835</v>
      </c>
      <c r="C268" s="302">
        <v>0.6076590280306372</v>
      </c>
      <c r="D268" s="302">
        <f t="shared" si="85"/>
        <v>0.72720479968380558</v>
      </c>
      <c r="E268" s="303"/>
      <c r="F268" s="302">
        <v>0.16207488552812477</v>
      </c>
      <c r="G268" s="302">
        <v>0.35734722059871993</v>
      </c>
      <c r="H268" s="302">
        <f t="shared" si="86"/>
        <v>0.5194221061268447</v>
      </c>
      <c r="I268" s="303"/>
      <c r="J268" s="302">
        <v>0.31307857749087653</v>
      </c>
      <c r="K268" s="302">
        <v>0.39365284225571989</v>
      </c>
      <c r="L268" s="302">
        <f t="shared" si="87"/>
        <v>0.70673141974659637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0.19685070898744203</v>
      </c>
      <c r="C269" s="302">
        <v>0.12145033814867037</v>
      </c>
      <c r="D269" s="302">
        <f t="shared" si="85"/>
        <v>0.3183010471361124</v>
      </c>
      <c r="E269" s="303"/>
      <c r="F269" s="302">
        <v>0.20275295601281468</v>
      </c>
      <c r="G269" s="302">
        <v>9.8802534314088752E-2</v>
      </c>
      <c r="H269" s="302">
        <f t="shared" si="86"/>
        <v>0.30155549032690343</v>
      </c>
      <c r="I269" s="303"/>
      <c r="J269" s="302">
        <v>0.26227884639640497</v>
      </c>
      <c r="K269" s="302">
        <v>0.11049272891844301</v>
      </c>
      <c r="L269" s="302">
        <f t="shared" si="87"/>
        <v>0.372771575314848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0.70798771239466618</v>
      </c>
      <c r="C270" s="302">
        <v>0.32977992255617872</v>
      </c>
      <c r="D270" s="302">
        <f t="shared" si="85"/>
        <v>1.0377676349508449</v>
      </c>
      <c r="E270" s="303"/>
      <c r="F270" s="302">
        <v>0.68343126872731541</v>
      </c>
      <c r="G270" s="302">
        <v>0.25005239416345865</v>
      </c>
      <c r="H270" s="302">
        <f t="shared" si="86"/>
        <v>0.93348366289077411</v>
      </c>
      <c r="I270" s="303"/>
      <c r="J270" s="302">
        <v>0.73803207059234877</v>
      </c>
      <c r="K270" s="302">
        <v>0.26485753233506204</v>
      </c>
      <c r="L270" s="302">
        <f t="shared" si="87"/>
        <v>1.0028896029274108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2.6514631467823672E-2</v>
      </c>
      <c r="C271" s="302">
        <v>8.5483472993008999E-2</v>
      </c>
      <c r="D271" s="302">
        <f t="shared" si="85"/>
        <v>0.11199810446083266</v>
      </c>
      <c r="E271" s="303"/>
      <c r="F271" s="302">
        <v>2.3009011807694227E-2</v>
      </c>
      <c r="G271" s="302">
        <v>6.2744701676217388E-2</v>
      </c>
      <c r="H271" s="302">
        <f t="shared" si="86"/>
        <v>8.5753713483911614E-2</v>
      </c>
      <c r="I271" s="303"/>
      <c r="J271" s="302">
        <v>5.0027403069428135E-2</v>
      </c>
      <c r="K271" s="302">
        <v>5.3213463641375282E-2</v>
      </c>
      <c r="L271" s="302">
        <f t="shared" si="87"/>
        <v>0.10324086671080342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0.25175305056685038</v>
      </c>
      <c r="C272" s="302">
        <v>0.15224269406549643</v>
      </c>
      <c r="D272" s="302">
        <f t="shared" si="85"/>
        <v>0.40399574463234678</v>
      </c>
      <c r="E272" s="303"/>
      <c r="F272" s="302">
        <v>0.25066574118454199</v>
      </c>
      <c r="G272" s="302">
        <v>9.7422394945652691E-2</v>
      </c>
      <c r="H272" s="302">
        <f t="shared" si="86"/>
        <v>0.34808813613019468</v>
      </c>
      <c r="I272" s="303"/>
      <c r="J272" s="302">
        <v>0.20378421912533082</v>
      </c>
      <c r="K272" s="302">
        <v>9.5782281544476683E-2</v>
      </c>
      <c r="L272" s="302">
        <f t="shared" si="87"/>
        <v>0.2995665006698075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4.9857535818195577</v>
      </c>
      <c r="C274" s="311">
        <f t="shared" ref="C274:D274" si="88">SUM(C264:C272)</f>
        <v>4.6472464181804485</v>
      </c>
      <c r="D274" s="311">
        <f t="shared" si="88"/>
        <v>9.6330000000000044</v>
      </c>
      <c r="E274" s="311"/>
      <c r="F274" s="311">
        <f t="shared" ref="F274:H274" si="89">SUM(F264:F272)</f>
        <v>5.7772933154375234</v>
      </c>
      <c r="G274" s="311">
        <f t="shared" si="89"/>
        <v>4.2117066845624738</v>
      </c>
      <c r="H274" s="311">
        <f t="shared" si="89"/>
        <v>9.9889999999999972</v>
      </c>
      <c r="I274" s="311"/>
      <c r="J274" s="311">
        <f t="shared" ref="J274:L274" si="90">SUM(J264:J272)</f>
        <v>6.3491325939638736</v>
      </c>
      <c r="K274" s="311">
        <f t="shared" si="90"/>
        <v>4.6708674060361153</v>
      </c>
      <c r="L274" s="311">
        <f t="shared" si="90"/>
        <v>11.019999999999989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2.1243332664306429</v>
      </c>
      <c r="C281" s="302">
        <v>3.6779092183764264</v>
      </c>
      <c r="D281" s="302">
        <f>SUM(B281:C281)</f>
        <v>5.8022424848070688</v>
      </c>
      <c r="E281" s="303"/>
      <c r="F281" s="302">
        <v>2.3209160664918702</v>
      </c>
      <c r="G281" s="302">
        <v>3.8919879002885036</v>
      </c>
      <c r="H281" s="302">
        <f>SUM(F281:G281)</f>
        <v>6.2129039667803738</v>
      </c>
      <c r="I281" s="303"/>
      <c r="J281" s="302">
        <v>2.8595996385547182</v>
      </c>
      <c r="K281" s="302">
        <v>4.1775810884531532</v>
      </c>
      <c r="L281" s="302">
        <f>SUM(J281:K281)</f>
        <v>7.0371807270078719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4.9596265890038644</v>
      </c>
      <c r="C282" s="302">
        <v>10.009485144728757</v>
      </c>
      <c r="D282" s="302">
        <f t="shared" ref="D282:D289" si="91">SUM(B282:C282)</f>
        <v>14.969111733732621</v>
      </c>
      <c r="E282" s="303"/>
      <c r="F282" s="302">
        <v>6.0979407462472865</v>
      </c>
      <c r="G282" s="302">
        <v>11.010618212525108</v>
      </c>
      <c r="H282" s="302">
        <f t="shared" ref="H282:H289" si="92">SUM(F282:G282)</f>
        <v>17.108558958772395</v>
      </c>
      <c r="I282" s="303"/>
      <c r="J282" s="302">
        <v>8.1770808602673153</v>
      </c>
      <c r="K282" s="302">
        <v>12.745907290396504</v>
      </c>
      <c r="L282" s="302">
        <f t="shared" ref="L282:L289" si="93">SUM(J282:K282)</f>
        <v>20.922988150663819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3.451362186160297</v>
      </c>
      <c r="C283" s="302">
        <v>3.8597679266660481</v>
      </c>
      <c r="D283" s="302">
        <f t="shared" si="91"/>
        <v>7.3111301128263451</v>
      </c>
      <c r="E283" s="303"/>
      <c r="F283" s="302">
        <v>3.5218254466281929</v>
      </c>
      <c r="G283" s="302">
        <v>4.1986385809161302</v>
      </c>
      <c r="H283" s="302">
        <f t="shared" si="92"/>
        <v>7.720464027544323</v>
      </c>
      <c r="I283" s="303"/>
      <c r="J283" s="302">
        <v>4.235037755283062</v>
      </c>
      <c r="K283" s="302">
        <v>4.0045778714210361</v>
      </c>
      <c r="L283" s="302">
        <f t="shared" si="93"/>
        <v>8.2396156267040972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5.5156080342638383</v>
      </c>
      <c r="C284" s="302">
        <v>1.1126831308385179</v>
      </c>
      <c r="D284" s="302">
        <f t="shared" si="91"/>
        <v>6.6282911651023557</v>
      </c>
      <c r="E284" s="303"/>
      <c r="F284" s="302">
        <v>4.2594785167721598</v>
      </c>
      <c r="G284" s="302">
        <v>1.173148979495136</v>
      </c>
      <c r="H284" s="302">
        <f t="shared" si="92"/>
        <v>5.4326274962672958</v>
      </c>
      <c r="I284" s="303"/>
      <c r="J284" s="302">
        <v>3.2688397097921182</v>
      </c>
      <c r="K284" s="302">
        <v>1.023041287118666</v>
      </c>
      <c r="L284" s="302">
        <f t="shared" si="93"/>
        <v>4.2918809969107841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0.15822593977881172</v>
      </c>
      <c r="C285" s="302">
        <v>1.002687829071204</v>
      </c>
      <c r="D285" s="302">
        <f t="shared" si="91"/>
        <v>1.1609137688500157</v>
      </c>
      <c r="E285" s="303"/>
      <c r="F285" s="302">
        <v>0.15088025562765794</v>
      </c>
      <c r="G285" s="302">
        <v>0.70713002407706105</v>
      </c>
      <c r="H285" s="302">
        <f t="shared" si="92"/>
        <v>0.85801027970471899</v>
      </c>
      <c r="I285" s="303"/>
      <c r="J285" s="302">
        <v>0.34513947609586854</v>
      </c>
      <c r="K285" s="302">
        <v>0.64504105954585866</v>
      </c>
      <c r="L285" s="302">
        <f t="shared" si="93"/>
        <v>0.99018053564172726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0.50624922222329427</v>
      </c>
      <c r="C286" s="302">
        <v>0.24061835147154656</v>
      </c>
      <c r="D286" s="302">
        <f t="shared" si="91"/>
        <v>0.7468675736948408</v>
      </c>
      <c r="E286" s="303"/>
      <c r="F286" s="302">
        <v>0.87429211048237976</v>
      </c>
      <c r="G286" s="302">
        <v>0.4019543400609954</v>
      </c>
      <c r="H286" s="302">
        <f t="shared" si="92"/>
        <v>1.276246450543375</v>
      </c>
      <c r="I286" s="303"/>
      <c r="J286" s="302">
        <v>1.1640623806991059</v>
      </c>
      <c r="K286" s="302">
        <v>0.66774429439977245</v>
      </c>
      <c r="L286" s="302">
        <f t="shared" si="93"/>
        <v>1.8318066750988784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0.93095190330029454</v>
      </c>
      <c r="C287" s="302">
        <v>0.41401051761182384</v>
      </c>
      <c r="D287" s="302">
        <f t="shared" si="91"/>
        <v>1.3449624209121183</v>
      </c>
      <c r="E287" s="303"/>
      <c r="F287" s="302">
        <v>0.70923422240225564</v>
      </c>
      <c r="G287" s="302">
        <v>0.37887283449650877</v>
      </c>
      <c r="H287" s="302">
        <f t="shared" si="92"/>
        <v>1.0881070568987643</v>
      </c>
      <c r="I287" s="303"/>
      <c r="J287" s="302">
        <v>0.7377725272804464</v>
      </c>
      <c r="K287" s="302">
        <v>0.4695644323547784</v>
      </c>
      <c r="L287" s="302">
        <f t="shared" si="93"/>
        <v>1.2073369596352248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0.1245436780549859</v>
      </c>
      <c r="C288" s="302">
        <v>0.303948444803469</v>
      </c>
      <c r="D288" s="302">
        <f t="shared" si="91"/>
        <v>0.42849212285845489</v>
      </c>
      <c r="E288" s="303"/>
      <c r="F288" s="302">
        <v>7.9217427391354275E-2</v>
      </c>
      <c r="G288" s="302">
        <v>0.25292559751505161</v>
      </c>
      <c r="H288" s="302">
        <f t="shared" si="92"/>
        <v>0.3321430249064059</v>
      </c>
      <c r="I288" s="303"/>
      <c r="J288" s="302">
        <v>0.13610348999087474</v>
      </c>
      <c r="K288" s="302">
        <v>0.28064201125044802</v>
      </c>
      <c r="L288" s="302">
        <f t="shared" si="93"/>
        <v>0.41674550124132276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0.53237459901749917</v>
      </c>
      <c r="C289" s="302">
        <v>0.44361401819869101</v>
      </c>
      <c r="D289" s="302">
        <f t="shared" si="91"/>
        <v>0.97598861721619024</v>
      </c>
      <c r="E289" s="303"/>
      <c r="F289" s="302">
        <v>0.38600610493590276</v>
      </c>
      <c r="G289" s="302">
        <v>0.37993263364644309</v>
      </c>
      <c r="H289" s="302">
        <f t="shared" si="92"/>
        <v>0.76593873858234585</v>
      </c>
      <c r="I289" s="303"/>
      <c r="J289" s="302">
        <v>0.3788868337894003</v>
      </c>
      <c r="K289" s="302">
        <v>0.37437799330694999</v>
      </c>
      <c r="L289" s="302">
        <f t="shared" si="93"/>
        <v>0.75326482709635023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18.303275418233529</v>
      </c>
      <c r="C291" s="311">
        <f t="shared" ref="C291:D291" si="94">SUM(C281:C289)</f>
        <v>21.064724581766484</v>
      </c>
      <c r="D291" s="311">
        <f t="shared" si="94"/>
        <v>39.368000000000016</v>
      </c>
      <c r="E291" s="311"/>
      <c r="F291" s="311">
        <f t="shared" ref="F291:H291" si="95">SUM(F281:F289)</f>
        <v>18.399790896979059</v>
      </c>
      <c r="G291" s="311">
        <f t="shared" si="95"/>
        <v>22.395209103020935</v>
      </c>
      <c r="H291" s="311">
        <f t="shared" si="95"/>
        <v>40.795000000000009</v>
      </c>
      <c r="I291" s="311"/>
      <c r="J291" s="311">
        <f t="shared" ref="J291:L291" si="96">SUM(J281:J289)</f>
        <v>21.302522671752911</v>
      </c>
      <c r="K291" s="311">
        <f t="shared" si="96"/>
        <v>24.38847732824717</v>
      </c>
      <c r="L291" s="311">
        <f t="shared" si="96"/>
        <v>45.691000000000081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1.7297851022599826</v>
      </c>
      <c r="C298" s="302">
        <v>3.7358340194052899</v>
      </c>
      <c r="D298" s="302">
        <f>SUM(B298:C298)</f>
        <v>5.4656191216652728</v>
      </c>
      <c r="E298" s="303"/>
      <c r="F298" s="302">
        <v>1.9502578183795141</v>
      </c>
      <c r="G298" s="302">
        <v>3.8222053756232279</v>
      </c>
      <c r="H298" s="302">
        <f>SUM(F298:G298)</f>
        <v>5.772463194002742</v>
      </c>
      <c r="I298" s="303"/>
      <c r="J298" s="302">
        <v>2.4634870676330793</v>
      </c>
      <c r="K298" s="302">
        <v>4.439640092295229</v>
      </c>
      <c r="L298" s="302">
        <f>SUM(J298:K298)</f>
        <v>6.9031271599283084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1.8901114628673703</v>
      </c>
      <c r="C299" s="302">
        <v>3.2752077011177283</v>
      </c>
      <c r="D299" s="302">
        <f t="shared" ref="D299:D306" si="97">SUM(B299:C299)</f>
        <v>5.1653191639850986</v>
      </c>
      <c r="E299" s="303"/>
      <c r="F299" s="302">
        <v>2.213322983867116</v>
      </c>
      <c r="G299" s="302">
        <v>3.6841406184829055</v>
      </c>
      <c r="H299" s="302">
        <f t="shared" ref="H299:H306" si="98">SUM(F299:G299)</f>
        <v>5.8974636023500215</v>
      </c>
      <c r="I299" s="303"/>
      <c r="J299" s="302">
        <v>2.7253106331647889</v>
      </c>
      <c r="K299" s="302">
        <v>4.7320560021250984</v>
      </c>
      <c r="L299" s="302">
        <f t="shared" ref="L299:L306" si="99">SUM(J299:K299)</f>
        <v>7.4573666352898869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2.9087907867369047</v>
      </c>
      <c r="C300" s="302">
        <v>4.481772933086547</v>
      </c>
      <c r="D300" s="302">
        <f t="shared" si="97"/>
        <v>7.3905637198234517</v>
      </c>
      <c r="E300" s="303"/>
      <c r="F300" s="302">
        <v>3.1288398565981641</v>
      </c>
      <c r="G300" s="302">
        <v>4.4787276216198428</v>
      </c>
      <c r="H300" s="302">
        <f t="shared" si="98"/>
        <v>7.6075674782180069</v>
      </c>
      <c r="I300" s="303"/>
      <c r="J300" s="302">
        <v>3.4931015137211543</v>
      </c>
      <c r="K300" s="302">
        <v>4.5492718931678437</v>
      </c>
      <c r="L300" s="302">
        <f t="shared" si="99"/>
        <v>8.0423734068889985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3.6309406048847452</v>
      </c>
      <c r="C301" s="302">
        <v>1.5486099150533186</v>
      </c>
      <c r="D301" s="302">
        <f t="shared" si="97"/>
        <v>5.179550519938064</v>
      </c>
      <c r="E301" s="303"/>
      <c r="F301" s="302">
        <v>3.3553289016862626</v>
      </c>
      <c r="G301" s="302">
        <v>1.5616904769713515</v>
      </c>
      <c r="H301" s="302">
        <f t="shared" si="98"/>
        <v>4.9170193786576144</v>
      </c>
      <c r="I301" s="303"/>
      <c r="J301" s="302">
        <v>3.027610991045381</v>
      </c>
      <c r="K301" s="302">
        <v>1.9741172232920767</v>
      </c>
      <c r="L301" s="302">
        <f t="shared" si="99"/>
        <v>5.001728214337458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0.31013058100391333</v>
      </c>
      <c r="C302" s="302">
        <v>1.7281630921159361</v>
      </c>
      <c r="D302" s="302">
        <f t="shared" si="97"/>
        <v>2.0382936731198495</v>
      </c>
      <c r="E302" s="303"/>
      <c r="F302" s="302">
        <v>0.35061343489412744</v>
      </c>
      <c r="G302" s="302">
        <v>1.1746720291784878</v>
      </c>
      <c r="H302" s="302">
        <f t="shared" si="98"/>
        <v>1.5252854640726152</v>
      </c>
      <c r="I302" s="303"/>
      <c r="J302" s="302">
        <v>0.66593068136535571</v>
      </c>
      <c r="K302" s="302">
        <v>1.0566365787822534</v>
      </c>
      <c r="L302" s="302">
        <f t="shared" si="99"/>
        <v>1.722567260147609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2.4959055648905908</v>
      </c>
      <c r="C303" s="302">
        <v>0.92791507861233002</v>
      </c>
      <c r="D303" s="302">
        <f t="shared" si="97"/>
        <v>3.4238206435029208</v>
      </c>
      <c r="E303" s="303"/>
      <c r="F303" s="302">
        <v>2.5504229856201763</v>
      </c>
      <c r="G303" s="302">
        <v>1.055192222550599</v>
      </c>
      <c r="H303" s="302">
        <f t="shared" si="98"/>
        <v>3.6056152081707751</v>
      </c>
      <c r="I303" s="303"/>
      <c r="J303" s="302">
        <v>2.9349015341899345</v>
      </c>
      <c r="K303" s="302">
        <v>1.3871580494843005</v>
      </c>
      <c r="L303" s="302">
        <f t="shared" si="99"/>
        <v>4.3220595836742355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1.3451167850067653</v>
      </c>
      <c r="C304" s="302">
        <v>1.4314216964399957</v>
      </c>
      <c r="D304" s="302">
        <f t="shared" si="97"/>
        <v>2.7765384814467611</v>
      </c>
      <c r="E304" s="303"/>
      <c r="F304" s="302">
        <v>1.270409215258405</v>
      </c>
      <c r="G304" s="302">
        <v>1.2905707227545393</v>
      </c>
      <c r="H304" s="302">
        <f t="shared" si="98"/>
        <v>2.5609799380129443</v>
      </c>
      <c r="I304" s="303"/>
      <c r="J304" s="302">
        <v>1.7170897102487057</v>
      </c>
      <c r="K304" s="302">
        <v>1.6534539287911194</v>
      </c>
      <c r="L304" s="302">
        <f t="shared" si="99"/>
        <v>3.3705436390398251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0.30761479552512166</v>
      </c>
      <c r="C305" s="302">
        <v>1.5856258521805762</v>
      </c>
      <c r="D305" s="302">
        <f t="shared" si="97"/>
        <v>1.8932406477056978</v>
      </c>
      <c r="E305" s="303"/>
      <c r="F305" s="302">
        <v>0.23476053560876101</v>
      </c>
      <c r="G305" s="302">
        <v>1.5812935550176423</v>
      </c>
      <c r="H305" s="302">
        <f t="shared" si="98"/>
        <v>1.8160540906264033</v>
      </c>
      <c r="I305" s="303"/>
      <c r="J305" s="302">
        <v>0.42586734451216635</v>
      </c>
      <c r="K305" s="302">
        <v>1.6478184797773434</v>
      </c>
      <c r="L305" s="302">
        <f t="shared" si="99"/>
        <v>2.0736858242895098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6.1030212436379294</v>
      </c>
      <c r="C306" s="302">
        <v>8.0850327851748833</v>
      </c>
      <c r="D306" s="302">
        <f t="shared" si="97"/>
        <v>14.188054028812813</v>
      </c>
      <c r="E306" s="303"/>
      <c r="F306" s="302">
        <v>5.2169077767952183</v>
      </c>
      <c r="G306" s="302">
        <v>6.8706438690935876</v>
      </c>
      <c r="H306" s="302">
        <f t="shared" si="98"/>
        <v>12.087551645888805</v>
      </c>
      <c r="I306" s="303"/>
      <c r="J306" s="302">
        <v>5.3644467864540237</v>
      </c>
      <c r="K306" s="302">
        <v>7.3361014899501242</v>
      </c>
      <c r="L306" s="302">
        <f t="shared" si="99"/>
        <v>12.700548276404149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20.721416926813323</v>
      </c>
      <c r="C308" s="311">
        <f t="shared" ref="C308:D308" si="100">SUM(C298:C306)</f>
        <v>26.799583073186604</v>
      </c>
      <c r="D308" s="311">
        <f t="shared" si="100"/>
        <v>47.52099999999993</v>
      </c>
      <c r="E308" s="311"/>
      <c r="F308" s="311">
        <f t="shared" ref="F308:H308" si="101">SUM(F298:F306)</f>
        <v>20.270863508707745</v>
      </c>
      <c r="G308" s="311">
        <f t="shared" si="101"/>
        <v>25.519136491292183</v>
      </c>
      <c r="H308" s="311">
        <f t="shared" si="101"/>
        <v>45.789999999999935</v>
      </c>
      <c r="I308" s="311"/>
      <c r="J308" s="311">
        <f t="shared" ref="J308:L308" si="102">SUM(J298:J306)</f>
        <v>22.817746262334591</v>
      </c>
      <c r="K308" s="311">
        <f t="shared" si="102"/>
        <v>28.776253737665389</v>
      </c>
      <c r="L308" s="311">
        <f t="shared" si="102"/>
        <v>51.59399999999998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0.87760972237386714</v>
      </c>
      <c r="C315" s="302">
        <v>1.7187423506353994</v>
      </c>
      <c r="D315" s="302">
        <f>SUM(B315:C315)</f>
        <v>2.5963520730092666</v>
      </c>
      <c r="E315" s="303"/>
      <c r="F315" s="302">
        <v>1.0678267750749646</v>
      </c>
      <c r="G315" s="302">
        <v>1.7272908207019131</v>
      </c>
      <c r="H315" s="302">
        <f>SUM(F315:G315)</f>
        <v>2.7951175957768779</v>
      </c>
      <c r="I315" s="303"/>
      <c r="J315" s="302">
        <v>1.1326643700210048</v>
      </c>
      <c r="K315" s="302">
        <v>1.6865846158029074</v>
      </c>
      <c r="L315" s="302">
        <f>SUM(J315:K315)</f>
        <v>2.8192489858239123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3.0029028616063678</v>
      </c>
      <c r="C316" s="302">
        <v>2.1362343610596577</v>
      </c>
      <c r="D316" s="302">
        <f t="shared" ref="D316:D323" si="103">SUM(B316:C316)</f>
        <v>5.1391372226660259</v>
      </c>
      <c r="E316" s="303"/>
      <c r="F316" s="302">
        <v>3.7512868264878727</v>
      </c>
      <c r="G316" s="302">
        <v>2.4171349431049531</v>
      </c>
      <c r="H316" s="302">
        <f t="shared" ref="H316:H323" si="104">SUM(F316:G316)</f>
        <v>6.1684217695928254</v>
      </c>
      <c r="I316" s="303"/>
      <c r="J316" s="302">
        <v>4.1696162041603397</v>
      </c>
      <c r="K316" s="302">
        <v>2.7249584541543115</v>
      </c>
      <c r="L316" s="302">
        <f t="shared" ref="L316:L323" si="105">SUM(J316:K316)</f>
        <v>6.8945746583146512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3.6903508427675038</v>
      </c>
      <c r="C317" s="302">
        <v>6.5761959845204743</v>
      </c>
      <c r="D317" s="302">
        <f t="shared" si="103"/>
        <v>10.266546827287979</v>
      </c>
      <c r="E317" s="303"/>
      <c r="F317" s="302">
        <v>4.1966943639109067</v>
      </c>
      <c r="G317" s="302">
        <v>6.3952097358238618</v>
      </c>
      <c r="H317" s="302">
        <f t="shared" si="104"/>
        <v>10.591904099734769</v>
      </c>
      <c r="I317" s="303"/>
      <c r="J317" s="302">
        <v>5.491428000093963</v>
      </c>
      <c r="K317" s="302">
        <v>6.621698004418378</v>
      </c>
      <c r="L317" s="302">
        <f t="shared" si="105"/>
        <v>12.113126004512342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7.0480484123948477</v>
      </c>
      <c r="C318" s="302">
        <v>1.0757034940864154</v>
      </c>
      <c r="D318" s="302">
        <f t="shared" si="103"/>
        <v>8.1237519064812638</v>
      </c>
      <c r="E318" s="303"/>
      <c r="F318" s="302">
        <v>6.2506224475972969</v>
      </c>
      <c r="G318" s="302">
        <v>1.0016683317429054</v>
      </c>
      <c r="H318" s="302">
        <f t="shared" si="104"/>
        <v>7.2522907793402025</v>
      </c>
      <c r="I318" s="303"/>
      <c r="J318" s="302">
        <v>4.7785223847830629</v>
      </c>
      <c r="K318" s="302">
        <v>0.73375785108381064</v>
      </c>
      <c r="L318" s="302">
        <f t="shared" si="105"/>
        <v>5.5122802358668732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6.1754446010939483E-2</v>
      </c>
      <c r="C319" s="302">
        <v>0.49057568700053111</v>
      </c>
      <c r="D319" s="302">
        <f t="shared" si="103"/>
        <v>0.5523301330114706</v>
      </c>
      <c r="E319" s="303"/>
      <c r="F319" s="302">
        <v>6.6613923270337896E-2</v>
      </c>
      <c r="G319" s="302">
        <v>0.30850239844022032</v>
      </c>
      <c r="H319" s="302">
        <f t="shared" si="104"/>
        <v>0.3751163217105582</v>
      </c>
      <c r="I319" s="303"/>
      <c r="J319" s="302">
        <v>0.17902342583416078</v>
      </c>
      <c r="K319" s="302">
        <v>0.27931401651138704</v>
      </c>
      <c r="L319" s="302">
        <f t="shared" si="105"/>
        <v>0.45833744234554785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0.58667557548131088</v>
      </c>
      <c r="C320" s="302">
        <v>0.42252098463510512</v>
      </c>
      <c r="D320" s="302">
        <f t="shared" si="103"/>
        <v>1.0091965601164161</v>
      </c>
      <c r="E320" s="303"/>
      <c r="F320" s="302">
        <v>0.55648494925038372</v>
      </c>
      <c r="G320" s="302">
        <v>0.38799824107488839</v>
      </c>
      <c r="H320" s="302">
        <f t="shared" si="104"/>
        <v>0.94448319032527217</v>
      </c>
      <c r="I320" s="303"/>
      <c r="J320" s="302">
        <v>0.59388785192375593</v>
      </c>
      <c r="K320" s="302">
        <v>0.41366510477063378</v>
      </c>
      <c r="L320" s="302">
        <f t="shared" si="105"/>
        <v>1.0075529566943897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0.59365233580158161</v>
      </c>
      <c r="C321" s="302">
        <v>0.17967563343769324</v>
      </c>
      <c r="D321" s="302">
        <f t="shared" si="103"/>
        <v>0.77332796923927483</v>
      </c>
      <c r="E321" s="303"/>
      <c r="F321" s="302">
        <v>0.57155641434060411</v>
      </c>
      <c r="G321" s="302">
        <v>0.15030644245472433</v>
      </c>
      <c r="H321" s="302">
        <f t="shared" si="104"/>
        <v>0.72186285679532847</v>
      </c>
      <c r="I321" s="303"/>
      <c r="J321" s="302">
        <v>0.6635128456000241</v>
      </c>
      <c r="K321" s="302">
        <v>0.19434636135720099</v>
      </c>
      <c r="L321" s="302">
        <f t="shared" si="105"/>
        <v>0.85785920695722506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6.0617179878225E-2</v>
      </c>
      <c r="C322" s="302">
        <v>0.3124500621472821</v>
      </c>
      <c r="D322" s="302">
        <f t="shared" si="103"/>
        <v>0.37306724202550712</v>
      </c>
      <c r="E322" s="303"/>
      <c r="F322" s="302">
        <v>4.9662231708975921E-2</v>
      </c>
      <c r="G322" s="302">
        <v>0.2310597800170712</v>
      </c>
      <c r="H322" s="302">
        <f t="shared" si="104"/>
        <v>0.2807220117260471</v>
      </c>
      <c r="I322" s="303"/>
      <c r="J322" s="302">
        <v>0.12303980842693715</v>
      </c>
      <c r="K322" s="302">
        <v>0.24202115253346687</v>
      </c>
      <c r="L322" s="302">
        <f t="shared" si="105"/>
        <v>0.36506096096040402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0.95087363691455851</v>
      </c>
      <c r="C323" s="302">
        <v>0.61841642924824825</v>
      </c>
      <c r="D323" s="302">
        <f t="shared" si="103"/>
        <v>1.5692900661628069</v>
      </c>
      <c r="E323" s="303"/>
      <c r="F323" s="302">
        <v>0.76796781807479797</v>
      </c>
      <c r="G323" s="302">
        <v>0.44911355692327409</v>
      </c>
      <c r="H323" s="302">
        <f t="shared" si="104"/>
        <v>1.217081374998072</v>
      </c>
      <c r="I323" s="303"/>
      <c r="J323" s="302">
        <v>1.0140167772630058</v>
      </c>
      <c r="K323" s="302">
        <v>0.39394277126167404</v>
      </c>
      <c r="L323" s="302">
        <f t="shared" si="105"/>
        <v>1.4079595485246799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16.872485013229202</v>
      </c>
      <c r="C325" s="311">
        <f t="shared" ref="C325:D325" si="106">SUM(C315:C323)</f>
        <v>13.530514986770806</v>
      </c>
      <c r="D325" s="311">
        <f t="shared" si="106"/>
        <v>30.403000000000009</v>
      </c>
      <c r="E325" s="311"/>
      <c r="F325" s="311">
        <f t="shared" ref="F325:H325" si="107">SUM(F315:F323)</f>
        <v>17.278715749716142</v>
      </c>
      <c r="G325" s="311">
        <f t="shared" si="107"/>
        <v>13.068284250283812</v>
      </c>
      <c r="H325" s="311">
        <f t="shared" si="107"/>
        <v>30.346999999999959</v>
      </c>
      <c r="I325" s="311"/>
      <c r="J325" s="311">
        <f t="shared" ref="J325:L325" si="108">SUM(J315:J323)</f>
        <v>18.145711668106255</v>
      </c>
      <c r="K325" s="311">
        <f t="shared" si="108"/>
        <v>13.290288331893768</v>
      </c>
      <c r="L325" s="311">
        <f t="shared" si="108"/>
        <v>31.436000000000025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1.0344676937816475</v>
      </c>
      <c r="C332" s="302">
        <v>1.0545901074469088</v>
      </c>
      <c r="D332" s="302">
        <f>SUM(B332:C332)</f>
        <v>2.0890578012285563</v>
      </c>
      <c r="E332" s="303"/>
      <c r="F332" s="302">
        <v>1.0509052310653793</v>
      </c>
      <c r="G332" s="302">
        <v>1.0279885879426105</v>
      </c>
      <c r="H332" s="302">
        <f>SUM(F332:G332)</f>
        <v>2.0788938190079898</v>
      </c>
      <c r="I332" s="303"/>
      <c r="J332" s="302">
        <v>1.2030909936732246</v>
      </c>
      <c r="K332" s="302">
        <v>1.0369800594565792</v>
      </c>
      <c r="L332" s="302">
        <f>SUM(J332:K332)</f>
        <v>2.240071053129804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19.80666243908804</v>
      </c>
      <c r="C333" s="302">
        <v>9.8297941026612214</v>
      </c>
      <c r="D333" s="302">
        <f t="shared" ref="D333:D340" si="109">SUM(B333:C333)</f>
        <v>29.636456541749261</v>
      </c>
      <c r="E333" s="303"/>
      <c r="F333" s="302">
        <v>19.830833911678166</v>
      </c>
      <c r="G333" s="302">
        <v>9.8219813617949612</v>
      </c>
      <c r="H333" s="302">
        <f t="shared" ref="H333:H340" si="110">SUM(F333:G333)</f>
        <v>29.652815273473127</v>
      </c>
      <c r="I333" s="303"/>
      <c r="J333" s="302">
        <v>22.305781715109909</v>
      </c>
      <c r="K333" s="302">
        <v>10.494200549372019</v>
      </c>
      <c r="L333" s="302">
        <f t="shared" ref="L333:L340" si="111">SUM(J333:K333)</f>
        <v>32.799982264481926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3.4212578374333926</v>
      </c>
      <c r="C334" s="302">
        <v>2.03702842332951</v>
      </c>
      <c r="D334" s="302">
        <f t="shared" si="109"/>
        <v>5.4582862607629021</v>
      </c>
      <c r="E334" s="303"/>
      <c r="F334" s="302">
        <v>3.0940419370583867</v>
      </c>
      <c r="G334" s="302">
        <v>2.022690428836655</v>
      </c>
      <c r="H334" s="302">
        <f t="shared" si="110"/>
        <v>5.1167323658950412</v>
      </c>
      <c r="I334" s="303"/>
      <c r="J334" s="302">
        <v>3.2863095137840102</v>
      </c>
      <c r="K334" s="302">
        <v>1.6882574143819737</v>
      </c>
      <c r="L334" s="302">
        <f t="shared" si="111"/>
        <v>4.9745669281659843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3.8078639472430726</v>
      </c>
      <c r="C335" s="302">
        <v>0.57165708065504683</v>
      </c>
      <c r="D335" s="302">
        <f t="shared" si="109"/>
        <v>4.3795210278981198</v>
      </c>
      <c r="E335" s="303"/>
      <c r="F335" s="302">
        <v>3.0298108946354207</v>
      </c>
      <c r="G335" s="302">
        <v>0.47072612646436851</v>
      </c>
      <c r="H335" s="302">
        <f t="shared" si="110"/>
        <v>3.500537021099789</v>
      </c>
      <c r="I335" s="303"/>
      <c r="J335" s="302">
        <v>1.4985474993313468</v>
      </c>
      <c r="K335" s="302">
        <v>0.40951217070095985</v>
      </c>
      <c r="L335" s="302">
        <f t="shared" si="111"/>
        <v>1.9080596700323067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0.46134082653023062</v>
      </c>
      <c r="C336" s="302">
        <v>0.58704491278899196</v>
      </c>
      <c r="D336" s="302">
        <f t="shared" si="109"/>
        <v>1.0483857393192226</v>
      </c>
      <c r="E336" s="303"/>
      <c r="F336" s="302">
        <v>0.34263473024187363</v>
      </c>
      <c r="G336" s="302">
        <v>0.3567640761158587</v>
      </c>
      <c r="H336" s="302">
        <f t="shared" si="110"/>
        <v>0.69939880635773233</v>
      </c>
      <c r="I336" s="303"/>
      <c r="J336" s="302">
        <v>0.23011429389533197</v>
      </c>
      <c r="K336" s="302">
        <v>0.27805050811309434</v>
      </c>
      <c r="L336" s="302">
        <f t="shared" si="111"/>
        <v>0.50816480200842629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11.299803736016825</v>
      </c>
      <c r="C337" s="302">
        <v>1.9736082017702179</v>
      </c>
      <c r="D337" s="302">
        <f t="shared" si="109"/>
        <v>13.273411937787042</v>
      </c>
      <c r="E337" s="303"/>
      <c r="F337" s="302">
        <v>9.3994769108749363</v>
      </c>
      <c r="G337" s="302">
        <v>1.7583207220211476</v>
      </c>
      <c r="H337" s="302">
        <f t="shared" si="110"/>
        <v>11.157797632896084</v>
      </c>
      <c r="I337" s="303"/>
      <c r="J337" s="302">
        <v>9.9797609210768226</v>
      </c>
      <c r="K337" s="302">
        <v>2.0091667582518902</v>
      </c>
      <c r="L337" s="302">
        <f t="shared" si="111"/>
        <v>11.988927679328713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0.33822840864622428</v>
      </c>
      <c r="C338" s="302">
        <v>0.12009236084641894</v>
      </c>
      <c r="D338" s="302">
        <f t="shared" si="109"/>
        <v>0.45832076949264322</v>
      </c>
      <c r="E338" s="303"/>
      <c r="F338" s="302">
        <v>0.25995615998624078</v>
      </c>
      <c r="G338" s="302">
        <v>9.6553237337555511E-2</v>
      </c>
      <c r="H338" s="302">
        <f t="shared" si="110"/>
        <v>0.35650939732379627</v>
      </c>
      <c r="I338" s="303"/>
      <c r="J338" s="302">
        <v>0.24903775686897453</v>
      </c>
      <c r="K338" s="302">
        <v>0.10362416707894724</v>
      </c>
      <c r="L338" s="302">
        <f t="shared" si="111"/>
        <v>0.35266192394792178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0.43197320231105113</v>
      </c>
      <c r="C339" s="302">
        <v>0.84220649839884665</v>
      </c>
      <c r="D339" s="302">
        <f t="shared" si="109"/>
        <v>1.2741797007098978</v>
      </c>
      <c r="E339" s="303"/>
      <c r="F339" s="302">
        <v>0.35151223339507848</v>
      </c>
      <c r="G339" s="302">
        <v>1.049539272010855</v>
      </c>
      <c r="H339" s="302">
        <f t="shared" si="110"/>
        <v>1.4010515054059334</v>
      </c>
      <c r="I339" s="303"/>
      <c r="J339" s="302">
        <v>0.40609467945518851</v>
      </c>
      <c r="K339" s="302">
        <v>1.1374733510277026</v>
      </c>
      <c r="L339" s="302">
        <f t="shared" si="111"/>
        <v>1.5435680304828912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3.2645147699569947</v>
      </c>
      <c r="C340" s="302">
        <v>0.94986545109531961</v>
      </c>
      <c r="D340" s="302">
        <f t="shared" si="109"/>
        <v>4.2143802210523145</v>
      </c>
      <c r="E340" s="303"/>
      <c r="F340" s="302">
        <v>2.3248233716031805</v>
      </c>
      <c r="G340" s="302">
        <v>0.63044080693733628</v>
      </c>
      <c r="H340" s="302">
        <f t="shared" si="110"/>
        <v>2.9552641785405167</v>
      </c>
      <c r="I340" s="303"/>
      <c r="J340" s="302">
        <v>1.2981495390669806</v>
      </c>
      <c r="K340" s="302">
        <v>0.47384810935502192</v>
      </c>
      <c r="L340" s="302">
        <f t="shared" si="111"/>
        <v>1.7719976484220026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43.866112861007473</v>
      </c>
      <c r="C342" s="311">
        <f t="shared" ref="C342:D342" si="112">SUM(C332:C340)</f>
        <v>17.965887138992478</v>
      </c>
      <c r="D342" s="311">
        <f t="shared" si="112"/>
        <v>61.831999999999965</v>
      </c>
      <c r="E342" s="311"/>
      <c r="F342" s="311">
        <f t="shared" ref="F342:H342" si="113">SUM(F332:F340)</f>
        <v>39.683995380538654</v>
      </c>
      <c r="G342" s="311">
        <f t="shared" si="113"/>
        <v>17.23500461946135</v>
      </c>
      <c r="H342" s="311">
        <f t="shared" si="113"/>
        <v>56.919000000000011</v>
      </c>
      <c r="I342" s="311"/>
      <c r="J342" s="311">
        <f t="shared" ref="J342:L342" si="114">SUM(J332:J340)</f>
        <v>40.456886912261787</v>
      </c>
      <c r="K342" s="311">
        <f t="shared" si="114"/>
        <v>17.631113087738189</v>
      </c>
      <c r="L342" s="311">
        <f t="shared" si="114"/>
        <v>58.087999999999965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2.3399766011373502</v>
      </c>
      <c r="C349" s="302">
        <v>1.276683441632487</v>
      </c>
      <c r="D349" s="302">
        <f>SUM(B349:C349)</f>
        <v>3.616660042769837</v>
      </c>
      <c r="E349" s="303"/>
      <c r="F349" s="302">
        <v>2.8903754763333049</v>
      </c>
      <c r="G349" s="302">
        <v>1.3179702963865427</v>
      </c>
      <c r="H349" s="302">
        <f>SUM(F349:G349)</f>
        <v>4.2083457727198477</v>
      </c>
      <c r="I349" s="303"/>
      <c r="J349" s="302">
        <v>3.5268936897042069</v>
      </c>
      <c r="K349" s="302">
        <v>1.2135918475805105</v>
      </c>
      <c r="L349" s="302">
        <f>SUM(J349:K349)</f>
        <v>4.7404855372847177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16.465329632284341</v>
      </c>
      <c r="C350" s="302">
        <v>4.4134430717930906</v>
      </c>
      <c r="D350" s="302">
        <f t="shared" ref="D350:D357" si="115">SUM(B350:C350)</f>
        <v>20.878772704077431</v>
      </c>
      <c r="E350" s="303"/>
      <c r="F350" s="302">
        <v>19.2405989967613</v>
      </c>
      <c r="G350" s="302">
        <v>5.1055316700390616</v>
      </c>
      <c r="H350" s="302">
        <f t="shared" ref="H350:H357" si="116">SUM(F350:G350)</f>
        <v>24.346130666800363</v>
      </c>
      <c r="I350" s="303"/>
      <c r="J350" s="302">
        <v>22.668642322014353</v>
      </c>
      <c r="K350" s="302">
        <v>5.0779096320681738</v>
      </c>
      <c r="L350" s="302">
        <f t="shared" ref="L350:L357" si="117">SUM(J350:K350)</f>
        <v>27.746551954082527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7.9121857582283663</v>
      </c>
      <c r="C351" s="302">
        <v>2.2250287217776084</v>
      </c>
      <c r="D351" s="302">
        <f t="shared" si="115"/>
        <v>10.137214480005975</v>
      </c>
      <c r="E351" s="303"/>
      <c r="F351" s="302">
        <v>8.9496157235415872</v>
      </c>
      <c r="G351" s="302">
        <v>2.2908138449190156</v>
      </c>
      <c r="H351" s="302">
        <f t="shared" si="116"/>
        <v>11.240429568460602</v>
      </c>
      <c r="I351" s="303"/>
      <c r="J351" s="302">
        <v>9.8155907158739684</v>
      </c>
      <c r="K351" s="302">
        <v>1.9583792387840715</v>
      </c>
      <c r="L351" s="302">
        <f t="shared" si="117"/>
        <v>11.773969954658039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8.2400201973170155</v>
      </c>
      <c r="C352" s="302">
        <v>0.91442506166171122</v>
      </c>
      <c r="D352" s="302">
        <f t="shared" si="115"/>
        <v>9.1544452589787273</v>
      </c>
      <c r="E352" s="303"/>
      <c r="F352" s="302">
        <v>7.577607296755323</v>
      </c>
      <c r="G352" s="302">
        <v>0.82900248254724007</v>
      </c>
      <c r="H352" s="302">
        <f t="shared" si="116"/>
        <v>8.4066097793025634</v>
      </c>
      <c r="I352" s="303"/>
      <c r="J352" s="302">
        <v>4.7148948182807855</v>
      </c>
      <c r="K352" s="302">
        <v>0.71387654527786704</v>
      </c>
      <c r="L352" s="302">
        <f t="shared" si="117"/>
        <v>5.4287713635586528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0.38699959437995679</v>
      </c>
      <c r="C353" s="302">
        <v>0.62735243267436991</v>
      </c>
      <c r="D353" s="302">
        <f t="shared" si="115"/>
        <v>1.0143520270543267</v>
      </c>
      <c r="E353" s="303"/>
      <c r="F353" s="302">
        <v>0.33364240784506483</v>
      </c>
      <c r="G353" s="302">
        <v>0.46191873227510566</v>
      </c>
      <c r="H353" s="302">
        <f t="shared" si="116"/>
        <v>0.79556114012017054</v>
      </c>
      <c r="I353" s="303"/>
      <c r="J353" s="302">
        <v>0.25590876104245225</v>
      </c>
      <c r="K353" s="302">
        <v>0.34856952959245135</v>
      </c>
      <c r="L353" s="302">
        <f t="shared" si="117"/>
        <v>0.60447829063490355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22.775736720806414</v>
      </c>
      <c r="C354" s="302">
        <v>5.7508556109340976</v>
      </c>
      <c r="D354" s="302">
        <f t="shared" si="115"/>
        <v>28.52659233174051</v>
      </c>
      <c r="E354" s="303"/>
      <c r="F354" s="302">
        <v>22.656062162688521</v>
      </c>
      <c r="G354" s="302">
        <v>5.378808187583072</v>
      </c>
      <c r="H354" s="302">
        <f t="shared" si="116"/>
        <v>28.034870350271593</v>
      </c>
      <c r="I354" s="303"/>
      <c r="J354" s="302">
        <v>24.375843147802861</v>
      </c>
      <c r="K354" s="302">
        <v>7.4071982188142593</v>
      </c>
      <c r="L354" s="302">
        <f t="shared" si="117"/>
        <v>31.78304136661712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0.91896833025464264</v>
      </c>
      <c r="C355" s="302">
        <v>0.23779849007627318</v>
      </c>
      <c r="D355" s="302">
        <f t="shared" si="115"/>
        <v>1.1567668203309158</v>
      </c>
      <c r="E355" s="303"/>
      <c r="F355" s="302">
        <v>0.85985044556523083</v>
      </c>
      <c r="G355" s="302">
        <v>0.1917452824318378</v>
      </c>
      <c r="H355" s="302">
        <f t="shared" si="116"/>
        <v>1.0515957279970687</v>
      </c>
      <c r="I355" s="303"/>
      <c r="J355" s="302">
        <v>0.93804909020897775</v>
      </c>
      <c r="K355" s="302">
        <v>0.18151628760951444</v>
      </c>
      <c r="L355" s="302">
        <f t="shared" si="117"/>
        <v>1.1195653778184922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0.11707706321934598</v>
      </c>
      <c r="C356" s="302">
        <v>0.40782817942429306</v>
      </c>
      <c r="D356" s="302">
        <f t="shared" si="115"/>
        <v>0.52490524264363903</v>
      </c>
      <c r="E356" s="303"/>
      <c r="F356" s="302">
        <v>8.7969902508277076E-2</v>
      </c>
      <c r="G356" s="302">
        <v>0.33697877785740971</v>
      </c>
      <c r="H356" s="302">
        <f t="shared" si="116"/>
        <v>0.42494868036568678</v>
      </c>
      <c r="I356" s="303"/>
      <c r="J356" s="302">
        <v>0.10035235881562238</v>
      </c>
      <c r="K356" s="302">
        <v>0.25674799761934558</v>
      </c>
      <c r="L356" s="302">
        <f t="shared" si="117"/>
        <v>0.35710035643496796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1.4293090267109916</v>
      </c>
      <c r="C357" s="302">
        <v>1.1699820656876661</v>
      </c>
      <c r="D357" s="302">
        <f t="shared" si="115"/>
        <v>2.5992910923986576</v>
      </c>
      <c r="E357" s="303"/>
      <c r="F357" s="302">
        <v>1.1398411446327703</v>
      </c>
      <c r="G357" s="302">
        <v>0.81466716932942385</v>
      </c>
      <c r="H357" s="302">
        <f t="shared" si="116"/>
        <v>1.9545083139621942</v>
      </c>
      <c r="I357" s="303"/>
      <c r="J357" s="302">
        <v>0.62044092026037378</v>
      </c>
      <c r="K357" s="302">
        <v>0.51859487865022758</v>
      </c>
      <c r="L357" s="302">
        <f t="shared" si="117"/>
        <v>1.1390357989106015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60.585602924338424</v>
      </c>
      <c r="C359" s="311">
        <f t="shared" ref="C359:D359" si="118">SUM(C349:C357)</f>
        <v>17.023397075661595</v>
      </c>
      <c r="D359" s="311">
        <f t="shared" si="118"/>
        <v>77.609000000000023</v>
      </c>
      <c r="E359" s="311"/>
      <c r="F359" s="311">
        <f t="shared" ref="F359:H359" si="119">SUM(F349:F357)</f>
        <v>63.735563556631369</v>
      </c>
      <c r="G359" s="311">
        <f t="shared" si="119"/>
        <v>16.727436443368706</v>
      </c>
      <c r="H359" s="311">
        <f t="shared" si="119"/>
        <v>80.463000000000093</v>
      </c>
      <c r="I359" s="311"/>
      <c r="J359" s="311">
        <f t="shared" ref="J359:L359" si="120">SUM(J349:J357)</f>
        <v>67.016615824003608</v>
      </c>
      <c r="K359" s="311">
        <f t="shared" si="120"/>
        <v>17.676384175996422</v>
      </c>
      <c r="L359" s="311">
        <f t="shared" si="120"/>
        <v>84.693000000000026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1.4673007059221972</v>
      </c>
      <c r="C366" s="302">
        <v>1.1195480914772609</v>
      </c>
      <c r="D366" s="302">
        <f>SUM(B366:C366)</f>
        <v>2.5868487973994583</v>
      </c>
      <c r="E366" s="303"/>
      <c r="F366" s="302">
        <v>1.7421825237434581</v>
      </c>
      <c r="G366" s="302">
        <v>0.94352646234236937</v>
      </c>
      <c r="H366" s="302">
        <f>SUM(F366:G366)</f>
        <v>2.6857089860858272</v>
      </c>
      <c r="I366" s="303"/>
      <c r="J366" s="302">
        <v>2.6659544617634854</v>
      </c>
      <c r="K366" s="302">
        <v>1.1878896477688095</v>
      </c>
      <c r="L366" s="302">
        <f>SUM(J366:K366)</f>
        <v>3.8538441095322948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1.0824902095884374</v>
      </c>
      <c r="C367" s="302">
        <v>1.6830861405942719</v>
      </c>
      <c r="D367" s="302">
        <f t="shared" ref="D367:D374" si="121">SUM(B367:C367)</f>
        <v>2.7655763501827093</v>
      </c>
      <c r="E367" s="303"/>
      <c r="F367" s="302">
        <v>1.3238990460822089</v>
      </c>
      <c r="G367" s="302">
        <v>1.4867407298395747</v>
      </c>
      <c r="H367" s="302">
        <f t="shared" ref="H367:H374" si="122">SUM(F367:G367)</f>
        <v>2.8106397759217838</v>
      </c>
      <c r="I367" s="303"/>
      <c r="J367" s="302">
        <v>1.303592027660502</v>
      </c>
      <c r="K367" s="302">
        <v>2.0418198017275615</v>
      </c>
      <c r="L367" s="302">
        <f t="shared" ref="L367:L374" si="123">SUM(J367:K367)</f>
        <v>3.3454118293880635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2.249256813674632</v>
      </c>
      <c r="C368" s="302">
        <v>3.6487734934356122</v>
      </c>
      <c r="D368" s="302">
        <f t="shared" si="121"/>
        <v>5.8980303071102442</v>
      </c>
      <c r="E368" s="303"/>
      <c r="F368" s="302">
        <v>2.5807399579012222</v>
      </c>
      <c r="G368" s="302">
        <v>2.8465077161399224</v>
      </c>
      <c r="H368" s="302">
        <f t="shared" si="122"/>
        <v>5.4272476740411442</v>
      </c>
      <c r="I368" s="303"/>
      <c r="J368" s="302">
        <v>2.6819237794617865</v>
      </c>
      <c r="K368" s="302">
        <v>3.3482601570102242</v>
      </c>
      <c r="L368" s="302">
        <f t="shared" si="123"/>
        <v>6.0301839364720102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1.2253755022588999</v>
      </c>
      <c r="C369" s="302">
        <v>0.35636930055853261</v>
      </c>
      <c r="D369" s="302">
        <f t="shared" si="121"/>
        <v>1.5817448028174326</v>
      </c>
      <c r="E369" s="303"/>
      <c r="F369" s="302">
        <v>1.1653017952669191</v>
      </c>
      <c r="G369" s="302">
        <v>0.33981244240274416</v>
      </c>
      <c r="H369" s="302">
        <f t="shared" si="122"/>
        <v>1.5051142376696633</v>
      </c>
      <c r="I369" s="303"/>
      <c r="J369" s="302">
        <v>0.81236979442920798</v>
      </c>
      <c r="K369" s="302">
        <v>0.29884834079888806</v>
      </c>
      <c r="L369" s="302">
        <f t="shared" si="123"/>
        <v>1.1112181352280961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0.47007106764755441</v>
      </c>
      <c r="C370" s="302">
        <v>1.2201818930838508</v>
      </c>
      <c r="D370" s="302">
        <f t="shared" si="121"/>
        <v>1.6902529607314052</v>
      </c>
      <c r="E370" s="303"/>
      <c r="F370" s="302">
        <v>0.56597989068591159</v>
      </c>
      <c r="G370" s="302">
        <v>0.79444714439251118</v>
      </c>
      <c r="H370" s="302">
        <f t="shared" si="122"/>
        <v>1.3604270350784229</v>
      </c>
      <c r="I370" s="303"/>
      <c r="J370" s="302">
        <v>1.0116657397586653</v>
      </c>
      <c r="K370" s="302">
        <v>0.886074177456186</v>
      </c>
      <c r="L370" s="302">
        <f t="shared" si="123"/>
        <v>1.8977399172148512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0.99171574662683648</v>
      </c>
      <c r="C371" s="302">
        <v>0.71259103579799854</v>
      </c>
      <c r="D371" s="302">
        <f t="shared" si="121"/>
        <v>1.704306782424835</v>
      </c>
      <c r="E371" s="303"/>
      <c r="F371" s="302">
        <v>0.84886823447023629</v>
      </c>
      <c r="G371" s="302">
        <v>0.59912024671566755</v>
      </c>
      <c r="H371" s="302">
        <f t="shared" si="122"/>
        <v>1.4479884811859038</v>
      </c>
      <c r="I371" s="303"/>
      <c r="J371" s="302">
        <v>0.78929545780109633</v>
      </c>
      <c r="K371" s="302">
        <v>0.81430654477425624</v>
      </c>
      <c r="L371" s="302">
        <f t="shared" si="123"/>
        <v>1.6036020025753526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0.5069089456771867</v>
      </c>
      <c r="C372" s="302">
        <v>0.42962434790497067</v>
      </c>
      <c r="D372" s="302">
        <f t="shared" si="121"/>
        <v>0.93653329358215731</v>
      </c>
      <c r="E372" s="303"/>
      <c r="F372" s="302">
        <v>0.46743793124871974</v>
      </c>
      <c r="G372" s="302">
        <v>0.35415144441846819</v>
      </c>
      <c r="H372" s="302">
        <f t="shared" si="122"/>
        <v>0.82158937566718793</v>
      </c>
      <c r="I372" s="303"/>
      <c r="J372" s="302">
        <v>0.52771594120726351</v>
      </c>
      <c r="K372" s="302">
        <v>0.43636328909487387</v>
      </c>
      <c r="L372" s="302">
        <f t="shared" si="123"/>
        <v>0.96407923030213738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3.24978116035309E-2</v>
      </c>
      <c r="C373" s="302">
        <v>0.14479336142894431</v>
      </c>
      <c r="D373" s="302">
        <f t="shared" si="121"/>
        <v>0.17729117303247521</v>
      </c>
      <c r="E373" s="303"/>
      <c r="F373" s="302">
        <v>3.3183512433314279E-2</v>
      </c>
      <c r="G373" s="302">
        <v>0.10998932472474533</v>
      </c>
      <c r="H373" s="302">
        <f t="shared" si="122"/>
        <v>0.14317283715805962</v>
      </c>
      <c r="I373" s="303"/>
      <c r="J373" s="302">
        <v>4.7139916331245833E-2</v>
      </c>
      <c r="K373" s="302">
        <v>0.12490852603679165</v>
      </c>
      <c r="L373" s="302">
        <f t="shared" si="123"/>
        <v>0.17204844236803749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0.83362450031192048</v>
      </c>
      <c r="C374" s="302">
        <v>0.99779103240740341</v>
      </c>
      <c r="D374" s="302">
        <f t="shared" si="121"/>
        <v>1.831415532719324</v>
      </c>
      <c r="E374" s="303"/>
      <c r="F374" s="302">
        <v>0.65901142880313834</v>
      </c>
      <c r="G374" s="302">
        <v>0.71010016838888368</v>
      </c>
      <c r="H374" s="302">
        <f t="shared" si="122"/>
        <v>1.369111597192022</v>
      </c>
      <c r="I374" s="303"/>
      <c r="J374" s="302">
        <v>0.46385348310182772</v>
      </c>
      <c r="K374" s="302">
        <v>0.66801891381731304</v>
      </c>
      <c r="L374" s="302">
        <f t="shared" si="123"/>
        <v>1.1318723969191407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8.8592413033111956</v>
      </c>
      <c r="C376" s="311">
        <f t="shared" ref="C376:D376" si="124">SUM(C366:C374)</f>
        <v>10.312758696688848</v>
      </c>
      <c r="D376" s="311">
        <f t="shared" si="124"/>
        <v>19.17200000000004</v>
      </c>
      <c r="E376" s="311"/>
      <c r="F376" s="311">
        <f t="shared" ref="F376:H376" si="125">SUM(F366:F374)</f>
        <v>9.3866043206351275</v>
      </c>
      <c r="G376" s="311">
        <f t="shared" si="125"/>
        <v>8.1843956793648864</v>
      </c>
      <c r="H376" s="311">
        <f t="shared" si="125"/>
        <v>17.571000000000012</v>
      </c>
      <c r="I376" s="311"/>
      <c r="J376" s="311">
        <f t="shared" ref="J376:L376" si="126">SUM(J366:J374)</f>
        <v>10.303510601515079</v>
      </c>
      <c r="K376" s="311">
        <f t="shared" si="126"/>
        <v>9.8064893984849064</v>
      </c>
      <c r="L376" s="311">
        <f t="shared" si="126"/>
        <v>20.109999999999985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1.0551863264606083</v>
      </c>
      <c r="C383" s="302">
        <v>1.1506063263497734</v>
      </c>
      <c r="D383" s="302">
        <f>SUM(B383:C383)</f>
        <v>2.2057926528103815</v>
      </c>
      <c r="E383" s="303"/>
      <c r="F383" s="302">
        <v>1.4015436145549143</v>
      </c>
      <c r="G383" s="302">
        <v>0.72962843418803669</v>
      </c>
      <c r="H383" s="302">
        <f>SUM(F383:G383)</f>
        <v>2.1311720487429509</v>
      </c>
      <c r="I383" s="303"/>
      <c r="J383" s="302">
        <v>1.7157820402868007</v>
      </c>
      <c r="K383" s="302">
        <v>0.79282572983469068</v>
      </c>
      <c r="L383" s="302">
        <f>SUM(J383:K383)</f>
        <v>2.5086077701214915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1.3600224737869426</v>
      </c>
      <c r="C384" s="302">
        <v>2.119863683144811</v>
      </c>
      <c r="D384" s="302">
        <f t="shared" ref="D384:D391" si="127">SUM(B384:C384)</f>
        <v>3.4798861569317534</v>
      </c>
      <c r="E384" s="303"/>
      <c r="F384" s="302">
        <v>1.794080035545337</v>
      </c>
      <c r="G384" s="302">
        <v>1.368721998307241</v>
      </c>
      <c r="H384" s="302">
        <f t="shared" ref="H384:H391" si="128">SUM(F384:G384)</f>
        <v>3.1628020338525777</v>
      </c>
      <c r="I384" s="303"/>
      <c r="J384" s="302">
        <v>1.5424285539398201</v>
      </c>
      <c r="K384" s="302">
        <v>1.4532629777907713</v>
      </c>
      <c r="L384" s="302">
        <f t="shared" ref="L384:L391" si="129">SUM(J384:K384)</f>
        <v>2.9956915317305914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1.2556511152860488</v>
      </c>
      <c r="C385" s="302">
        <v>0.93372328804706406</v>
      </c>
      <c r="D385" s="302">
        <f t="shared" si="127"/>
        <v>2.1893744033331126</v>
      </c>
      <c r="E385" s="303"/>
      <c r="F385" s="302">
        <v>1.4045712550131697</v>
      </c>
      <c r="G385" s="302">
        <v>0.62928934560823369</v>
      </c>
      <c r="H385" s="302">
        <f t="shared" si="128"/>
        <v>2.0338606006214035</v>
      </c>
      <c r="I385" s="303"/>
      <c r="J385" s="302">
        <v>1.1165168970309991</v>
      </c>
      <c r="K385" s="302">
        <v>0.54723787932016599</v>
      </c>
      <c r="L385" s="302">
        <f t="shared" si="129"/>
        <v>1.6637547763511651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1.1302639943466657</v>
      </c>
      <c r="C386" s="302">
        <v>0.2107347426826004</v>
      </c>
      <c r="D386" s="302">
        <f t="shared" si="127"/>
        <v>1.340998737029266</v>
      </c>
      <c r="E386" s="303"/>
      <c r="F386" s="302">
        <v>1.1999931465492408</v>
      </c>
      <c r="G386" s="302">
        <v>0.13719584169616811</v>
      </c>
      <c r="H386" s="302">
        <f t="shared" si="128"/>
        <v>1.3371889882454089</v>
      </c>
      <c r="I386" s="303"/>
      <c r="J386" s="302">
        <v>1.1507811596575293</v>
      </c>
      <c r="K386" s="302">
        <v>0.11238043650133016</v>
      </c>
      <c r="L386" s="302">
        <f t="shared" si="129"/>
        <v>1.2631615961588594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0.25575220679347382</v>
      </c>
      <c r="C387" s="302">
        <v>0.64955953808193079</v>
      </c>
      <c r="D387" s="302">
        <f t="shared" si="127"/>
        <v>0.90531174487540467</v>
      </c>
      <c r="E387" s="303"/>
      <c r="F387" s="302">
        <v>0.30325106112254041</v>
      </c>
      <c r="G387" s="302">
        <v>0.32187840666816347</v>
      </c>
      <c r="H387" s="302">
        <f t="shared" si="128"/>
        <v>0.62512946779070389</v>
      </c>
      <c r="I387" s="303"/>
      <c r="J387" s="302">
        <v>0.44169934325178561</v>
      </c>
      <c r="K387" s="302">
        <v>0.32973792104729027</v>
      </c>
      <c r="L387" s="302">
        <f t="shared" si="129"/>
        <v>0.77143726429907589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4.1116642073071121</v>
      </c>
      <c r="C388" s="302">
        <v>1.1603474179059357</v>
      </c>
      <c r="D388" s="302">
        <f t="shared" si="127"/>
        <v>5.2720116252130476</v>
      </c>
      <c r="E388" s="303"/>
      <c r="F388" s="302">
        <v>3.9549520009442745</v>
      </c>
      <c r="G388" s="302">
        <v>0.77652664347717992</v>
      </c>
      <c r="H388" s="302">
        <f t="shared" si="128"/>
        <v>4.731478644421454</v>
      </c>
      <c r="I388" s="303"/>
      <c r="J388" s="302">
        <v>3.1940355234023468</v>
      </c>
      <c r="K388" s="302">
        <v>0.80891179839034211</v>
      </c>
      <c r="L388" s="302">
        <f t="shared" si="129"/>
        <v>4.0029473217926892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0.44000769658350863</v>
      </c>
      <c r="C389" s="302">
        <v>0.37804032005848681</v>
      </c>
      <c r="D389" s="302">
        <f t="shared" si="127"/>
        <v>0.81804801664199545</v>
      </c>
      <c r="E389" s="303"/>
      <c r="F389" s="302">
        <v>0.43777906966241503</v>
      </c>
      <c r="G389" s="302">
        <v>0.21486516959304916</v>
      </c>
      <c r="H389" s="302">
        <f t="shared" si="128"/>
        <v>0.65264423925546422</v>
      </c>
      <c r="I389" s="303"/>
      <c r="J389" s="302">
        <v>0.41024940417440348</v>
      </c>
      <c r="K389" s="302">
        <v>0.20025828198417994</v>
      </c>
      <c r="L389" s="302">
        <f t="shared" si="129"/>
        <v>0.61050768615858342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0.12876822303007862</v>
      </c>
      <c r="C390" s="302">
        <v>0.32265895321098348</v>
      </c>
      <c r="D390" s="302">
        <f t="shared" si="127"/>
        <v>0.4514271762410621</v>
      </c>
      <c r="E390" s="303"/>
      <c r="F390" s="302">
        <v>0.1309134274692059</v>
      </c>
      <c r="G390" s="302">
        <v>0.17833355164546325</v>
      </c>
      <c r="H390" s="302">
        <f t="shared" si="128"/>
        <v>0.30924697911466914</v>
      </c>
      <c r="I390" s="303"/>
      <c r="J390" s="302">
        <v>0.17295025498271757</v>
      </c>
      <c r="K390" s="302">
        <v>0.1533241841524475</v>
      </c>
      <c r="L390" s="302">
        <f t="shared" si="129"/>
        <v>0.32627443913516507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0.69688999911770932</v>
      </c>
      <c r="C391" s="302">
        <v>0.67425948780626077</v>
      </c>
      <c r="D391" s="302">
        <f t="shared" si="127"/>
        <v>1.37114948692397</v>
      </c>
      <c r="E391" s="303"/>
      <c r="F391" s="302">
        <v>0.62246776194776987</v>
      </c>
      <c r="G391" s="302">
        <v>0.36400923600760432</v>
      </c>
      <c r="H391" s="302">
        <f t="shared" si="128"/>
        <v>0.98647699795537425</v>
      </c>
      <c r="I391" s="303"/>
      <c r="J391" s="302">
        <v>0.36197393410010881</v>
      </c>
      <c r="K391" s="302">
        <v>0.32364368015226291</v>
      </c>
      <c r="L391" s="302">
        <f t="shared" si="129"/>
        <v>0.68561761425237178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10.434206242712149</v>
      </c>
      <c r="C393" s="311">
        <f t="shared" ref="C393:D393" si="130">SUM(C383:C391)</f>
        <v>7.5997937572878458</v>
      </c>
      <c r="D393" s="311">
        <f t="shared" si="130"/>
        <v>18.033999999999992</v>
      </c>
      <c r="E393" s="311"/>
      <c r="F393" s="311">
        <f t="shared" ref="F393:H393" si="131">SUM(F383:F391)</f>
        <v>11.249551372808869</v>
      </c>
      <c r="G393" s="311">
        <f t="shared" si="131"/>
        <v>4.7204486271911392</v>
      </c>
      <c r="H393" s="311">
        <f t="shared" si="131"/>
        <v>15.970000000000006</v>
      </c>
      <c r="I393" s="311"/>
      <c r="J393" s="311">
        <f t="shared" ref="J393:L393" si="132">SUM(J383:J391)</f>
        <v>10.106417110826511</v>
      </c>
      <c r="K393" s="311">
        <f t="shared" si="132"/>
        <v>4.7215828891734812</v>
      </c>
      <c r="L393" s="311">
        <f t="shared" si="132"/>
        <v>14.827999999999992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Solent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47.35175069875983</v>
      </c>
      <c r="C9" s="249">
        <f t="shared" ref="C9:D9" si="0">SUM(C26,C43,C60,C77,C94,C111,C128,C145,C162,C179,C196,C213,C230,C247,C264,C281,C298,C315,C332,C349,C366,C383)</f>
        <v>6.7908560232051167</v>
      </c>
      <c r="D9" s="249">
        <f t="shared" si="0"/>
        <v>11.433159655246767</v>
      </c>
      <c r="E9" s="249">
        <f>SUM(B9:D9)</f>
        <v>65.575766377211707</v>
      </c>
      <c r="F9" s="238"/>
      <c r="G9" s="249">
        <f>SUM(G26,G43,G60,G77,G94,G111,G128,G145,G162,G179,G196,G213,G230,G247,G264,G281,G298,G315,G332,G349,G366,G383)</f>
        <v>50.141144758626652</v>
      </c>
      <c r="H9" s="249">
        <f t="shared" ref="H9:I9" si="1">SUM(H26,H43,H60,H77,H94,H111,H128,H145,H162,H179,H196,H213,H230,H247,H264,H281,H298,H315,H332,H349,H366,H383)</f>
        <v>10.115478593713275</v>
      </c>
      <c r="I9" s="249">
        <f t="shared" si="1"/>
        <v>11.577776508097505</v>
      </c>
      <c r="J9" s="249">
        <f>SUM(G9:I9)</f>
        <v>71.834399860437429</v>
      </c>
      <c r="K9" s="238"/>
      <c r="L9" s="249">
        <f>SUM(L26,L43,L60,L77,L94,L111,L128,L145,L162,L179,L196,L213,L230,L247,L264,L281,L298,L315,L332,L349,L366,L383)</f>
        <v>55.633961183965212</v>
      </c>
      <c r="M9" s="249">
        <f t="shared" ref="M9:N9" si="2">SUM(M26,M43,M60,M77,M94,M111,M128,M145,M162,M179,M196,M213,M230,M247,M264,M281,M298,M315,M332,M349,M366,M383)</f>
        <v>12.707524892361768</v>
      </c>
      <c r="N9" s="249">
        <f t="shared" si="2"/>
        <v>13.161986016536588</v>
      </c>
      <c r="O9" s="249">
        <f>SUM(L9:N9)</f>
        <v>81.503472092863575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82.909369592865914</v>
      </c>
      <c r="C10" s="249">
        <f t="shared" si="3"/>
        <v>22.692312030168655</v>
      </c>
      <c r="D10" s="249">
        <f t="shared" si="3"/>
        <v>16.493851019791101</v>
      </c>
      <c r="E10" s="249">
        <f t="shared" ref="E10:E17" si="4">SUM(B10:D10)</f>
        <v>122.09553264282567</v>
      </c>
      <c r="F10" s="238"/>
      <c r="G10" s="249">
        <f t="shared" ref="G10:I10" si="5">SUM(G27,G44,G61,G78,G95,G112,G129,G146,G163,G180,G197,G214,G231,G248,G265,G282,G299,G316,G333,G350,G367,G384)</f>
        <v>92.513541929336867</v>
      </c>
      <c r="H10" s="249">
        <f t="shared" si="5"/>
        <v>27.791205496780425</v>
      </c>
      <c r="I10" s="249">
        <f t="shared" si="5"/>
        <v>15.753109142511281</v>
      </c>
      <c r="J10" s="249">
        <f t="shared" ref="J10:J17" si="6">SUM(G10:I10)</f>
        <v>136.05785656862858</v>
      </c>
      <c r="K10" s="238"/>
      <c r="L10" s="249">
        <f t="shared" ref="L10:N10" si="7">SUM(L27,L44,L61,L78,L95,L112,L129,L146,L163,L180,L197,L214,L231,L248,L265,L282,L299,L316,L333,L350,L367,L384)</f>
        <v>108.65317658656747</v>
      </c>
      <c r="M10" s="249">
        <f t="shared" si="7"/>
        <v>32.868569458143241</v>
      </c>
      <c r="N10" s="249">
        <f t="shared" si="7"/>
        <v>15.52814207573739</v>
      </c>
      <c r="O10" s="249">
        <f t="shared" ref="O10:O17" si="8">SUM(L10:N10)</f>
        <v>157.04988812044809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52.046463546614255</v>
      </c>
      <c r="C11" s="249">
        <f t="shared" si="3"/>
        <v>14.00463107235173</v>
      </c>
      <c r="D11" s="249">
        <f t="shared" si="3"/>
        <v>14.676404472882464</v>
      </c>
      <c r="E11" s="249">
        <f t="shared" si="4"/>
        <v>80.727499091848458</v>
      </c>
      <c r="F11" s="238"/>
      <c r="G11" s="249">
        <f t="shared" ref="G11:I11" si="9">SUM(G28,G45,G62,G79,G96,G113,G130,G147,G164,G181,G198,G215,G232,G249,G266,G283,G300,G317,G334,G351,G368,G385)</f>
        <v>56.119724453518899</v>
      </c>
      <c r="H11" s="249">
        <f t="shared" si="9"/>
        <v>16.304340479434764</v>
      </c>
      <c r="I11" s="249">
        <f t="shared" si="9"/>
        <v>12.725428116653525</v>
      </c>
      <c r="J11" s="249">
        <f t="shared" si="6"/>
        <v>85.149493049607173</v>
      </c>
      <c r="K11" s="238"/>
      <c r="L11" s="249">
        <f t="shared" ref="L11:N11" si="10">SUM(L28,L45,L62,L79,L96,L113,L130,L147,L164,L181,L198,L215,L232,L249,L266,L283,L300,L317,L334,L351,L368,L385)</f>
        <v>58.77647294420909</v>
      </c>
      <c r="M11" s="249">
        <f t="shared" si="10"/>
        <v>16.742420189085554</v>
      </c>
      <c r="N11" s="249">
        <f t="shared" si="10"/>
        <v>13.31570738657401</v>
      </c>
      <c r="O11" s="249">
        <f t="shared" si="8"/>
        <v>88.834600519868644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35.1832181900931</v>
      </c>
      <c r="C12" s="249">
        <f t="shared" si="3"/>
        <v>26.532296043372941</v>
      </c>
      <c r="D12" s="249">
        <f t="shared" si="3"/>
        <v>3.4921886568559573</v>
      </c>
      <c r="E12" s="249">
        <f t="shared" si="4"/>
        <v>65.207702890321997</v>
      </c>
      <c r="F12" s="238"/>
      <c r="G12" s="249">
        <f t="shared" ref="G12:I12" si="11">SUM(G29,G46,G63,G80,G97,G114,G131,G148,G165,G182,G199,G216,G233,G250,G267,G284,G301,G318,G335,G352,G369,G386)</f>
        <v>33.10082927955596</v>
      </c>
      <c r="H12" s="249">
        <f t="shared" si="11"/>
        <v>25.829781425349175</v>
      </c>
      <c r="I12" s="249">
        <f t="shared" si="11"/>
        <v>2.8606652329862414</v>
      </c>
      <c r="J12" s="249">
        <f t="shared" si="6"/>
        <v>61.791275937891378</v>
      </c>
      <c r="K12" s="238"/>
      <c r="L12" s="249">
        <f t="shared" ref="L12:N12" si="12">SUM(L29,L46,L63,L80,L97,L114,L131,L148,L165,L182,L199,L216,L233,L250,L267,L284,L301,L318,L335,L352,L369,L386)</f>
        <v>26.613539923822568</v>
      </c>
      <c r="M12" s="249">
        <f t="shared" si="12"/>
        <v>20.78699602905974</v>
      </c>
      <c r="N12" s="249">
        <f t="shared" si="12"/>
        <v>3.0245424834759103</v>
      </c>
      <c r="O12" s="249">
        <f t="shared" si="8"/>
        <v>50.42507843635822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33.220630089678309</v>
      </c>
      <c r="C13" s="249">
        <f t="shared" si="3"/>
        <v>5.7288901650988402</v>
      </c>
      <c r="D13" s="249">
        <f t="shared" si="3"/>
        <v>18.742500198651101</v>
      </c>
      <c r="E13" s="249">
        <f t="shared" si="4"/>
        <v>57.692020453428249</v>
      </c>
      <c r="F13" s="238"/>
      <c r="G13" s="249">
        <f t="shared" ref="G13:I13" si="13">SUM(G30,G47,G64,G81,G98,G115,G132,G149,G166,G183,G200,G217,G234,G251,G268,G285,G302,G319,G336,G353,G370,G387)</f>
        <v>27.091319953649524</v>
      </c>
      <c r="H13" s="249">
        <f t="shared" si="13"/>
        <v>5.0051709454911792</v>
      </c>
      <c r="I13" s="249">
        <f t="shared" si="13"/>
        <v>16.281180709342756</v>
      </c>
      <c r="J13" s="249">
        <f t="shared" si="6"/>
        <v>48.37767160848346</v>
      </c>
      <c r="K13" s="238"/>
      <c r="L13" s="249">
        <f t="shared" ref="L13:N13" si="14">SUM(L30,L47,L64,L81,L98,L115,L132,L149,L166,L183,L200,L217,L234,L251,L268,L285,L302,L319,L336,L353,L370,L387)</f>
        <v>24.273883634715297</v>
      </c>
      <c r="M13" s="249">
        <f t="shared" si="14"/>
        <v>6.0945635558420364</v>
      </c>
      <c r="N13" s="249">
        <f t="shared" si="14"/>
        <v>18.857212677206995</v>
      </c>
      <c r="O13" s="249">
        <f t="shared" si="8"/>
        <v>49.225659867764328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28.940618450980747</v>
      </c>
      <c r="C14" s="249">
        <f t="shared" si="3"/>
        <v>25.315949106175207</v>
      </c>
      <c r="D14" s="249">
        <f t="shared" si="3"/>
        <v>7.6201861955606756</v>
      </c>
      <c r="E14" s="249">
        <f t="shared" si="4"/>
        <v>61.876753752716631</v>
      </c>
      <c r="F14" s="238"/>
      <c r="G14" s="249">
        <f t="shared" ref="G14:I14" si="15">SUM(G31,G48,G65,G82,G99,G116,G133,G150,G167,G184,G201,G218,G235,G252,G269,G286,G303,G320,G337,G354,G371,G388)</f>
        <v>26.569809125320919</v>
      </c>
      <c r="H14" s="249">
        <f t="shared" si="15"/>
        <v>25.029660319193518</v>
      </c>
      <c r="I14" s="249">
        <f t="shared" si="15"/>
        <v>7.4381243521384297</v>
      </c>
      <c r="J14" s="249">
        <f t="shared" si="6"/>
        <v>59.037593796652871</v>
      </c>
      <c r="K14" s="238"/>
      <c r="L14" s="249">
        <f t="shared" ref="L14:N14" si="16">SUM(L31,L48,L65,L82,L99,L116,L133,L150,L167,L184,L201,L218,L235,L252,L269,L286,L303,L320,L337,L354,L371,L388)</f>
        <v>31.354588181967653</v>
      </c>
      <c r="M14" s="249">
        <f t="shared" si="16"/>
        <v>26.147135502580849</v>
      </c>
      <c r="N14" s="249">
        <f t="shared" si="16"/>
        <v>8.4199110066593921</v>
      </c>
      <c r="O14" s="249">
        <f t="shared" si="8"/>
        <v>65.921634691207899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16.058037231940553</v>
      </c>
      <c r="C15" s="249">
        <f t="shared" si="3"/>
        <v>25.71974164193178</v>
      </c>
      <c r="D15" s="249">
        <f t="shared" si="3"/>
        <v>3.2320194550876447</v>
      </c>
      <c r="E15" s="249">
        <f t="shared" si="4"/>
        <v>45.009798328959981</v>
      </c>
      <c r="F15" s="238"/>
      <c r="G15" s="249">
        <f t="shared" ref="G15:I15" si="17">SUM(G32,G49,G66,G83,G100,G117,G134,G151,G168,G185,G202,G219,G236,G253,G270,G287,G304,G321,G338,G355,G372,G389)</f>
        <v>14.771624246118611</v>
      </c>
      <c r="H15" s="249">
        <f t="shared" si="17"/>
        <v>27.099436516662923</v>
      </c>
      <c r="I15" s="249">
        <f t="shared" si="17"/>
        <v>2.056611035975771</v>
      </c>
      <c r="J15" s="249">
        <f t="shared" si="6"/>
        <v>43.927671798757302</v>
      </c>
      <c r="K15" s="238"/>
      <c r="L15" s="249">
        <f t="shared" ref="L15:N15" si="18">SUM(L32,L49,L66,L83,L100,L117,L134,L151,L168,L185,L202,L219,L236,L253,L270,L287,L304,L321,L338,L355,L372,L389)</f>
        <v>15.00269005460501</v>
      </c>
      <c r="M15" s="249">
        <f t="shared" si="18"/>
        <v>26.995685707861337</v>
      </c>
      <c r="N15" s="249">
        <f t="shared" si="18"/>
        <v>1.8533201717400427</v>
      </c>
      <c r="O15" s="249">
        <f t="shared" si="8"/>
        <v>43.85169593420639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20.179493157276909</v>
      </c>
      <c r="C16" s="249">
        <f t="shared" si="3"/>
        <v>4.4009906768406797</v>
      </c>
      <c r="D16" s="249">
        <f t="shared" si="3"/>
        <v>5.636551203895996</v>
      </c>
      <c r="E16" s="249">
        <f t="shared" si="4"/>
        <v>30.217035038013584</v>
      </c>
      <c r="F16" s="238"/>
      <c r="G16" s="249">
        <f t="shared" ref="G16:I16" si="19">SUM(G33,G50,G67,G84,G101,G118,G135,G152,G169,G186,G203,G220,G237,G254,G271,G288,G305,G322,G339,G356,G373,G390)</f>
        <v>16.27845735951291</v>
      </c>
      <c r="H16" s="249">
        <f t="shared" si="19"/>
        <v>5.0308351699831482</v>
      </c>
      <c r="I16" s="249">
        <f t="shared" si="19"/>
        <v>4.8442468956325229</v>
      </c>
      <c r="J16" s="249">
        <f t="shared" si="6"/>
        <v>26.153539425128582</v>
      </c>
      <c r="K16" s="238"/>
      <c r="L16" s="249">
        <f t="shared" ref="L16:N16" si="20">SUM(L33,L50,L67,L84,L101,L118,L135,L152,L169,L186,L203,L220,L237,L254,L271,L288,L305,L322,L339,L356,L373,L390)</f>
        <v>15.780067561006044</v>
      </c>
      <c r="M16" s="249">
        <f t="shared" si="20"/>
        <v>6.8060113130095559</v>
      </c>
      <c r="N16" s="249">
        <f t="shared" si="20"/>
        <v>5.8825775659479342</v>
      </c>
      <c r="O16" s="249">
        <f t="shared" si="8"/>
        <v>28.468656439963532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27.113825764268373</v>
      </c>
      <c r="C17" s="249">
        <f t="shared" si="3"/>
        <v>40.755997145535225</v>
      </c>
      <c r="D17" s="249">
        <f t="shared" si="3"/>
        <v>3.7570685148700891</v>
      </c>
      <c r="E17" s="249">
        <f t="shared" si="4"/>
        <v>71.626891424673687</v>
      </c>
      <c r="F17" s="238"/>
      <c r="G17" s="249">
        <f t="shared" ref="G17:I17" si="21">SUM(G34,G51,G68,G85,G102,G119,G136,G153,G170,G187,G204,G221,G238,G255,G272,G289,G306,G323,G340,G357,G374,G391)</f>
        <v>21.793623628798738</v>
      </c>
      <c r="H17" s="249">
        <f t="shared" si="21"/>
        <v>38.0664186029543</v>
      </c>
      <c r="I17" s="249">
        <f t="shared" si="21"/>
        <v>2.9744557226600494</v>
      </c>
      <c r="J17" s="249">
        <f t="shared" si="6"/>
        <v>62.834497954413088</v>
      </c>
      <c r="K17" s="238"/>
      <c r="L17" s="249">
        <f t="shared" ref="L17:N17" si="22">SUM(L34,L51,L68,L85,L102,L119,L136,L153,L170,L187,L204,L221,L238,L255,L272,L289,L306,L323,L340,L357,L374,L391)</f>
        <v>20.663096318207497</v>
      </c>
      <c r="M17" s="249">
        <f t="shared" si="22"/>
        <v>36.680158104523414</v>
      </c>
      <c r="N17" s="249">
        <f t="shared" si="22"/>
        <v>3.9660594745884761</v>
      </c>
      <c r="O17" s="249">
        <f t="shared" si="8"/>
        <v>61.309313897319385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343.00340672247796</v>
      </c>
      <c r="C19" s="247">
        <f t="shared" ref="C19:O19" si="23">SUM(C9:C17)</f>
        <v>171.94166390468018</v>
      </c>
      <c r="D19" s="247">
        <f t="shared" si="23"/>
        <v>85.08392937284178</v>
      </c>
      <c r="E19" s="247">
        <f t="shared" si="23"/>
        <v>600.029</v>
      </c>
      <c r="F19" s="247"/>
      <c r="G19" s="247">
        <f t="shared" si="23"/>
        <v>338.38007473443912</v>
      </c>
      <c r="H19" s="247">
        <f t="shared" si="23"/>
        <v>180.2723275495627</v>
      </c>
      <c r="I19" s="247">
        <f t="shared" si="23"/>
        <v>76.511597715998093</v>
      </c>
      <c r="J19" s="247">
        <f t="shared" si="23"/>
        <v>595.16399999999987</v>
      </c>
      <c r="K19" s="247"/>
      <c r="L19" s="247">
        <f t="shared" si="23"/>
        <v>356.75147638906589</v>
      </c>
      <c r="M19" s="247">
        <f t="shared" si="23"/>
        <v>185.8290647524675</v>
      </c>
      <c r="N19" s="247">
        <f t="shared" si="23"/>
        <v>84.009458858466743</v>
      </c>
      <c r="O19" s="247">
        <f t="shared" si="23"/>
        <v>626.59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0.23021974684592619</v>
      </c>
      <c r="C26" s="302">
        <v>3.8142931987576761E-2</v>
      </c>
      <c r="D26" s="302">
        <v>3.9333963878415854E-2</v>
      </c>
      <c r="E26" s="302">
        <f>SUM(B26:D26)</f>
        <v>0.30769664271191882</v>
      </c>
      <c r="F26" s="303"/>
      <c r="G26" s="302">
        <v>0.27919161298572887</v>
      </c>
      <c r="H26" s="302">
        <v>3.502138749070835E-2</v>
      </c>
      <c r="I26" s="302">
        <v>3.2838827241982088E-2</v>
      </c>
      <c r="J26" s="302">
        <f>SUM(G26:I26)</f>
        <v>0.34705182771841925</v>
      </c>
      <c r="K26" s="303"/>
      <c r="L26" s="302">
        <v>0.38701077277821894</v>
      </c>
      <c r="M26" s="302">
        <v>3.363772498341034E-2</v>
      </c>
      <c r="N26" s="302">
        <v>3.9760480557500456E-2</v>
      </c>
      <c r="O26" s="302">
        <f>SUM(L26:N26)</f>
        <v>0.46040897831912975</v>
      </c>
    </row>
    <row r="27" spans="1:15" s="236" customFormat="1" x14ac:dyDescent="0.2">
      <c r="A27" s="237" t="str">
        <f>name!E$5</f>
        <v>Professional occupations</v>
      </c>
      <c r="B27" s="302">
        <v>0.23984998770138635</v>
      </c>
      <c r="C27" s="302">
        <v>4.0075532953777936E-2</v>
      </c>
      <c r="D27" s="302">
        <v>3.1415805899600996E-2</v>
      </c>
      <c r="E27" s="302">
        <f t="shared" ref="E27:E34" si="24">SUM(B27:D27)</f>
        <v>0.31134132655476532</v>
      </c>
      <c r="F27" s="303"/>
      <c r="G27" s="302">
        <v>0.34255171297624226</v>
      </c>
      <c r="H27" s="302">
        <v>2.9688224805191687E-2</v>
      </c>
      <c r="I27" s="302">
        <v>4.4361150227740703E-2</v>
      </c>
      <c r="J27" s="302">
        <f t="shared" ref="J27:J34" si="25">SUM(G27:I27)</f>
        <v>0.41660108800917461</v>
      </c>
      <c r="K27" s="303"/>
      <c r="L27" s="302">
        <v>0.51201563709438369</v>
      </c>
      <c r="M27" s="302">
        <v>3.7544273161513736E-2</v>
      </c>
      <c r="N27" s="302">
        <v>6.5288060647890556E-2</v>
      </c>
      <c r="O27" s="302">
        <f t="shared" ref="O27:O34" si="26">SUM(L27:N27)</f>
        <v>0.61484797090378795</v>
      </c>
    </row>
    <row r="28" spans="1:15" s="236" customFormat="1" x14ac:dyDescent="0.2">
      <c r="A28" s="237" t="str">
        <f>name!E$6</f>
        <v>Associate professional occupations</v>
      </c>
      <c r="B28" s="302">
        <v>0.17841855033583404</v>
      </c>
      <c r="C28" s="302">
        <v>3.4894736655698644E-2</v>
      </c>
      <c r="D28" s="302">
        <v>1.2251446784467313E-2</v>
      </c>
      <c r="E28" s="302">
        <f t="shared" si="24"/>
        <v>0.225564733776</v>
      </c>
      <c r="F28" s="303"/>
      <c r="G28" s="302">
        <v>0.22539841766315385</v>
      </c>
      <c r="H28" s="302">
        <v>2.3998806014720261E-2</v>
      </c>
      <c r="I28" s="302">
        <v>1.3438268244907169E-2</v>
      </c>
      <c r="J28" s="302">
        <f t="shared" si="25"/>
        <v>0.26283549192278127</v>
      </c>
      <c r="K28" s="303"/>
      <c r="L28" s="302">
        <v>0.25970455900329265</v>
      </c>
      <c r="M28" s="302">
        <v>2.5938331657923953E-2</v>
      </c>
      <c r="N28" s="302">
        <v>2.1439251928325909E-2</v>
      </c>
      <c r="O28" s="302">
        <f t="shared" si="26"/>
        <v>0.30708214258954253</v>
      </c>
    </row>
    <row r="29" spans="1:15" s="236" customFormat="1" x14ac:dyDescent="0.2">
      <c r="A29" s="237" t="str">
        <f>name!E$7</f>
        <v>Administrative and secretarial occupations</v>
      </c>
      <c r="B29" s="302">
        <v>0.18947952627013362</v>
      </c>
      <c r="C29" s="302">
        <v>0.12108531559513799</v>
      </c>
      <c r="D29" s="302">
        <v>1.1434552956551901E-2</v>
      </c>
      <c r="E29" s="302">
        <f t="shared" si="24"/>
        <v>0.32199939482182349</v>
      </c>
      <c r="F29" s="303"/>
      <c r="G29" s="302">
        <v>0.19270864884644304</v>
      </c>
      <c r="H29" s="302">
        <v>0.12244573126576133</v>
      </c>
      <c r="I29" s="302">
        <v>6.6317200103359949E-3</v>
      </c>
      <c r="J29" s="302">
        <f t="shared" si="25"/>
        <v>0.32178610012254039</v>
      </c>
      <c r="K29" s="303"/>
      <c r="L29" s="302">
        <v>0.12243079585229717</v>
      </c>
      <c r="M29" s="302">
        <v>8.8866260627840477E-2</v>
      </c>
      <c r="N29" s="302">
        <v>7.0593570814456606E-3</v>
      </c>
      <c r="O29" s="302">
        <f t="shared" si="26"/>
        <v>0.21835641356158331</v>
      </c>
    </row>
    <row r="30" spans="1:15" s="236" customFormat="1" x14ac:dyDescent="0.2">
      <c r="A30" s="237" t="str">
        <f>name!E$8</f>
        <v>Skilled trades occupations</v>
      </c>
      <c r="B30" s="302">
        <v>0.96471013933113825</v>
      </c>
      <c r="C30" s="302">
        <v>0.12190413009417757</v>
      </c>
      <c r="D30" s="302">
        <v>0.92249424774182687</v>
      </c>
      <c r="E30" s="302">
        <f t="shared" si="24"/>
        <v>2.0091085171671428</v>
      </c>
      <c r="F30" s="303"/>
      <c r="G30" s="302">
        <v>0.88620058119426304</v>
      </c>
      <c r="H30" s="302">
        <v>6.9473124588773624E-2</v>
      </c>
      <c r="I30" s="302">
        <v>0.69271633970376567</v>
      </c>
      <c r="J30" s="302">
        <f>SUM(G30:I30)</f>
        <v>1.6483900454868023</v>
      </c>
      <c r="K30" s="303"/>
      <c r="L30" s="302">
        <v>0.99205887877921106</v>
      </c>
      <c r="M30" s="302">
        <v>9.4073550388868901E-2</v>
      </c>
      <c r="N30" s="302">
        <v>0.63732674402531064</v>
      </c>
      <c r="O30" s="302">
        <f t="shared" si="26"/>
        <v>1.7234591731933908</v>
      </c>
    </row>
    <row r="31" spans="1:15" s="236" customFormat="1" x14ac:dyDescent="0.2">
      <c r="A31" s="237" t="str">
        <f>name!E$9</f>
        <v>Caring, leisure and other service occupations</v>
      </c>
      <c r="B31" s="302">
        <v>0.13742537531612309</v>
      </c>
      <c r="C31" s="302">
        <v>3.1912713730757582E-2</v>
      </c>
      <c r="D31" s="302">
        <v>7.4900754161440321E-3</v>
      </c>
      <c r="E31" s="302">
        <f t="shared" si="24"/>
        <v>0.17682816446302468</v>
      </c>
      <c r="F31" s="303"/>
      <c r="G31" s="302">
        <v>0.13609040971495531</v>
      </c>
      <c r="H31" s="302">
        <v>3.1232217983350199E-2</v>
      </c>
      <c r="I31" s="302">
        <v>5.0845389407412822E-3</v>
      </c>
      <c r="J31" s="302">
        <f t="shared" si="25"/>
        <v>0.17240716663904682</v>
      </c>
      <c r="K31" s="303"/>
      <c r="L31" s="302">
        <v>0.14477452828726109</v>
      </c>
      <c r="M31" s="302">
        <v>2.0269210897792739E-2</v>
      </c>
      <c r="N31" s="302">
        <v>5.2360454365541096E-3</v>
      </c>
      <c r="O31" s="302">
        <f t="shared" si="26"/>
        <v>0.17027978462160795</v>
      </c>
    </row>
    <row r="32" spans="1:15" s="236" customFormat="1" x14ac:dyDescent="0.2">
      <c r="A32" s="237" t="str">
        <f>name!E$10</f>
        <v>Sales and customer service occupations</v>
      </c>
      <c r="B32" s="302">
        <v>7.3348504176813975E-2</v>
      </c>
      <c r="C32" s="302">
        <v>3.8300978302686625E-2</v>
      </c>
      <c r="D32" s="302">
        <v>1.1595462792794015E-2</v>
      </c>
      <c r="E32" s="302">
        <f t="shared" si="24"/>
        <v>0.12324494527229461</v>
      </c>
      <c r="F32" s="303"/>
      <c r="G32" s="302">
        <v>7.1319746457759223E-2</v>
      </c>
      <c r="H32" s="302">
        <v>2.7478939930797301E-2</v>
      </c>
      <c r="I32" s="302">
        <v>6.7130089513673542E-3</v>
      </c>
      <c r="J32" s="302">
        <f t="shared" si="25"/>
        <v>0.10551169533992387</v>
      </c>
      <c r="K32" s="303"/>
      <c r="L32" s="302">
        <v>7.905661998801837E-2</v>
      </c>
      <c r="M32" s="302">
        <v>2.1406690416263023E-2</v>
      </c>
      <c r="N32" s="302">
        <v>5.3961867648365889E-3</v>
      </c>
      <c r="O32" s="302">
        <f t="shared" si="26"/>
        <v>0.10585949716911798</v>
      </c>
    </row>
    <row r="33" spans="1:15" s="236" customFormat="1" x14ac:dyDescent="0.2">
      <c r="A33" s="237" t="str">
        <f>name!E$11</f>
        <v>Process, plant and machine operatives</v>
      </c>
      <c r="B33" s="302">
        <v>0.19940628673762972</v>
      </c>
      <c r="C33" s="302">
        <v>1.6785315950462558E-2</v>
      </c>
      <c r="D33" s="302">
        <v>2.4992840790538594E-3</v>
      </c>
      <c r="E33" s="302">
        <f t="shared" si="24"/>
        <v>0.21869088676714615</v>
      </c>
      <c r="F33" s="303"/>
      <c r="G33" s="302">
        <v>0.16232455672956592</v>
      </c>
      <c r="H33" s="302">
        <v>7.7198943608806992E-3</v>
      </c>
      <c r="I33" s="302">
        <v>2.3054732064210367E-3</v>
      </c>
      <c r="J33" s="302">
        <f t="shared" si="25"/>
        <v>0.17234992429686766</v>
      </c>
      <c r="K33" s="303"/>
      <c r="L33" s="302">
        <v>0.16146884533362901</v>
      </c>
      <c r="M33" s="302">
        <v>1.6220943082030228E-2</v>
      </c>
      <c r="N33" s="302">
        <v>4.2910835145049996E-3</v>
      </c>
      <c r="O33" s="302">
        <f t="shared" si="26"/>
        <v>0.18198087193016424</v>
      </c>
    </row>
    <row r="34" spans="1:15" s="236" customFormat="1" x14ac:dyDescent="0.2">
      <c r="A34" s="237" t="str">
        <f>name!E$12</f>
        <v>Elementary occupations</v>
      </c>
      <c r="B34" s="302">
        <v>0.50827256812090293</v>
      </c>
      <c r="C34" s="302">
        <v>8.2605480795748948E-2</v>
      </c>
      <c r="D34" s="302">
        <v>3.5647339549227455E-2</v>
      </c>
      <c r="E34" s="302">
        <f t="shared" si="24"/>
        <v>0.62652538846587935</v>
      </c>
      <c r="F34" s="303"/>
      <c r="G34" s="302">
        <v>0.3782974079944123</v>
      </c>
      <c r="H34" s="302">
        <v>6.604554176162937E-2</v>
      </c>
      <c r="I34" s="302">
        <v>1.4723710708412895E-2</v>
      </c>
      <c r="J34" s="302">
        <f t="shared" si="25"/>
        <v>0.45906666046445455</v>
      </c>
      <c r="K34" s="303"/>
      <c r="L34" s="302">
        <v>0.30505904934760997</v>
      </c>
      <c r="M34" s="302">
        <v>4.439220204863456E-2</v>
      </c>
      <c r="N34" s="302">
        <v>1.0273916315426602E-2</v>
      </c>
      <c r="O34" s="302">
        <f t="shared" si="26"/>
        <v>0.35972516771167118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2.721130684835888</v>
      </c>
      <c r="C36" s="311">
        <f t="shared" ref="C36:O36" si="27">SUM(C26:C34)</f>
        <v>0.52570713606602471</v>
      </c>
      <c r="D36" s="311">
        <f t="shared" si="27"/>
        <v>1.0741621790980822</v>
      </c>
      <c r="E36" s="311">
        <f t="shared" si="27"/>
        <v>4.3209999999999953</v>
      </c>
      <c r="F36" s="311"/>
      <c r="G36" s="311">
        <f t="shared" si="27"/>
        <v>2.6740830945625236</v>
      </c>
      <c r="H36" s="311">
        <f t="shared" si="27"/>
        <v>0.41310386820181283</v>
      </c>
      <c r="I36" s="311">
        <f t="shared" si="27"/>
        <v>0.81881303723567422</v>
      </c>
      <c r="J36" s="311">
        <f t="shared" si="27"/>
        <v>3.9060000000000108</v>
      </c>
      <c r="K36" s="311"/>
      <c r="L36" s="311">
        <f t="shared" si="27"/>
        <v>2.9635796864639219</v>
      </c>
      <c r="M36" s="311">
        <f t="shared" si="27"/>
        <v>0.38234918726427791</v>
      </c>
      <c r="N36" s="311">
        <f t="shared" si="27"/>
        <v>0.79607112627179555</v>
      </c>
      <c r="O36" s="311">
        <f t="shared" si="27"/>
        <v>4.1419999999999959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6.7165199081315893E-2</v>
      </c>
      <c r="C43" s="302">
        <v>2.4265975668425642E-3</v>
      </c>
      <c r="D43" s="302">
        <v>2.5501888878755482E-2</v>
      </c>
      <c r="E43" s="302">
        <f>SUM(B43:D43)</f>
        <v>9.509368552691394E-2</v>
      </c>
      <c r="F43" s="303"/>
      <c r="G43" s="302">
        <v>7.9432713654089451E-2</v>
      </c>
      <c r="H43" s="302">
        <v>4.7649249258416911E-4</v>
      </c>
      <c r="I43" s="302">
        <v>6.4329268927145411E-2</v>
      </c>
      <c r="J43" s="302">
        <f>SUM(G43:I43)</f>
        <v>0.14423847507381904</v>
      </c>
      <c r="K43" s="303"/>
      <c r="L43" s="302">
        <v>7.048130005466352E-2</v>
      </c>
      <c r="M43" s="302">
        <v>4.6981912383337309E-4</v>
      </c>
      <c r="N43" s="302">
        <v>5.7415616179900292E-2</v>
      </c>
      <c r="O43" s="302">
        <f>SUM(L43:N43)</f>
        <v>0.12836673535839718</v>
      </c>
    </row>
    <row r="44" spans="1:15" s="236" customFormat="1" x14ac:dyDescent="0.2">
      <c r="A44" s="237" t="str">
        <f>name!E$5</f>
        <v>Professional occupations</v>
      </c>
      <c r="B44" s="302">
        <v>4.2109493130338564E-2</v>
      </c>
      <c r="C44" s="302">
        <v>5.1397864535453136E-3</v>
      </c>
      <c r="D44" s="302">
        <v>1.2197292083462841E-2</v>
      </c>
      <c r="E44" s="302">
        <f t="shared" ref="E44:E51" si="28">SUM(B44:D44)</f>
        <v>5.9446571667346716E-2</v>
      </c>
      <c r="F44" s="303"/>
      <c r="G44" s="302">
        <v>5.6875930156883261E-2</v>
      </c>
      <c r="H44" s="302">
        <v>1.532944496353757E-3</v>
      </c>
      <c r="I44" s="302">
        <v>2.3366149226619334E-2</v>
      </c>
      <c r="J44" s="302">
        <f t="shared" ref="J44:J46" si="29">SUM(G44:I44)</f>
        <v>8.1775023879856357E-2</v>
      </c>
      <c r="K44" s="303"/>
      <c r="L44" s="302">
        <v>4.8675764502365028E-2</v>
      </c>
      <c r="M44" s="302">
        <v>1.1471631330268047E-3</v>
      </c>
      <c r="N44" s="302">
        <v>5.8105095812682073E-3</v>
      </c>
      <c r="O44" s="302">
        <f t="shared" ref="O44:O51" si="30">SUM(L44:N44)</f>
        <v>5.5633437216660038E-2</v>
      </c>
    </row>
    <row r="45" spans="1:15" s="236" customFormat="1" x14ac:dyDescent="0.2">
      <c r="A45" s="237" t="str">
        <f>name!E$6</f>
        <v>Associate professional occupations</v>
      </c>
      <c r="B45" s="302">
        <v>3.4071117294520011E-2</v>
      </c>
      <c r="C45" s="302">
        <v>3.1023436292325142E-3</v>
      </c>
      <c r="D45" s="302">
        <v>5.8487337036465317E-3</v>
      </c>
      <c r="E45" s="302">
        <f t="shared" si="28"/>
        <v>4.3022194627399056E-2</v>
      </c>
      <c r="F45" s="303"/>
      <c r="G45" s="302">
        <v>4.2578648174852643E-2</v>
      </c>
      <c r="H45" s="302">
        <v>9.8371584918588396E-4</v>
      </c>
      <c r="I45" s="302">
        <v>1.0573909468411431E-2</v>
      </c>
      <c r="J45" s="302">
        <f t="shared" si="29"/>
        <v>5.4136273492449954E-2</v>
      </c>
      <c r="K45" s="303"/>
      <c r="L45" s="302">
        <v>3.3677728347133791E-2</v>
      </c>
      <c r="M45" s="302">
        <v>8.777429225415097E-4</v>
      </c>
      <c r="N45" s="302">
        <v>3.3776750171612764E-3</v>
      </c>
      <c r="O45" s="302">
        <f t="shared" si="30"/>
        <v>3.7933146286836576E-2</v>
      </c>
    </row>
    <row r="46" spans="1:15" s="236" customFormat="1" x14ac:dyDescent="0.2">
      <c r="A46" s="237" t="str">
        <f>name!E$7</f>
        <v>Administrative and secretarial occupations</v>
      </c>
      <c r="B46" s="302">
        <v>3.5018252321779221E-2</v>
      </c>
      <c r="C46" s="302">
        <v>4.3255550104097798E-3</v>
      </c>
      <c r="D46" s="302">
        <v>3.5455468486773082E-3</v>
      </c>
      <c r="E46" s="302">
        <f t="shared" si="28"/>
        <v>4.2889354180866306E-2</v>
      </c>
      <c r="F46" s="303"/>
      <c r="G46" s="302">
        <v>4.1524734587103998E-2</v>
      </c>
      <c r="H46" s="302">
        <v>2.010844295622895E-3</v>
      </c>
      <c r="I46" s="302">
        <v>6.0532010778257678E-3</v>
      </c>
      <c r="J46" s="302">
        <f t="shared" si="29"/>
        <v>4.9588779960552658E-2</v>
      </c>
      <c r="K46" s="303"/>
      <c r="L46" s="302">
        <v>3.088441592080431E-2</v>
      </c>
      <c r="M46" s="302">
        <v>1.075890327370734E-3</v>
      </c>
      <c r="N46" s="302">
        <v>6.915691539718721E-3</v>
      </c>
      <c r="O46" s="302">
        <f t="shared" si="30"/>
        <v>3.8875997787893767E-2</v>
      </c>
    </row>
    <row r="47" spans="1:15" s="236" customFormat="1" x14ac:dyDescent="0.2">
      <c r="A47" s="237" t="str">
        <f>name!E$8</f>
        <v>Skilled trades occupations</v>
      </c>
      <c r="B47" s="302">
        <v>6.8147467523689276E-2</v>
      </c>
      <c r="C47" s="302">
        <v>4.9839365469449733E-3</v>
      </c>
      <c r="D47" s="302">
        <v>2.450398228220679E-2</v>
      </c>
      <c r="E47" s="302">
        <f t="shared" si="28"/>
        <v>9.7635386352841039E-2</v>
      </c>
      <c r="F47" s="303"/>
      <c r="G47" s="302">
        <v>5.8823980279801139E-2</v>
      </c>
      <c r="H47" s="302">
        <v>9.3496657879665814E-4</v>
      </c>
      <c r="I47" s="302">
        <v>3.4322136091287432E-2</v>
      </c>
      <c r="J47" s="302">
        <f>SUM(G47:I47)</f>
        <v>9.4081082949885236E-2</v>
      </c>
      <c r="K47" s="303"/>
      <c r="L47" s="302">
        <v>3.7869417675437889E-2</v>
      </c>
      <c r="M47" s="302">
        <v>9.3701868246990195E-4</v>
      </c>
      <c r="N47" s="302">
        <v>1.1563399958093738E-2</v>
      </c>
      <c r="O47" s="302">
        <f t="shared" si="30"/>
        <v>5.0369836316001532E-2</v>
      </c>
    </row>
    <row r="48" spans="1:15" s="236" customFormat="1" x14ac:dyDescent="0.2">
      <c r="A48" s="237" t="str">
        <f>name!E$9</f>
        <v>Caring, leisure and other service occupations</v>
      </c>
      <c r="B48" s="302">
        <v>2.5638552614156668E-3</v>
      </c>
      <c r="C48" s="302">
        <v>6.3039414043535155E-3</v>
      </c>
      <c r="D48" s="302">
        <v>8.0786462215615726E-4</v>
      </c>
      <c r="E48" s="302">
        <f t="shared" si="28"/>
        <v>9.6756612879253384E-3</v>
      </c>
      <c r="F48" s="303"/>
      <c r="G48" s="302">
        <v>2.9690989210399013E-3</v>
      </c>
      <c r="H48" s="302">
        <v>3.4241414220025522E-3</v>
      </c>
      <c r="I48" s="302">
        <v>1.5967340535562281E-3</v>
      </c>
      <c r="J48" s="302">
        <f t="shared" ref="J48:J51" si="31">SUM(G48:I48)</f>
        <v>7.9899743965986814E-3</v>
      </c>
      <c r="K48" s="303"/>
      <c r="L48" s="302">
        <v>2.8748916640914134E-3</v>
      </c>
      <c r="M48" s="302">
        <v>4.0853287745719761E-3</v>
      </c>
      <c r="N48" s="302">
        <v>2.073152626263008E-3</v>
      </c>
      <c r="O48" s="302">
        <f t="shared" si="30"/>
        <v>9.0333730649263984E-3</v>
      </c>
    </row>
    <row r="49" spans="1:15" s="236" customFormat="1" x14ac:dyDescent="0.2">
      <c r="A49" s="237" t="str">
        <f>name!E$10</f>
        <v>Sales and customer service occupations</v>
      </c>
      <c r="B49" s="302">
        <v>1.0678579558920228E-2</v>
      </c>
      <c r="C49" s="302">
        <v>6.8499739819404409E-3</v>
      </c>
      <c r="D49" s="302">
        <v>1.4604935998106365E-3</v>
      </c>
      <c r="E49" s="302">
        <f t="shared" si="28"/>
        <v>1.8989047140671306E-2</v>
      </c>
      <c r="F49" s="303"/>
      <c r="G49" s="302">
        <v>1.1557968373745814E-2</v>
      </c>
      <c r="H49" s="302">
        <v>1.9807776376583237E-3</v>
      </c>
      <c r="I49" s="302">
        <v>2.7307995896162537E-3</v>
      </c>
      <c r="J49" s="302">
        <f t="shared" si="31"/>
        <v>1.626954560102039E-2</v>
      </c>
      <c r="K49" s="303"/>
      <c r="L49" s="302">
        <v>1.1015061249500016E-2</v>
      </c>
      <c r="M49" s="302">
        <v>1.4114296585615641E-3</v>
      </c>
      <c r="N49" s="302">
        <v>2.4268290524887951E-3</v>
      </c>
      <c r="O49" s="302">
        <f t="shared" si="30"/>
        <v>1.4853319960550374E-2</v>
      </c>
    </row>
    <row r="50" spans="1:15" s="236" customFormat="1" x14ac:dyDescent="0.2">
      <c r="A50" s="237" t="str">
        <f>name!E$11</f>
        <v>Process, plant and machine operatives</v>
      </c>
      <c r="B50" s="302">
        <v>6.4695455185958858E-2</v>
      </c>
      <c r="C50" s="302">
        <v>9.1109567746881399E-3</v>
      </c>
      <c r="D50" s="302">
        <v>1.7058054881118268E-2</v>
      </c>
      <c r="E50" s="302">
        <f t="shared" si="28"/>
        <v>9.086446684176526E-2</v>
      </c>
      <c r="F50" s="303"/>
      <c r="G50" s="302">
        <v>5.9659334757924558E-2</v>
      </c>
      <c r="H50" s="302">
        <v>8.1044102007950226E-4</v>
      </c>
      <c r="I50" s="302">
        <v>3.9535231338127627E-2</v>
      </c>
      <c r="J50" s="302">
        <f t="shared" si="31"/>
        <v>0.10000500711613169</v>
      </c>
      <c r="K50" s="303"/>
      <c r="L50" s="302">
        <v>5.2550703189657384E-2</v>
      </c>
      <c r="M50" s="302">
        <v>1.1371361513653926E-3</v>
      </c>
      <c r="N50" s="302">
        <v>4.7182863295632947E-2</v>
      </c>
      <c r="O50" s="302">
        <f t="shared" si="30"/>
        <v>0.10087070263665572</v>
      </c>
    </row>
    <row r="51" spans="1:15" s="236" customFormat="1" x14ac:dyDescent="0.2">
      <c r="A51" s="237" t="str">
        <f>name!E$12</f>
        <v>Elementary occupations</v>
      </c>
      <c r="B51" s="302">
        <v>7.1273804085221328E-3</v>
      </c>
      <c r="C51" s="302">
        <v>7.7720645634974253E-3</v>
      </c>
      <c r="D51" s="302">
        <v>5.484187402250709E-3</v>
      </c>
      <c r="E51" s="302">
        <f t="shared" si="28"/>
        <v>2.0383632374270266E-2</v>
      </c>
      <c r="F51" s="303"/>
      <c r="G51" s="302">
        <v>6.4261059459471579E-3</v>
      </c>
      <c r="H51" s="302">
        <v>2.8159732375266965E-3</v>
      </c>
      <c r="I51" s="302">
        <v>9.6737583462119681E-3</v>
      </c>
      <c r="J51" s="302">
        <f t="shared" si="31"/>
        <v>1.8915837529685821E-2</v>
      </c>
      <c r="K51" s="303"/>
      <c r="L51" s="302">
        <v>4.2528956147635209E-3</v>
      </c>
      <c r="M51" s="302">
        <v>1.940154394600302E-3</v>
      </c>
      <c r="N51" s="302">
        <v>1.0870401362714536E-2</v>
      </c>
      <c r="O51" s="302">
        <f t="shared" si="30"/>
        <v>1.7063451372078358E-2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0.33157679976645982</v>
      </c>
      <c r="C53" s="311">
        <f t="shared" ref="C53:E53" si="32">SUM(C43:C51)</f>
        <v>5.0015155931454669E-2</v>
      </c>
      <c r="D53" s="311">
        <f t="shared" si="32"/>
        <v>9.6408044302084717E-2</v>
      </c>
      <c r="E53" s="311">
        <f t="shared" si="32"/>
        <v>0.4779999999999992</v>
      </c>
      <c r="F53" s="311"/>
      <c r="G53" s="311">
        <f t="shared" ref="G53:J53" si="33">SUM(G43:G51)</f>
        <v>0.35984851485138797</v>
      </c>
      <c r="H53" s="311">
        <f t="shared" si="33"/>
        <v>1.4970297029810439E-2</v>
      </c>
      <c r="I53" s="311">
        <f t="shared" si="33"/>
        <v>0.19218118811880147</v>
      </c>
      <c r="J53" s="311">
        <f t="shared" si="33"/>
        <v>0.56699999999999995</v>
      </c>
      <c r="K53" s="311"/>
      <c r="L53" s="311">
        <f t="shared" ref="L53:O53" si="34">SUM(L43:L51)</f>
        <v>0.29228217821841684</v>
      </c>
      <c r="M53" s="311">
        <f t="shared" si="34"/>
        <v>1.3081683168341558E-2</v>
      </c>
      <c r="N53" s="311">
        <f t="shared" si="34"/>
        <v>0.14763613861324151</v>
      </c>
      <c r="O53" s="311">
        <f t="shared" si="34"/>
        <v>0.45300000000000001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0.15934380584705446</v>
      </c>
      <c r="C60" s="302">
        <v>1.24688437880143E-2</v>
      </c>
      <c r="D60" s="302">
        <v>2.3596708935854218E-2</v>
      </c>
      <c r="E60" s="302">
        <f>SUM(B60:D60)</f>
        <v>0.19540935857092298</v>
      </c>
      <c r="F60" s="303"/>
      <c r="G60" s="302">
        <v>0.20596693444789518</v>
      </c>
      <c r="H60" s="302">
        <v>3.0562212821339908E-2</v>
      </c>
      <c r="I60" s="302">
        <v>2.0799568052582013E-2</v>
      </c>
      <c r="J60" s="302">
        <f>SUM(G60:I60)</f>
        <v>0.25732871532181711</v>
      </c>
      <c r="K60" s="303"/>
      <c r="L60" s="302">
        <v>0.27165885862700118</v>
      </c>
      <c r="M60" s="302">
        <v>4.3385724778416464E-2</v>
      </c>
      <c r="N60" s="302">
        <v>2.9459678227240382E-2</v>
      </c>
      <c r="O60" s="302">
        <f>SUM(L60:N60)</f>
        <v>0.34450426163265802</v>
      </c>
    </row>
    <row r="61" spans="1:15" s="236" customFormat="1" x14ac:dyDescent="0.2">
      <c r="A61" s="237" t="str">
        <f>name!E$5</f>
        <v>Professional occupations</v>
      </c>
      <c r="B61" s="302">
        <v>0.13775853430967455</v>
      </c>
      <c r="C61" s="302">
        <v>6.4885335644107745E-3</v>
      </c>
      <c r="D61" s="302">
        <v>9.8470253429238288E-3</v>
      </c>
      <c r="E61" s="302">
        <f t="shared" ref="E61:E68" si="35">SUM(B61:D61)</f>
        <v>0.15409409321700918</v>
      </c>
      <c r="F61" s="303"/>
      <c r="G61" s="302">
        <v>0.20507391874399514</v>
      </c>
      <c r="H61" s="302">
        <v>1.6768263084726256E-2</v>
      </c>
      <c r="I61" s="302">
        <v>9.2780018093933866E-3</v>
      </c>
      <c r="J61" s="302">
        <f t="shared" ref="J61:J63" si="36">SUM(G61:I61)</f>
        <v>0.23112018363811479</v>
      </c>
      <c r="K61" s="303"/>
      <c r="L61" s="302">
        <v>0.32837041684894508</v>
      </c>
      <c r="M61" s="302">
        <v>1.9630215109745566E-2</v>
      </c>
      <c r="N61" s="302">
        <v>7.979991106136208E-3</v>
      </c>
      <c r="O61" s="302">
        <f t="shared" ref="O61:O68" si="37">SUM(L61:N61)</f>
        <v>0.35598062306482686</v>
      </c>
    </row>
    <row r="62" spans="1:15" s="236" customFormat="1" x14ac:dyDescent="0.2">
      <c r="A62" s="237" t="str">
        <f>name!E$6</f>
        <v>Associate professional occupations</v>
      </c>
      <c r="B62" s="302">
        <v>0.18143621052290207</v>
      </c>
      <c r="C62" s="302">
        <v>1.4116514326656346E-2</v>
      </c>
      <c r="D62" s="302">
        <v>7.8364897042999589E-3</v>
      </c>
      <c r="E62" s="302">
        <f t="shared" si="35"/>
        <v>0.20338921455385836</v>
      </c>
      <c r="F62" s="303"/>
      <c r="G62" s="302">
        <v>0.24017512387512224</v>
      </c>
      <c r="H62" s="302">
        <v>3.0399543038757842E-2</v>
      </c>
      <c r="I62" s="302">
        <v>5.7208238880967531E-3</v>
      </c>
      <c r="J62" s="302">
        <f t="shared" si="36"/>
        <v>0.27629549080197685</v>
      </c>
      <c r="K62" s="303"/>
      <c r="L62" s="302">
        <v>0.32130329085932841</v>
      </c>
      <c r="M62" s="302">
        <v>3.1442870345579611E-2</v>
      </c>
      <c r="N62" s="302">
        <v>4.5924805584124312E-3</v>
      </c>
      <c r="O62" s="302">
        <f t="shared" si="37"/>
        <v>0.35733864176332047</v>
      </c>
    </row>
    <row r="63" spans="1:15" s="236" customFormat="1" x14ac:dyDescent="0.2">
      <c r="A63" s="237" t="str">
        <f>name!E$7</f>
        <v>Administrative and secretarial occupations</v>
      </c>
      <c r="B63" s="302">
        <v>0.13157966346199892</v>
      </c>
      <c r="C63" s="302">
        <v>3.2860286770696578E-2</v>
      </c>
      <c r="D63" s="302">
        <v>5.6248065098177917E-3</v>
      </c>
      <c r="E63" s="302">
        <f t="shared" si="35"/>
        <v>0.17006475674251328</v>
      </c>
      <c r="F63" s="303"/>
      <c r="G63" s="302">
        <v>0.14588205507085425</v>
      </c>
      <c r="H63" s="302">
        <v>5.5979500992979082E-2</v>
      </c>
      <c r="I63" s="302">
        <v>3.8463540173508714E-3</v>
      </c>
      <c r="J63" s="302">
        <f t="shared" si="36"/>
        <v>0.20570791008118419</v>
      </c>
      <c r="K63" s="303"/>
      <c r="L63" s="302">
        <v>0.16742425423588839</v>
      </c>
      <c r="M63" s="302">
        <v>5.542905609820524E-2</v>
      </c>
      <c r="N63" s="302">
        <v>3.0048583628434706E-3</v>
      </c>
      <c r="O63" s="302">
        <f t="shared" si="37"/>
        <v>0.22585816869693709</v>
      </c>
    </row>
    <row r="64" spans="1:15" s="236" customFormat="1" x14ac:dyDescent="0.2">
      <c r="A64" s="237" t="str">
        <f>name!E$8</f>
        <v>Skilled trades occupations</v>
      </c>
      <c r="B64" s="302">
        <v>0.174663331060217</v>
      </c>
      <c r="C64" s="302">
        <v>1.0460217103003221E-2</v>
      </c>
      <c r="D64" s="302">
        <v>4.3974412320865568E-2</v>
      </c>
      <c r="E64" s="302">
        <f t="shared" si="35"/>
        <v>0.22909796048408579</v>
      </c>
      <c r="F64" s="303"/>
      <c r="G64" s="302">
        <v>0.15633948087345492</v>
      </c>
      <c r="H64" s="302">
        <v>1.2221462778133912E-2</v>
      </c>
      <c r="I64" s="302">
        <v>2.8898265358722301E-2</v>
      </c>
      <c r="J64" s="302">
        <f>SUM(G64:I64)</f>
        <v>0.19745920901031114</v>
      </c>
      <c r="K64" s="303"/>
      <c r="L64" s="302">
        <v>0.17431509794882344</v>
      </c>
      <c r="M64" s="302">
        <v>1.0408992300513982E-2</v>
      </c>
      <c r="N64" s="302">
        <v>3.203808231957133E-2</v>
      </c>
      <c r="O64" s="302">
        <f t="shared" si="37"/>
        <v>0.21676217256890876</v>
      </c>
    </row>
    <row r="65" spans="1:15" s="236" customFormat="1" x14ac:dyDescent="0.2">
      <c r="A65" s="237" t="str">
        <f>name!E$9</f>
        <v>Caring, leisure and other service occupations</v>
      </c>
      <c r="B65" s="302">
        <v>1.3732511503059304E-2</v>
      </c>
      <c r="C65" s="302">
        <v>3.7770554051626748E-3</v>
      </c>
      <c r="D65" s="302">
        <v>3.1959184872113041E-3</v>
      </c>
      <c r="E65" s="302">
        <f t="shared" si="35"/>
        <v>2.0705485395433283E-2</v>
      </c>
      <c r="F65" s="303"/>
      <c r="G65" s="302">
        <v>1.7331620266017193E-2</v>
      </c>
      <c r="H65" s="302">
        <v>7.2156343068061624E-3</v>
      </c>
      <c r="I65" s="302">
        <v>3.2484983508916389E-3</v>
      </c>
      <c r="J65" s="302">
        <f t="shared" ref="J65:J68" si="38">SUM(G65:I65)</f>
        <v>2.7795752923714993E-2</v>
      </c>
      <c r="K65" s="303"/>
      <c r="L65" s="302">
        <v>2.451495868744508E-2</v>
      </c>
      <c r="M65" s="302">
        <v>7.8171572145034722E-3</v>
      </c>
      <c r="N65" s="302">
        <v>5.0711530336710582E-3</v>
      </c>
      <c r="O65" s="302">
        <f t="shared" si="37"/>
        <v>3.7403268935619613E-2</v>
      </c>
    </row>
    <row r="66" spans="1:15" s="236" customFormat="1" x14ac:dyDescent="0.2">
      <c r="A66" s="237" t="str">
        <f>name!E$10</f>
        <v>Sales and customer service occupations</v>
      </c>
      <c r="B66" s="302">
        <v>4.9613226984300117E-2</v>
      </c>
      <c r="C66" s="302">
        <v>4.0214124272805178E-2</v>
      </c>
      <c r="D66" s="302">
        <v>7.5328397757386603E-3</v>
      </c>
      <c r="E66" s="302">
        <f t="shared" si="35"/>
        <v>9.7360191032843962E-2</v>
      </c>
      <c r="F66" s="303"/>
      <c r="G66" s="302">
        <v>5.4711408396054914E-2</v>
      </c>
      <c r="H66" s="302">
        <v>6.2716759207364053E-2</v>
      </c>
      <c r="I66" s="302">
        <v>6.6477094168941354E-3</v>
      </c>
      <c r="J66" s="302">
        <f t="shared" si="38"/>
        <v>0.1240758770203131</v>
      </c>
      <c r="K66" s="303"/>
      <c r="L66" s="302">
        <v>7.3328060467268155E-2</v>
      </c>
      <c r="M66" s="302">
        <v>8.3044690061691392E-2</v>
      </c>
      <c r="N66" s="302">
        <v>1.0502700793442199E-2</v>
      </c>
      <c r="O66" s="302">
        <f t="shared" si="37"/>
        <v>0.16687545132240175</v>
      </c>
    </row>
    <row r="67" spans="1:15" s="236" customFormat="1" x14ac:dyDescent="0.2">
      <c r="A67" s="237" t="str">
        <f>name!E$11</f>
        <v>Process, plant and machine operatives</v>
      </c>
      <c r="B67" s="302">
        <v>0.28644718281054821</v>
      </c>
      <c r="C67" s="302">
        <v>2.3195280475761436E-2</v>
      </c>
      <c r="D67" s="302">
        <v>1.7002492720825019E-2</v>
      </c>
      <c r="E67" s="302">
        <f t="shared" si="35"/>
        <v>0.32664495600713461</v>
      </c>
      <c r="F67" s="303"/>
      <c r="G67" s="302">
        <v>0.26862345946761412</v>
      </c>
      <c r="H67" s="302">
        <v>3.1767757331163771E-2</v>
      </c>
      <c r="I67" s="302">
        <v>1.3546753983713784E-2</v>
      </c>
      <c r="J67" s="302">
        <f t="shared" si="38"/>
        <v>0.31393797078249169</v>
      </c>
      <c r="K67" s="303"/>
      <c r="L67" s="302">
        <v>0.3332670198527431</v>
      </c>
      <c r="M67" s="302">
        <v>6.7038154172877479E-2</v>
      </c>
      <c r="N67" s="302">
        <v>2.8454827076469489E-2</v>
      </c>
      <c r="O67" s="302">
        <f t="shared" si="37"/>
        <v>0.42876000110209012</v>
      </c>
    </row>
    <row r="68" spans="1:15" s="236" customFormat="1" x14ac:dyDescent="0.2">
      <c r="A68" s="237" t="str">
        <f>name!E$12</f>
        <v>Elementary occupations</v>
      </c>
      <c r="B68" s="302">
        <v>0.16781199162384214</v>
      </c>
      <c r="C68" s="302">
        <v>5.3723044513977407E-2</v>
      </c>
      <c r="D68" s="302">
        <v>1.1698947858378175E-2</v>
      </c>
      <c r="E68" s="302">
        <f t="shared" si="35"/>
        <v>0.23323398399619771</v>
      </c>
      <c r="F68" s="303"/>
      <c r="G68" s="302">
        <v>0.15083336183602875</v>
      </c>
      <c r="H68" s="302">
        <v>7.6595862999429415E-2</v>
      </c>
      <c r="I68" s="302">
        <v>4.8496655846224975E-3</v>
      </c>
      <c r="J68" s="302">
        <f t="shared" si="38"/>
        <v>0.23227889042008065</v>
      </c>
      <c r="K68" s="303"/>
      <c r="L68" s="302">
        <v>0.1493429647956824</v>
      </c>
      <c r="M68" s="302">
        <v>8.7823375655874711E-2</v>
      </c>
      <c r="N68" s="302">
        <v>8.3510704616834557E-3</v>
      </c>
      <c r="O68" s="302">
        <f t="shared" si="37"/>
        <v>0.24551741091324056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1.3023864581235967</v>
      </c>
      <c r="C70" s="311">
        <f t="shared" ref="C70:E70" si="39">SUM(C60:C68)</f>
        <v>0.19730390022048794</v>
      </c>
      <c r="D70" s="311">
        <f t="shared" si="39"/>
        <v>0.13030964165591452</v>
      </c>
      <c r="E70" s="311">
        <f t="shared" si="39"/>
        <v>1.629999999999999</v>
      </c>
      <c r="F70" s="311"/>
      <c r="G70" s="311">
        <f t="shared" ref="G70:J70" si="40">SUM(G60:G68)</f>
        <v>1.4449373629770368</v>
      </c>
      <c r="H70" s="311">
        <f t="shared" si="40"/>
        <v>0.32422699656070042</v>
      </c>
      <c r="I70" s="311">
        <f t="shared" si="40"/>
        <v>9.6835640462267378E-2</v>
      </c>
      <c r="J70" s="311">
        <f t="shared" si="40"/>
        <v>1.8660000000000045</v>
      </c>
      <c r="K70" s="311"/>
      <c r="L70" s="311">
        <f t="shared" ref="L70:O70" si="41">SUM(L60:L68)</f>
        <v>1.8435249223231254</v>
      </c>
      <c r="M70" s="311">
        <f t="shared" si="41"/>
        <v>0.40602023573740798</v>
      </c>
      <c r="N70" s="311">
        <f t="shared" si="41"/>
        <v>0.12945484193947002</v>
      </c>
      <c r="O70" s="311">
        <f t="shared" si="41"/>
        <v>2.3790000000000036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1.597477145227191</v>
      </c>
      <c r="C77" s="302">
        <v>8.2172881498211753E-2</v>
      </c>
      <c r="D77" s="302">
        <v>0.17932120874028112</v>
      </c>
      <c r="E77" s="302">
        <f>SUM(B77:D77)</f>
        <v>1.8589712354656838</v>
      </c>
      <c r="F77" s="303"/>
      <c r="G77" s="302">
        <v>1.8203601151502697</v>
      </c>
      <c r="H77" s="302">
        <v>0.13110605065192862</v>
      </c>
      <c r="I77" s="302">
        <v>0.20207059942544306</v>
      </c>
      <c r="J77" s="302">
        <f>SUM(G77:I77)</f>
        <v>2.1535367652276416</v>
      </c>
      <c r="K77" s="303"/>
      <c r="L77" s="302">
        <v>1.4144194177160101</v>
      </c>
      <c r="M77" s="302">
        <v>0.11967505636402402</v>
      </c>
      <c r="N77" s="302">
        <v>0.18611398029814807</v>
      </c>
      <c r="O77" s="302">
        <f>SUM(L77:N77)</f>
        <v>1.7202084543781822</v>
      </c>
    </row>
    <row r="78" spans="1:15" s="236" customFormat="1" x14ac:dyDescent="0.2">
      <c r="A78" s="237" t="str">
        <f>name!E$5</f>
        <v>Professional occupations</v>
      </c>
      <c r="B78" s="302">
        <v>2.3454833923927505</v>
      </c>
      <c r="C78" s="302">
        <v>6.4209477418846223E-2</v>
      </c>
      <c r="D78" s="302">
        <v>0.11363437653641606</v>
      </c>
      <c r="E78" s="302">
        <f t="shared" ref="E78:E85" si="42">SUM(B78:D78)</f>
        <v>2.5233272463480128</v>
      </c>
      <c r="F78" s="303"/>
      <c r="G78" s="302">
        <v>3.0784214993496328</v>
      </c>
      <c r="H78" s="302">
        <v>0.1061526860149178</v>
      </c>
      <c r="I78" s="302">
        <v>0.12026004140850054</v>
      </c>
      <c r="J78" s="302">
        <f t="shared" ref="J78:J80" si="43">SUM(G78:I78)</f>
        <v>3.3048342267730515</v>
      </c>
      <c r="K78" s="303"/>
      <c r="L78" s="302">
        <v>2.5727978474736046</v>
      </c>
      <c r="M78" s="302">
        <v>9.4426739146499752E-2</v>
      </c>
      <c r="N78" s="302">
        <v>7.5125961613049699E-2</v>
      </c>
      <c r="O78" s="302">
        <f t="shared" ref="O78:O85" si="44">SUM(L78:N78)</f>
        <v>2.7423505482331541</v>
      </c>
    </row>
    <row r="79" spans="1:15" s="236" customFormat="1" x14ac:dyDescent="0.2">
      <c r="A79" s="237" t="str">
        <f>name!E$6</f>
        <v>Associate professional occupations</v>
      </c>
      <c r="B79" s="302">
        <v>1.4624586079151514</v>
      </c>
      <c r="C79" s="302">
        <v>7.2875431030643631E-2</v>
      </c>
      <c r="D79" s="302">
        <v>9.0684170955109347E-2</v>
      </c>
      <c r="E79" s="302">
        <f t="shared" si="42"/>
        <v>1.6260182099009044</v>
      </c>
      <c r="F79" s="303"/>
      <c r="G79" s="302">
        <v>1.7539580225487841</v>
      </c>
      <c r="H79" s="302">
        <v>0.10475323853439232</v>
      </c>
      <c r="I79" s="302">
        <v>9.0004364998541489E-2</v>
      </c>
      <c r="J79" s="302">
        <f t="shared" si="43"/>
        <v>1.948715626081718</v>
      </c>
      <c r="K79" s="303"/>
      <c r="L79" s="302">
        <v>1.2482007569792422</v>
      </c>
      <c r="M79" s="302">
        <v>7.9901378025981962E-2</v>
      </c>
      <c r="N79" s="302">
        <v>6.7089499429176205E-2</v>
      </c>
      <c r="O79" s="302">
        <f t="shared" si="44"/>
        <v>1.3951916344344004</v>
      </c>
    </row>
    <row r="80" spans="1:15" s="236" customFormat="1" x14ac:dyDescent="0.2">
      <c r="A80" s="237" t="str">
        <f>name!E$7</f>
        <v>Administrative and secretarial occupations</v>
      </c>
      <c r="B80" s="302">
        <v>0.61699399116377063</v>
      </c>
      <c r="C80" s="302">
        <v>0.19219024339560911</v>
      </c>
      <c r="D80" s="302">
        <v>3.7923466836542498E-2</v>
      </c>
      <c r="E80" s="302">
        <f t="shared" si="42"/>
        <v>0.84710770139592217</v>
      </c>
      <c r="F80" s="303"/>
      <c r="G80" s="302">
        <v>0.61634891221178645</v>
      </c>
      <c r="H80" s="302">
        <v>0.23847091554047806</v>
      </c>
      <c r="I80" s="302">
        <v>3.8395473847408781E-2</v>
      </c>
      <c r="J80" s="302">
        <f t="shared" si="43"/>
        <v>0.89321530159967333</v>
      </c>
      <c r="K80" s="303"/>
      <c r="L80" s="302">
        <v>0.39518158555437338</v>
      </c>
      <c r="M80" s="302">
        <v>0.14650432217159404</v>
      </c>
      <c r="N80" s="302">
        <v>2.9388312892481394E-2</v>
      </c>
      <c r="O80" s="302">
        <f t="shared" si="44"/>
        <v>0.57107422061844892</v>
      </c>
    </row>
    <row r="81" spans="1:15" s="236" customFormat="1" x14ac:dyDescent="0.2">
      <c r="A81" s="237" t="str">
        <f>name!E$8</f>
        <v>Skilled trades occupations</v>
      </c>
      <c r="B81" s="302">
        <v>1.5134833965591306</v>
      </c>
      <c r="C81" s="302">
        <v>6.4183951511457824E-2</v>
      </c>
      <c r="D81" s="302">
        <v>0.15675719505836952</v>
      </c>
      <c r="E81" s="302">
        <f t="shared" si="42"/>
        <v>1.7344245431289578</v>
      </c>
      <c r="F81" s="303"/>
      <c r="G81" s="302">
        <v>1.2272922351058158</v>
      </c>
      <c r="H81" s="302">
        <v>4.7482905653762043E-2</v>
      </c>
      <c r="I81" s="302">
        <v>0.10559220151953141</v>
      </c>
      <c r="J81" s="302">
        <f>SUM(G81:I81)</f>
        <v>1.3803673422791092</v>
      </c>
      <c r="K81" s="303"/>
      <c r="L81" s="302">
        <v>0.82357156547544352</v>
      </c>
      <c r="M81" s="302">
        <v>4.2949824571505583E-2</v>
      </c>
      <c r="N81" s="302">
        <v>0.10702498327891617</v>
      </c>
      <c r="O81" s="302">
        <f t="shared" si="44"/>
        <v>0.97354637332586524</v>
      </c>
    </row>
    <row r="82" spans="1:15" s="236" customFormat="1" x14ac:dyDescent="0.2">
      <c r="A82" s="237" t="str">
        <f>name!E$9</f>
        <v>Caring, leisure and other service occupations</v>
      </c>
      <c r="B82" s="302">
        <v>0.13429958215720175</v>
      </c>
      <c r="C82" s="302">
        <v>4.5362655329270515E-2</v>
      </c>
      <c r="D82" s="302">
        <v>2.3553467130862753E-2</v>
      </c>
      <c r="E82" s="302">
        <f t="shared" si="42"/>
        <v>0.20321570461733501</v>
      </c>
      <c r="F82" s="303"/>
      <c r="G82" s="302">
        <v>0.11104304552318808</v>
      </c>
      <c r="H82" s="302">
        <v>4.9249424454580824E-2</v>
      </c>
      <c r="I82" s="302">
        <v>2.8966671217215606E-2</v>
      </c>
      <c r="J82" s="302">
        <f t="shared" ref="J82:J85" si="45">SUM(G82:I82)</f>
        <v>0.18925914119498452</v>
      </c>
      <c r="K82" s="303"/>
      <c r="L82" s="302">
        <v>8.9773067801915199E-2</v>
      </c>
      <c r="M82" s="302">
        <v>3.3998346165301771E-2</v>
      </c>
      <c r="N82" s="302">
        <v>3.8029123253014045E-2</v>
      </c>
      <c r="O82" s="302">
        <f t="shared" si="44"/>
        <v>0.16180053722023102</v>
      </c>
    </row>
    <row r="83" spans="1:15" s="236" customFormat="1" x14ac:dyDescent="0.2">
      <c r="A83" s="237" t="str">
        <f>name!E$10</f>
        <v>Sales and customer service occupations</v>
      </c>
      <c r="B83" s="302">
        <v>0.23357085155492952</v>
      </c>
      <c r="C83" s="302">
        <v>7.2373364491165312E-2</v>
      </c>
      <c r="D83" s="302">
        <v>2.2311637780072557E-2</v>
      </c>
      <c r="E83" s="302">
        <f t="shared" si="42"/>
        <v>0.3282558538261674</v>
      </c>
      <c r="F83" s="303"/>
      <c r="G83" s="302">
        <v>0.22584586130748943</v>
      </c>
      <c r="H83" s="302">
        <v>8.6272768978813821E-2</v>
      </c>
      <c r="I83" s="302">
        <v>1.8019583602869267E-2</v>
      </c>
      <c r="J83" s="302">
        <f t="shared" si="45"/>
        <v>0.33013821388917253</v>
      </c>
      <c r="K83" s="303"/>
      <c r="L83" s="302">
        <v>0.18285743591692569</v>
      </c>
      <c r="M83" s="302">
        <v>8.579247814971061E-2</v>
      </c>
      <c r="N83" s="302">
        <v>1.6400265882364568E-2</v>
      </c>
      <c r="O83" s="302">
        <f t="shared" si="44"/>
        <v>0.28505017994900084</v>
      </c>
    </row>
    <row r="84" spans="1:15" s="236" customFormat="1" x14ac:dyDescent="0.2">
      <c r="A84" s="237" t="str">
        <f>name!E$11</f>
        <v>Process, plant and machine operatives</v>
      </c>
      <c r="B84" s="302">
        <v>0.5994318711840011</v>
      </c>
      <c r="C84" s="302">
        <v>7.4261746125275419E-2</v>
      </c>
      <c r="D84" s="302">
        <v>3.8786634045870898E-2</v>
      </c>
      <c r="E84" s="302">
        <f t="shared" si="42"/>
        <v>0.71248025135514736</v>
      </c>
      <c r="F84" s="303"/>
      <c r="G84" s="302">
        <v>0.44021388548743856</v>
      </c>
      <c r="H84" s="302">
        <v>7.6301458317132559E-2</v>
      </c>
      <c r="I84" s="302">
        <v>4.1949344448188083E-2</v>
      </c>
      <c r="J84" s="302">
        <f t="shared" si="45"/>
        <v>0.55846468825275919</v>
      </c>
      <c r="K84" s="303"/>
      <c r="L84" s="302">
        <v>0.34263235417817811</v>
      </c>
      <c r="M84" s="302">
        <v>6.5650044359071902E-2</v>
      </c>
      <c r="N84" s="302">
        <v>3.5906962341464919E-2</v>
      </c>
      <c r="O84" s="302">
        <f t="shared" si="44"/>
        <v>0.44418936087871491</v>
      </c>
    </row>
    <row r="85" spans="1:15" s="236" customFormat="1" x14ac:dyDescent="0.2">
      <c r="A85" s="237" t="str">
        <f>name!E$12</f>
        <v>Elementary occupations</v>
      </c>
      <c r="B85" s="302">
        <v>0.30277436008482389</v>
      </c>
      <c r="C85" s="302">
        <v>4.1807073655858874E-2</v>
      </c>
      <c r="D85" s="302">
        <v>2.7617820221185627E-2</v>
      </c>
      <c r="E85" s="302">
        <f t="shared" si="42"/>
        <v>0.37219925396186843</v>
      </c>
      <c r="F85" s="303"/>
      <c r="G85" s="302">
        <v>0.22264125417701303</v>
      </c>
      <c r="H85" s="302">
        <v>4.3132841410917902E-2</v>
      </c>
      <c r="I85" s="302">
        <v>1.9694599113965872E-2</v>
      </c>
      <c r="J85" s="302">
        <f t="shared" si="45"/>
        <v>0.28546869470189679</v>
      </c>
      <c r="K85" s="303"/>
      <c r="L85" s="302">
        <v>0.12792763670269752</v>
      </c>
      <c r="M85" s="302">
        <v>2.2672849730198116E-2</v>
      </c>
      <c r="N85" s="302">
        <v>1.6988204529134847E-2</v>
      </c>
      <c r="O85" s="302">
        <f t="shared" si="44"/>
        <v>0.1675886909620305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8.8059731982389504</v>
      </c>
      <c r="C87" s="311">
        <f t="shared" ref="C87:E87" si="46">SUM(C77:C85)</f>
        <v>0.70943682445633871</v>
      </c>
      <c r="D87" s="311">
        <f t="shared" si="46"/>
        <v>0.69058997730471039</v>
      </c>
      <c r="E87" s="311">
        <f t="shared" si="46"/>
        <v>10.206</v>
      </c>
      <c r="F87" s="311"/>
      <c r="G87" s="311">
        <f t="shared" ref="G87:J87" si="47">SUM(G77:G85)</f>
        <v>9.496124830861417</v>
      </c>
      <c r="H87" s="311">
        <f t="shared" si="47"/>
        <v>0.88292228955692387</v>
      </c>
      <c r="I87" s="311">
        <f t="shared" si="47"/>
        <v>0.66495287958166416</v>
      </c>
      <c r="J87" s="311">
        <f t="shared" si="47"/>
        <v>11.044000000000008</v>
      </c>
      <c r="K87" s="311"/>
      <c r="L87" s="311">
        <f t="shared" ref="L87:O87" si="48">SUM(L77:L85)</f>
        <v>7.1973616677983898</v>
      </c>
      <c r="M87" s="311">
        <f t="shared" si="48"/>
        <v>0.6915710386838877</v>
      </c>
      <c r="N87" s="311">
        <f t="shared" si="48"/>
        <v>0.57206729351774988</v>
      </c>
      <c r="O87" s="311">
        <f t="shared" si="48"/>
        <v>8.4610000000000287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4.1409050929220053</v>
      </c>
      <c r="C94" s="302">
        <v>0.20687202619312101</v>
      </c>
      <c r="D94" s="302">
        <v>0.73007743304119799</v>
      </c>
      <c r="E94" s="302">
        <f>SUM(B94:D94)</f>
        <v>5.0778545521563245</v>
      </c>
      <c r="F94" s="303"/>
      <c r="G94" s="302">
        <v>4.5536507600940634</v>
      </c>
      <c r="H94" s="302">
        <v>0.40967943364723103</v>
      </c>
      <c r="I94" s="302">
        <v>0.80865277239346645</v>
      </c>
      <c r="J94" s="302">
        <f>SUM(G94:I94)</f>
        <v>5.771982966134761</v>
      </c>
      <c r="K94" s="303"/>
      <c r="L94" s="302">
        <v>3.7423925898237544</v>
      </c>
      <c r="M94" s="302">
        <v>0.38103845348091792</v>
      </c>
      <c r="N94" s="302">
        <v>0.71449368743658481</v>
      </c>
      <c r="O94" s="302">
        <f>SUM(L94:N94)</f>
        <v>4.837924730741257</v>
      </c>
    </row>
    <row r="95" spans="1:15" s="236" customFormat="1" x14ac:dyDescent="0.2">
      <c r="A95" s="237" t="str">
        <f>name!E$5</f>
        <v>Professional occupations</v>
      </c>
      <c r="B95" s="302">
        <v>5.1989360643431963</v>
      </c>
      <c r="C95" s="302">
        <v>0.19553265875084891</v>
      </c>
      <c r="D95" s="302">
        <v>0.46783937370822037</v>
      </c>
      <c r="E95" s="302">
        <f t="shared" ref="E95:E102" si="49">SUM(B95:D95)</f>
        <v>5.8623080968022654</v>
      </c>
      <c r="F95" s="303"/>
      <c r="G95" s="302">
        <v>6.5849516725674313</v>
      </c>
      <c r="H95" s="302">
        <v>0.36787011350631316</v>
      </c>
      <c r="I95" s="302">
        <v>0.44163007751517191</v>
      </c>
      <c r="J95" s="302">
        <f t="shared" ref="J95:J97" si="50">SUM(G95:I95)</f>
        <v>7.3944518635889169</v>
      </c>
      <c r="K95" s="303"/>
      <c r="L95" s="302">
        <v>5.9866705782443264</v>
      </c>
      <c r="M95" s="302">
        <v>0.32390067522659999</v>
      </c>
      <c r="N95" s="302">
        <v>0.26775364080168662</v>
      </c>
      <c r="O95" s="302">
        <f t="shared" ref="O95:O102" si="51">SUM(L95:N95)</f>
        <v>6.5783248942726127</v>
      </c>
    </row>
    <row r="96" spans="1:15" s="236" customFormat="1" x14ac:dyDescent="0.2">
      <c r="A96" s="237" t="str">
        <f>name!E$6</f>
        <v>Associate professional occupations</v>
      </c>
      <c r="B96" s="302">
        <v>3.9531129063766368</v>
      </c>
      <c r="C96" s="302">
        <v>0.25783722592086439</v>
      </c>
      <c r="D96" s="302">
        <v>0.60420215069141969</v>
      </c>
      <c r="E96" s="302">
        <f t="shared" si="49"/>
        <v>4.8151522829889206</v>
      </c>
      <c r="F96" s="303"/>
      <c r="G96" s="302">
        <v>4.4835639852938804</v>
      </c>
      <c r="H96" s="302">
        <v>0.3604262191172859</v>
      </c>
      <c r="I96" s="302">
        <v>0.42822004158973365</v>
      </c>
      <c r="J96" s="302">
        <f t="shared" si="50"/>
        <v>5.2722102460008999</v>
      </c>
      <c r="K96" s="303"/>
      <c r="L96" s="302">
        <v>3.5697585900112734</v>
      </c>
      <c r="M96" s="302">
        <v>0.27316045215034007</v>
      </c>
      <c r="N96" s="302">
        <v>0.35333137883987448</v>
      </c>
      <c r="O96" s="302">
        <f t="shared" si="51"/>
        <v>4.1962504210014879</v>
      </c>
    </row>
    <row r="97" spans="1:15" s="236" customFormat="1" x14ac:dyDescent="0.2">
      <c r="A97" s="237" t="str">
        <f>name!E$7</f>
        <v>Administrative and secretarial occupations</v>
      </c>
      <c r="B97" s="302">
        <v>1.9023152981166151</v>
      </c>
      <c r="C97" s="302">
        <v>0.63905212226423957</v>
      </c>
      <c r="D97" s="302">
        <v>0.13223638012071395</v>
      </c>
      <c r="E97" s="302">
        <f t="shared" si="49"/>
        <v>2.6736038005015685</v>
      </c>
      <c r="F97" s="303"/>
      <c r="G97" s="302">
        <v>2.0258729085046552</v>
      </c>
      <c r="H97" s="302">
        <v>0.77168718265688407</v>
      </c>
      <c r="I97" s="302">
        <v>0.10947604642655646</v>
      </c>
      <c r="J97" s="302">
        <f t="shared" si="50"/>
        <v>2.9070361375880958</v>
      </c>
      <c r="K97" s="303"/>
      <c r="L97" s="302">
        <v>1.3767602328848136</v>
      </c>
      <c r="M97" s="302">
        <v>0.51143875924483106</v>
      </c>
      <c r="N97" s="302">
        <v>7.1382003661482174E-2</v>
      </c>
      <c r="O97" s="302">
        <f t="shared" si="51"/>
        <v>1.9595809957911268</v>
      </c>
    </row>
    <row r="98" spans="1:15" s="236" customFormat="1" x14ac:dyDescent="0.2">
      <c r="A98" s="237" t="str">
        <f>name!E$8</f>
        <v>Skilled trades occupations</v>
      </c>
      <c r="B98" s="302">
        <v>5.4695829182522058</v>
      </c>
      <c r="C98" s="302">
        <v>0.27452936890887597</v>
      </c>
      <c r="D98" s="302">
        <v>1.2989822053969817</v>
      </c>
      <c r="E98" s="302">
        <f t="shared" si="49"/>
        <v>7.0430944925580636</v>
      </c>
      <c r="F98" s="303"/>
      <c r="G98" s="302">
        <v>4.5762758015723497</v>
      </c>
      <c r="H98" s="302">
        <v>0.24972082587729574</v>
      </c>
      <c r="I98" s="302">
        <v>0.99634634128813426</v>
      </c>
      <c r="J98" s="302">
        <f>SUM(G98:I98)</f>
        <v>5.8223429687377797</v>
      </c>
      <c r="K98" s="303"/>
      <c r="L98" s="302">
        <v>3.1289142272328689</v>
      </c>
      <c r="M98" s="302">
        <v>0.25434326210159836</v>
      </c>
      <c r="N98" s="302">
        <v>0.87735181132058804</v>
      </c>
      <c r="O98" s="302">
        <f t="shared" si="51"/>
        <v>4.2606093006550552</v>
      </c>
    </row>
    <row r="99" spans="1:15" s="236" customFormat="1" x14ac:dyDescent="0.2">
      <c r="A99" s="237" t="str">
        <f>name!E$9</f>
        <v>Caring, leisure and other service occupations</v>
      </c>
      <c r="B99" s="302">
        <v>0.33021992674356482</v>
      </c>
      <c r="C99" s="302">
        <v>5.9757937550176193E-2</v>
      </c>
      <c r="D99" s="302">
        <v>6.7657463825408048E-2</v>
      </c>
      <c r="E99" s="302">
        <f t="shared" si="49"/>
        <v>0.45763532811914909</v>
      </c>
      <c r="F99" s="303"/>
      <c r="G99" s="302">
        <v>0.36447217965712658</v>
      </c>
      <c r="H99" s="302">
        <v>7.8355772395454007E-2</v>
      </c>
      <c r="I99" s="302">
        <v>7.923461616468927E-2</v>
      </c>
      <c r="J99" s="302">
        <f t="shared" ref="J99:J102" si="52">SUM(G99:I99)</f>
        <v>0.52206256821726982</v>
      </c>
      <c r="K99" s="303"/>
      <c r="L99" s="302">
        <v>0.40665439913900531</v>
      </c>
      <c r="M99" s="302">
        <v>5.8143645074916026E-2</v>
      </c>
      <c r="N99" s="302">
        <v>7.1410044451724719E-2</v>
      </c>
      <c r="O99" s="302">
        <f t="shared" si="51"/>
        <v>0.53620808866564607</v>
      </c>
    </row>
    <row r="100" spans="1:15" s="236" customFormat="1" x14ac:dyDescent="0.2">
      <c r="A100" s="237" t="str">
        <f>name!E$10</f>
        <v>Sales and customer service occupations</v>
      </c>
      <c r="B100" s="302">
        <v>0.733394004063042</v>
      </c>
      <c r="C100" s="302">
        <v>0.18501767220594684</v>
      </c>
      <c r="D100" s="302">
        <v>0.13611881379975002</v>
      </c>
      <c r="E100" s="302">
        <f t="shared" si="49"/>
        <v>1.0545304900687389</v>
      </c>
      <c r="F100" s="303"/>
      <c r="G100" s="302">
        <v>0.71668266505111411</v>
      </c>
      <c r="H100" s="302">
        <v>0.24317663545394472</v>
      </c>
      <c r="I100" s="302">
        <v>8.7327035109177512E-2</v>
      </c>
      <c r="J100" s="302">
        <f t="shared" si="52"/>
        <v>1.0471863356142364</v>
      </c>
      <c r="K100" s="303"/>
      <c r="L100" s="302">
        <v>0.64456057727485294</v>
      </c>
      <c r="M100" s="302">
        <v>0.20821643040624618</v>
      </c>
      <c r="N100" s="302">
        <v>6.3768665019167642E-2</v>
      </c>
      <c r="O100" s="302">
        <f t="shared" si="51"/>
        <v>0.91654567270026677</v>
      </c>
    </row>
    <row r="101" spans="1:15" s="236" customFormat="1" x14ac:dyDescent="0.2">
      <c r="A101" s="237" t="str">
        <f>name!E$11</f>
        <v>Process, plant and machine operatives</v>
      </c>
      <c r="B101" s="302">
        <v>3.3907196755553528</v>
      </c>
      <c r="C101" s="302">
        <v>0.23457384877287049</v>
      </c>
      <c r="D101" s="302">
        <v>0.20627379303640173</v>
      </c>
      <c r="E101" s="302">
        <f t="shared" si="49"/>
        <v>3.831567317364625</v>
      </c>
      <c r="F101" s="303"/>
      <c r="G101" s="302">
        <v>2.9428975762224461</v>
      </c>
      <c r="H101" s="302">
        <v>0.28104951412198381</v>
      </c>
      <c r="I101" s="302">
        <v>0.21114952538786735</v>
      </c>
      <c r="J101" s="302">
        <f t="shared" si="52"/>
        <v>3.4350966157322973</v>
      </c>
      <c r="K101" s="303"/>
      <c r="L101" s="302">
        <v>2.4723395504474919</v>
      </c>
      <c r="M101" s="302">
        <v>0.32397088197664836</v>
      </c>
      <c r="N101" s="302">
        <v>0.17959622158597385</v>
      </c>
      <c r="O101" s="302">
        <f t="shared" si="51"/>
        <v>2.9759066540101138</v>
      </c>
    </row>
    <row r="102" spans="1:15" s="236" customFormat="1" x14ac:dyDescent="0.2">
      <c r="A102" s="237" t="str">
        <f>name!E$12</f>
        <v>Elementary occupations</v>
      </c>
      <c r="B102" s="302">
        <v>1.399619621060693</v>
      </c>
      <c r="C102" s="302">
        <v>0.26551974981778026</v>
      </c>
      <c r="D102" s="302">
        <v>0.23811426856187512</v>
      </c>
      <c r="E102" s="302">
        <f t="shared" si="49"/>
        <v>1.9032536394403483</v>
      </c>
      <c r="F102" s="303"/>
      <c r="G102" s="302">
        <v>1.1669266781120995</v>
      </c>
      <c r="H102" s="302">
        <v>0.27436815290325778</v>
      </c>
      <c r="I102" s="302">
        <v>0.11933546737042887</v>
      </c>
      <c r="J102" s="302">
        <f t="shared" si="52"/>
        <v>1.560630298385786</v>
      </c>
      <c r="K102" s="303"/>
      <c r="L102" s="302">
        <v>0.68553831192157189</v>
      </c>
      <c r="M102" s="302">
        <v>0.17921638247906393</v>
      </c>
      <c r="N102" s="302">
        <v>9.8894547761857854E-2</v>
      </c>
      <c r="O102" s="302">
        <f t="shared" si="51"/>
        <v>0.96364924216249359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26.518805507433314</v>
      </c>
      <c r="C104" s="311">
        <f t="shared" ref="C104:E104" si="53">SUM(C94:C102)</f>
        <v>2.3186926103847236</v>
      </c>
      <c r="D104" s="311">
        <f t="shared" si="53"/>
        <v>3.8815018821819685</v>
      </c>
      <c r="E104" s="311">
        <f t="shared" si="53"/>
        <v>32.719000000000008</v>
      </c>
      <c r="F104" s="311"/>
      <c r="G104" s="311">
        <f t="shared" ref="G104:J104" si="54">SUM(G94:G102)</f>
        <v>27.415294227075165</v>
      </c>
      <c r="H104" s="311">
        <f t="shared" si="54"/>
        <v>3.0363338496796501</v>
      </c>
      <c r="I104" s="311">
        <f t="shared" si="54"/>
        <v>3.2813719232452256</v>
      </c>
      <c r="J104" s="311">
        <f t="shared" si="54"/>
        <v>33.73300000000004</v>
      </c>
      <c r="K104" s="311"/>
      <c r="L104" s="311">
        <f t="shared" ref="L104:O104" si="55">SUM(L94:L102)</f>
        <v>22.013589056979956</v>
      </c>
      <c r="M104" s="311">
        <f t="shared" si="55"/>
        <v>2.5134289421411617</v>
      </c>
      <c r="N104" s="311">
        <f t="shared" si="55"/>
        <v>2.6979820008789401</v>
      </c>
      <c r="O104" s="311">
        <f t="shared" si="55"/>
        <v>27.225000000000058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0.14933767036606022</v>
      </c>
      <c r="C111" s="302">
        <v>3.4224424004487297E-3</v>
      </c>
      <c r="D111" s="302">
        <v>1.4576161473292885E-2</v>
      </c>
      <c r="E111" s="302">
        <f>SUM(B111:D111)</f>
        <v>0.16733627423980182</v>
      </c>
      <c r="F111" s="303"/>
      <c r="G111" s="302">
        <v>0.48077979740779725</v>
      </c>
      <c r="H111" s="302">
        <v>1.5243729222843314E-2</v>
      </c>
      <c r="I111" s="302">
        <v>5.2138989739908305E-2</v>
      </c>
      <c r="J111" s="302">
        <f>SUM(G111:I111)</f>
        <v>0.54816251637054891</v>
      </c>
      <c r="K111" s="303"/>
      <c r="L111" s="302">
        <v>0.50499388732026662</v>
      </c>
      <c r="M111" s="302">
        <v>1.5386283550806649E-2</v>
      </c>
      <c r="N111" s="302">
        <v>3.0769959978825399E-2</v>
      </c>
      <c r="O111" s="302">
        <f>SUM(L111:N111)</f>
        <v>0.55115013084989861</v>
      </c>
    </row>
    <row r="112" spans="1:15" s="236" customFormat="1" x14ac:dyDescent="0.2">
      <c r="A112" s="237" t="str">
        <f>name!E$5</f>
        <v>Professional occupations</v>
      </c>
      <c r="B112" s="302">
        <v>0.2755414200761418</v>
      </c>
      <c r="C112" s="302">
        <v>3.613178666990579E-3</v>
      </c>
      <c r="D112" s="302">
        <v>2.01194786677572E-2</v>
      </c>
      <c r="E112" s="302">
        <f t="shared" ref="E112:E119" si="56">SUM(B112:D112)</f>
        <v>0.29927407741088957</v>
      </c>
      <c r="F112" s="303"/>
      <c r="G112" s="302">
        <v>1.0113409035869256</v>
      </c>
      <c r="H112" s="302">
        <v>1.4639789904432982E-2</v>
      </c>
      <c r="I112" s="302">
        <v>4.7305707239650552E-2</v>
      </c>
      <c r="J112" s="302">
        <f t="shared" ref="J112:J114" si="57">SUM(G112:I112)</f>
        <v>1.0732864007310092</v>
      </c>
      <c r="K112" s="303"/>
      <c r="L112" s="302">
        <v>1.1546570114949426</v>
      </c>
      <c r="M112" s="302">
        <v>1.4774894699268149E-2</v>
      </c>
      <c r="N112" s="302">
        <v>1.6956248105480062E-2</v>
      </c>
      <c r="O112" s="302">
        <f t="shared" ref="O112:O119" si="58">SUM(L112:N112)</f>
        <v>1.1863881542996908</v>
      </c>
    </row>
    <row r="113" spans="1:15" s="236" customFormat="1" x14ac:dyDescent="0.2">
      <c r="A113" s="237" t="str">
        <f>name!E$6</f>
        <v>Associate professional occupations</v>
      </c>
      <c r="B113" s="302">
        <v>0.17384048947692043</v>
      </c>
      <c r="C113" s="302">
        <v>6.3762161919291493E-3</v>
      </c>
      <c r="D113" s="302">
        <v>7.8284730928154765E-3</v>
      </c>
      <c r="E113" s="302">
        <f t="shared" si="56"/>
        <v>0.18804517876166507</v>
      </c>
      <c r="F113" s="303"/>
      <c r="G113" s="302">
        <v>0.61015573548344482</v>
      </c>
      <c r="H113" s="302">
        <v>2.1846269539855412E-2</v>
      </c>
      <c r="I113" s="302">
        <v>4.8198422417214587E-2</v>
      </c>
      <c r="J113" s="302">
        <f t="shared" si="57"/>
        <v>0.68020042744051479</v>
      </c>
      <c r="K113" s="303"/>
      <c r="L113" s="302">
        <v>0.54453042454403267</v>
      </c>
      <c r="M113" s="302">
        <v>2.1653057968935154E-2</v>
      </c>
      <c r="N113" s="302">
        <v>1.8532896961754745E-2</v>
      </c>
      <c r="O113" s="302">
        <f t="shared" si="58"/>
        <v>0.58471637947472255</v>
      </c>
    </row>
    <row r="114" spans="1:15" s="236" customFormat="1" x14ac:dyDescent="0.2">
      <c r="A114" s="237" t="str">
        <f>name!E$7</f>
        <v>Administrative and secretarial occupations</v>
      </c>
      <c r="B114" s="302">
        <v>7.8643434411944324E-2</v>
      </c>
      <c r="C114" s="302">
        <v>1.7601824989749628E-2</v>
      </c>
      <c r="D114" s="302">
        <v>4.7047344655512056E-3</v>
      </c>
      <c r="E114" s="302">
        <f t="shared" si="56"/>
        <v>0.10094999386724517</v>
      </c>
      <c r="F114" s="303"/>
      <c r="G114" s="302">
        <v>0.22164711394259057</v>
      </c>
      <c r="H114" s="302">
        <v>5.2203693634658974E-2</v>
      </c>
      <c r="I114" s="302">
        <v>1.7851431018313012E-2</v>
      </c>
      <c r="J114" s="302">
        <f t="shared" si="57"/>
        <v>0.29170223859556255</v>
      </c>
      <c r="K114" s="303"/>
      <c r="L114" s="302">
        <v>0.1293560502012516</v>
      </c>
      <c r="M114" s="302">
        <v>3.9671397632327764E-2</v>
      </c>
      <c r="N114" s="302">
        <v>7.4727080352043437E-2</v>
      </c>
      <c r="O114" s="302">
        <f t="shared" si="58"/>
        <v>0.24375452818562282</v>
      </c>
    </row>
    <row r="115" spans="1:15" s="236" customFormat="1" x14ac:dyDescent="0.2">
      <c r="A115" s="237" t="str">
        <f>name!E$8</f>
        <v>Skilled trades occupations</v>
      </c>
      <c r="B115" s="302">
        <v>0.2588460023871425</v>
      </c>
      <c r="C115" s="302">
        <v>4.8651971204787805E-3</v>
      </c>
      <c r="D115" s="302">
        <v>2.0882691872423247E-2</v>
      </c>
      <c r="E115" s="302">
        <f t="shared" si="56"/>
        <v>0.28459389138004454</v>
      </c>
      <c r="F115" s="303"/>
      <c r="G115" s="302">
        <v>0.61039690611040953</v>
      </c>
      <c r="H115" s="302">
        <v>9.608985051770642E-3</v>
      </c>
      <c r="I115" s="302">
        <v>6.6739465520353369E-2</v>
      </c>
      <c r="J115" s="302">
        <f>SUM(G115:I115)</f>
        <v>0.68674535668253356</v>
      </c>
      <c r="K115" s="303"/>
      <c r="L115" s="302">
        <v>0.52978114546438859</v>
      </c>
      <c r="M115" s="302">
        <v>7.1715554196765188E-3</v>
      </c>
      <c r="N115" s="302">
        <v>7.5322669361176223E-2</v>
      </c>
      <c r="O115" s="302">
        <f t="shared" si="58"/>
        <v>0.61227537024524137</v>
      </c>
    </row>
    <row r="116" spans="1:15" s="236" customFormat="1" x14ac:dyDescent="0.2">
      <c r="A116" s="237" t="str">
        <f>name!E$9</f>
        <v>Caring, leisure and other service occupations</v>
      </c>
      <c r="B116" s="302">
        <v>1.9296123508428263E-2</v>
      </c>
      <c r="C116" s="302">
        <v>1.0567534618428822E-3</v>
      </c>
      <c r="D116" s="302">
        <v>9.0955487163236711E-4</v>
      </c>
      <c r="E116" s="302">
        <f t="shared" si="56"/>
        <v>2.1262431841903514E-2</v>
      </c>
      <c r="F116" s="303"/>
      <c r="G116" s="302">
        <v>5.3307541779484012E-2</v>
      </c>
      <c r="H116" s="302">
        <v>2.6492519368551022E-3</v>
      </c>
      <c r="I116" s="302">
        <v>5.3832205328059969E-2</v>
      </c>
      <c r="J116" s="302">
        <f t="shared" ref="J116:J119" si="59">SUM(G116:I116)</f>
        <v>0.10978899904439909</v>
      </c>
      <c r="K116" s="303"/>
      <c r="L116" s="302">
        <v>5.5933899751816396E-2</v>
      </c>
      <c r="M116" s="302">
        <v>1.6761873661280569E-3</v>
      </c>
      <c r="N116" s="302">
        <v>4.6140469647301771E-2</v>
      </c>
      <c r="O116" s="302">
        <f t="shared" si="58"/>
        <v>0.10375055676524622</v>
      </c>
    </row>
    <row r="117" spans="1:15" s="236" customFormat="1" x14ac:dyDescent="0.2">
      <c r="A117" s="237" t="str">
        <f>name!E$10</f>
        <v>Sales and customer service occupations</v>
      </c>
      <c r="B117" s="302">
        <v>0.11394468300196635</v>
      </c>
      <c r="C117" s="302">
        <v>4.3046445823788339E-2</v>
      </c>
      <c r="D117" s="302">
        <v>9.2966840228798364E-3</v>
      </c>
      <c r="E117" s="302">
        <f t="shared" si="56"/>
        <v>0.16628781284863453</v>
      </c>
      <c r="F117" s="303"/>
      <c r="G117" s="302">
        <v>0.31036310221943081</v>
      </c>
      <c r="H117" s="302">
        <v>0.13654919691953962</v>
      </c>
      <c r="I117" s="302">
        <v>1.4006120189017276E-2</v>
      </c>
      <c r="J117" s="302">
        <f t="shared" si="59"/>
        <v>0.46091841932798772</v>
      </c>
      <c r="K117" s="303"/>
      <c r="L117" s="302">
        <v>0.31007191221472485</v>
      </c>
      <c r="M117" s="302">
        <v>0.1544138106764727</v>
      </c>
      <c r="N117" s="302">
        <v>8.1097313565043679E-3</v>
      </c>
      <c r="O117" s="302">
        <f t="shared" si="58"/>
        <v>0.47259545424770194</v>
      </c>
    </row>
    <row r="118" spans="1:15" s="236" customFormat="1" x14ac:dyDescent="0.2">
      <c r="A118" s="237" t="str">
        <f>name!E$11</f>
        <v>Process, plant and machine operatives</v>
      </c>
      <c r="B118" s="302">
        <v>4.9450561406295876E-2</v>
      </c>
      <c r="C118" s="302">
        <v>1.0924516906750527E-3</v>
      </c>
      <c r="D118" s="302">
        <v>9.8371938170164867E-3</v>
      </c>
      <c r="E118" s="302">
        <f t="shared" si="56"/>
        <v>6.0380206913987419E-2</v>
      </c>
      <c r="F118" s="303"/>
      <c r="G118" s="302">
        <v>0.11912362104576991</v>
      </c>
      <c r="H118" s="302">
        <v>3.0421774098559834E-3</v>
      </c>
      <c r="I118" s="302">
        <v>8.8760732133792257E-3</v>
      </c>
      <c r="J118" s="302">
        <f t="shared" si="59"/>
        <v>0.13104187166900513</v>
      </c>
      <c r="K118" s="303"/>
      <c r="L118" s="302">
        <v>0.13688305321295635</v>
      </c>
      <c r="M118" s="302">
        <v>3.4508511320980959E-3</v>
      </c>
      <c r="N118" s="302">
        <v>2.2966015489522373E-2</v>
      </c>
      <c r="O118" s="302">
        <f t="shared" si="58"/>
        <v>0.16329991983457681</v>
      </c>
    </row>
    <row r="119" spans="1:15" s="236" customFormat="1" x14ac:dyDescent="0.2">
      <c r="A119" s="237" t="str">
        <f>name!E$12</f>
        <v>Elementary occupations</v>
      </c>
      <c r="B119" s="302">
        <v>1.5399761581235516E-2</v>
      </c>
      <c r="C119" s="302">
        <v>2.683299040588782E-3</v>
      </c>
      <c r="D119" s="302">
        <v>3.7870721140029189E-3</v>
      </c>
      <c r="E119" s="302">
        <f t="shared" si="56"/>
        <v>2.1870132735827219E-2</v>
      </c>
      <c r="F119" s="303"/>
      <c r="G119" s="302">
        <v>3.7402339334267572E-2</v>
      </c>
      <c r="H119" s="302">
        <v>5.8352861233658786E-3</v>
      </c>
      <c r="I119" s="302">
        <v>2.9916144680810809E-2</v>
      </c>
      <c r="J119" s="302">
        <f t="shared" si="59"/>
        <v>7.3153770138444263E-2</v>
      </c>
      <c r="K119" s="303"/>
      <c r="L119" s="302">
        <v>2.0466690485214736E-2</v>
      </c>
      <c r="M119" s="302">
        <v>2.2108853948943296E-3</v>
      </c>
      <c r="N119" s="302">
        <v>3.1391930217192623E-2</v>
      </c>
      <c r="O119" s="302">
        <f t="shared" si="58"/>
        <v>5.4069506097301684E-2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1.1343001462161353</v>
      </c>
      <c r="C121" s="311">
        <f t="shared" ref="C121:E121" si="60">SUM(C111:C119)</f>
        <v>8.3757809386491924E-2</v>
      </c>
      <c r="D121" s="311">
        <f t="shared" si="60"/>
        <v>9.1942044397371636E-2</v>
      </c>
      <c r="E121" s="311">
        <f t="shared" si="60"/>
        <v>1.3099999999999987</v>
      </c>
      <c r="F121" s="311"/>
      <c r="G121" s="311">
        <f t="shared" ref="G121:J121" si="61">SUM(G111:G119)</f>
        <v>3.4545170609101201</v>
      </c>
      <c r="H121" s="311">
        <f t="shared" si="61"/>
        <v>0.26161837974317786</v>
      </c>
      <c r="I121" s="311">
        <f t="shared" si="61"/>
        <v>0.33886455934670712</v>
      </c>
      <c r="J121" s="311">
        <f t="shared" si="61"/>
        <v>4.055000000000005</v>
      </c>
      <c r="K121" s="311"/>
      <c r="L121" s="311">
        <f t="shared" ref="L121:O121" si="62">SUM(L111:L119)</f>
        <v>3.3866740746895947</v>
      </c>
      <c r="M121" s="311">
        <f t="shared" si="62"/>
        <v>0.26040892384060738</v>
      </c>
      <c r="N121" s="311">
        <f t="shared" si="62"/>
        <v>0.32491700146980101</v>
      </c>
      <c r="O121" s="311">
        <f t="shared" si="62"/>
        <v>3.9720000000000026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0.40850115952100302</v>
      </c>
      <c r="C128" s="302">
        <v>1.643510706651731E-2</v>
      </c>
      <c r="D128" s="302">
        <v>8.9109417102341409E-3</v>
      </c>
      <c r="E128" s="302">
        <f>SUM(B128:D128)</f>
        <v>0.43384720829775447</v>
      </c>
      <c r="F128" s="303"/>
      <c r="G128" s="302">
        <v>0.43646423904300558</v>
      </c>
      <c r="H128" s="302">
        <v>4.9901082738895312E-2</v>
      </c>
      <c r="I128" s="302">
        <v>4.096675649840506E-2</v>
      </c>
      <c r="J128" s="302">
        <f>SUM(G128:I128)</f>
        <v>0.52733207828030593</v>
      </c>
      <c r="K128" s="303"/>
      <c r="L128" s="302">
        <v>0.54170130578265641</v>
      </c>
      <c r="M128" s="302">
        <v>7.8348044072447248E-2</v>
      </c>
      <c r="N128" s="302">
        <v>4.7468987290266926E-2</v>
      </c>
      <c r="O128" s="302">
        <f>SUM(L128:N128)</f>
        <v>0.66751833714537057</v>
      </c>
    </row>
    <row r="129" spans="1:15" s="236" customFormat="1" x14ac:dyDescent="0.2">
      <c r="A129" s="237" t="str">
        <f>name!E$5</f>
        <v>Professional occupations</v>
      </c>
      <c r="B129" s="302">
        <v>0.38914948074659206</v>
      </c>
      <c r="C129" s="302">
        <v>3.2481390748620415E-2</v>
      </c>
      <c r="D129" s="302">
        <v>9.351918699053283E-3</v>
      </c>
      <c r="E129" s="302">
        <f t="shared" ref="E129:E136" si="63">SUM(B129:D129)</f>
        <v>0.43098279019426577</v>
      </c>
      <c r="F129" s="303"/>
      <c r="G129" s="302">
        <v>0.46571166725425217</v>
      </c>
      <c r="H129" s="302">
        <v>4.6726924290230898E-2</v>
      </c>
      <c r="I129" s="302">
        <v>1.8653434875202927E-2</v>
      </c>
      <c r="J129" s="302">
        <f t="shared" ref="J129:J131" si="64">SUM(G129:I129)</f>
        <v>0.531092026419686</v>
      </c>
      <c r="K129" s="303"/>
      <c r="L129" s="302">
        <v>0.6360577071621365</v>
      </c>
      <c r="M129" s="302">
        <v>6.2715528631503037E-2</v>
      </c>
      <c r="N129" s="302">
        <v>1.8105944818306602E-2</v>
      </c>
      <c r="O129" s="302">
        <f t="shared" ref="O129:O136" si="65">SUM(L129:N129)</f>
        <v>0.71687918061194622</v>
      </c>
    </row>
    <row r="130" spans="1:15" s="236" customFormat="1" x14ac:dyDescent="0.2">
      <c r="A130" s="237" t="str">
        <f>name!E$6</f>
        <v>Associate professional occupations</v>
      </c>
      <c r="B130" s="302">
        <v>0.40378497753815634</v>
      </c>
      <c r="C130" s="302">
        <v>3.6470246624973952E-2</v>
      </c>
      <c r="D130" s="302">
        <v>1.3167076139076044E-2</v>
      </c>
      <c r="E130" s="302">
        <f t="shared" si="63"/>
        <v>0.45342230030220632</v>
      </c>
      <c r="F130" s="303"/>
      <c r="G130" s="302">
        <v>0.42256321084456794</v>
      </c>
      <c r="H130" s="302">
        <v>4.0444995016863217E-2</v>
      </c>
      <c r="I130" s="302">
        <v>1.1175753749234064E-2</v>
      </c>
      <c r="J130" s="302">
        <f t="shared" si="64"/>
        <v>0.47418395961066523</v>
      </c>
      <c r="K130" s="303"/>
      <c r="L130" s="302">
        <v>0.54721650037591574</v>
      </c>
      <c r="M130" s="302">
        <v>4.1355963057920955E-2</v>
      </c>
      <c r="N130" s="302">
        <v>1.1668235760100041E-2</v>
      </c>
      <c r="O130" s="302">
        <f t="shared" si="65"/>
        <v>0.60024069919393674</v>
      </c>
    </row>
    <row r="131" spans="1:15" s="236" customFormat="1" x14ac:dyDescent="0.2">
      <c r="A131" s="237" t="str">
        <f>name!E$7</f>
        <v>Administrative and secretarial occupations</v>
      </c>
      <c r="B131" s="302">
        <v>0.14870570048687956</v>
      </c>
      <c r="C131" s="302">
        <v>6.1206342179435894E-2</v>
      </c>
      <c r="D131" s="302">
        <v>4.950463628459037E-3</v>
      </c>
      <c r="E131" s="302">
        <f t="shared" si="63"/>
        <v>0.21486250629477449</v>
      </c>
      <c r="F131" s="303"/>
      <c r="G131" s="302">
        <v>0.12382669142157141</v>
      </c>
      <c r="H131" s="302">
        <v>6.465335024552106E-2</v>
      </c>
      <c r="I131" s="302">
        <v>2.3700215099792003E-3</v>
      </c>
      <c r="J131" s="302">
        <f t="shared" si="64"/>
        <v>0.19085006317707168</v>
      </c>
      <c r="K131" s="303"/>
      <c r="L131" s="302">
        <v>0.10000570216564401</v>
      </c>
      <c r="M131" s="302">
        <v>6.433357370730261E-2</v>
      </c>
      <c r="N131" s="302">
        <v>3.9259696972199073E-3</v>
      </c>
      <c r="O131" s="302">
        <f t="shared" si="65"/>
        <v>0.16826524557016651</v>
      </c>
    </row>
    <row r="132" spans="1:15" s="236" customFormat="1" x14ac:dyDescent="0.2">
      <c r="A132" s="237" t="str">
        <f>name!E$8</f>
        <v>Skilled trades occupations</v>
      </c>
      <c r="B132" s="302">
        <v>0.22886911062843529</v>
      </c>
      <c r="C132" s="302">
        <v>2.5321933292635015E-2</v>
      </c>
      <c r="D132" s="302">
        <v>2.1111373731239232E-2</v>
      </c>
      <c r="E132" s="302">
        <f t="shared" si="63"/>
        <v>0.27530241765230951</v>
      </c>
      <c r="F132" s="303"/>
      <c r="G132" s="302">
        <v>0.20626788839229085</v>
      </c>
      <c r="H132" s="302">
        <v>5.7073081371495124E-2</v>
      </c>
      <c r="I132" s="302">
        <v>4.6985193422824825E-2</v>
      </c>
      <c r="J132" s="302">
        <f>SUM(G132:I132)</f>
        <v>0.31032616318661077</v>
      </c>
      <c r="K132" s="303"/>
      <c r="L132" s="302">
        <v>0.26605650944196302</v>
      </c>
      <c r="M132" s="302">
        <v>9.0772038251496392E-2</v>
      </c>
      <c r="N132" s="302">
        <v>4.8184728661874218E-2</v>
      </c>
      <c r="O132" s="302">
        <f t="shared" si="65"/>
        <v>0.40501327635533363</v>
      </c>
    </row>
    <row r="133" spans="1:15" s="236" customFormat="1" x14ac:dyDescent="0.2">
      <c r="A133" s="237" t="str">
        <f>name!E$9</f>
        <v>Caring, leisure and other service occupations</v>
      </c>
      <c r="B133" s="302">
        <v>6.3194100947895251E-2</v>
      </c>
      <c r="C133" s="302">
        <v>1.1927417102116285E-2</v>
      </c>
      <c r="D133" s="302">
        <v>8.5273403211695471E-3</v>
      </c>
      <c r="E133" s="302">
        <f t="shared" si="63"/>
        <v>8.3648858371181078E-2</v>
      </c>
      <c r="F133" s="303"/>
      <c r="G133" s="302">
        <v>5.7606305212421362E-2</v>
      </c>
      <c r="H133" s="302">
        <v>1.5265527819258688E-2</v>
      </c>
      <c r="I133" s="302">
        <v>1.7594846702258056E-3</v>
      </c>
      <c r="J133" s="302">
        <f t="shared" ref="J133:J136" si="66">SUM(G133:I133)</f>
        <v>7.4631317701905855E-2</v>
      </c>
      <c r="K133" s="303"/>
      <c r="L133" s="302">
        <v>8.5466108685682315E-2</v>
      </c>
      <c r="M133" s="302">
        <v>1.4479714739525898E-2</v>
      </c>
      <c r="N133" s="302">
        <v>2.6063798225706989E-3</v>
      </c>
      <c r="O133" s="302">
        <f t="shared" si="65"/>
        <v>0.10255220324777892</v>
      </c>
    </row>
    <row r="134" spans="1:15" s="236" customFormat="1" x14ac:dyDescent="0.2">
      <c r="A134" s="237" t="str">
        <f>name!E$10</f>
        <v>Sales and customer service occupations</v>
      </c>
      <c r="B134" s="302">
        <v>6.8133970308262792E-2</v>
      </c>
      <c r="C134" s="302">
        <v>3.3397386586164472E-2</v>
      </c>
      <c r="D134" s="302">
        <v>3.8037766066824248E-3</v>
      </c>
      <c r="E134" s="302">
        <f t="shared" si="63"/>
        <v>0.10533513350110969</v>
      </c>
      <c r="F134" s="303"/>
      <c r="G134" s="302">
        <v>6.3600087913463901E-2</v>
      </c>
      <c r="H134" s="302">
        <v>3.9261750861775517E-2</v>
      </c>
      <c r="I134" s="302">
        <v>7.3808585342352278E-3</v>
      </c>
      <c r="J134" s="302">
        <f t="shared" si="66"/>
        <v>0.11024269730947464</v>
      </c>
      <c r="K134" s="303"/>
      <c r="L134" s="302">
        <v>8.6397973948012088E-2</v>
      </c>
      <c r="M134" s="302">
        <v>4.9502110414991821E-2</v>
      </c>
      <c r="N134" s="302">
        <v>6.8985752157171999E-3</v>
      </c>
      <c r="O134" s="302">
        <f t="shared" si="65"/>
        <v>0.14279865957872112</v>
      </c>
    </row>
    <row r="135" spans="1:15" s="236" customFormat="1" x14ac:dyDescent="0.2">
      <c r="A135" s="237" t="str">
        <f>name!E$11</f>
        <v>Process, plant and machine operatives</v>
      </c>
      <c r="B135" s="302">
        <v>0.57864412854017633</v>
      </c>
      <c r="C135" s="302">
        <v>2.555334554171974E-2</v>
      </c>
      <c r="D135" s="302">
        <v>4.3927808582747193E-3</v>
      </c>
      <c r="E135" s="302">
        <f t="shared" si="63"/>
        <v>0.60859025494017083</v>
      </c>
      <c r="F135" s="303"/>
      <c r="G135" s="302">
        <v>0.48133237628201914</v>
      </c>
      <c r="H135" s="302">
        <v>7.8125087299203325E-2</v>
      </c>
      <c r="I135" s="302">
        <v>1.3200797497620841E-2</v>
      </c>
      <c r="J135" s="302">
        <f t="shared" si="66"/>
        <v>0.57265826107884332</v>
      </c>
      <c r="K135" s="303"/>
      <c r="L135" s="302">
        <v>0.65905424388742107</v>
      </c>
      <c r="M135" s="302">
        <v>0.10762580228461434</v>
      </c>
      <c r="N135" s="302">
        <v>1.5275786205087698E-2</v>
      </c>
      <c r="O135" s="302">
        <f t="shared" si="65"/>
        <v>0.78195583237712318</v>
      </c>
    </row>
    <row r="136" spans="1:15" s="236" customFormat="1" x14ac:dyDescent="0.2">
      <c r="A136" s="237" t="str">
        <f>name!E$12</f>
        <v>Elementary occupations</v>
      </c>
      <c r="B136" s="302">
        <v>0.5645379223453727</v>
      </c>
      <c r="C136" s="302">
        <v>2.7304178006623922E-2</v>
      </c>
      <c r="D136" s="302">
        <v>1.5166430094233707E-2</v>
      </c>
      <c r="E136" s="302">
        <f t="shared" si="63"/>
        <v>0.60700853044623027</v>
      </c>
      <c r="F136" s="303"/>
      <c r="G136" s="302">
        <v>0.44785898957316317</v>
      </c>
      <c r="H136" s="302">
        <v>3.1850267870006443E-2</v>
      </c>
      <c r="I136" s="302">
        <v>6.974175792263863E-3</v>
      </c>
      <c r="J136" s="302">
        <f t="shared" si="66"/>
        <v>0.48668343323543345</v>
      </c>
      <c r="K136" s="303"/>
      <c r="L136" s="302">
        <v>0.42005321473857288</v>
      </c>
      <c r="M136" s="302">
        <v>1.8426887234229014E-2</v>
      </c>
      <c r="N136" s="302">
        <v>9.2964639468191487E-3</v>
      </c>
      <c r="O136" s="302">
        <f t="shared" si="65"/>
        <v>0.44777656591962106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2.8535205510627732</v>
      </c>
      <c r="C138" s="311">
        <f t="shared" ref="C138:E138" si="67">SUM(C128:C136)</f>
        <v>0.27009734714880701</v>
      </c>
      <c r="D138" s="311">
        <f t="shared" si="67"/>
        <v>8.9382101788422125E-2</v>
      </c>
      <c r="E138" s="311">
        <f t="shared" si="67"/>
        <v>3.2130000000000027</v>
      </c>
      <c r="F138" s="311"/>
      <c r="G138" s="311">
        <f t="shared" ref="G138:J138" si="68">SUM(G128:G136)</f>
        <v>2.7052314559367554</v>
      </c>
      <c r="H138" s="311">
        <f t="shared" si="68"/>
        <v>0.42330206751324956</v>
      </c>
      <c r="I138" s="311">
        <f t="shared" si="68"/>
        <v>0.14946647654999182</v>
      </c>
      <c r="J138" s="311">
        <f t="shared" si="68"/>
        <v>3.2779999999999969</v>
      </c>
      <c r="K138" s="311"/>
      <c r="L138" s="311">
        <f t="shared" ref="L138:O138" si="69">SUM(L128:L136)</f>
        <v>3.3420092661880045</v>
      </c>
      <c r="M138" s="311">
        <f t="shared" si="69"/>
        <v>0.5275596623940314</v>
      </c>
      <c r="N138" s="311">
        <f t="shared" si="69"/>
        <v>0.16343107141796245</v>
      </c>
      <c r="O138" s="311">
        <f t="shared" si="69"/>
        <v>4.0329999999999977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3.3193973151801681</v>
      </c>
      <c r="C145" s="302">
        <v>0.23501894690446551</v>
      </c>
      <c r="D145" s="302">
        <v>1.0108880066807109</v>
      </c>
      <c r="E145" s="302">
        <f>SUM(B145:D145)</f>
        <v>4.5653042687653445</v>
      </c>
      <c r="F145" s="303"/>
      <c r="G145" s="302">
        <v>4.0854101622721686</v>
      </c>
      <c r="H145" s="302">
        <v>0.56061105747171036</v>
      </c>
      <c r="I145" s="302">
        <v>1.6467047090563565</v>
      </c>
      <c r="J145" s="302">
        <f>SUM(G145:I145)</f>
        <v>6.2927259288002357</v>
      </c>
      <c r="K145" s="303"/>
      <c r="L145" s="302">
        <v>4.9039060680873412</v>
      </c>
      <c r="M145" s="302">
        <v>0.67359472631263051</v>
      </c>
      <c r="N145" s="302">
        <v>1.8520989825991325</v>
      </c>
      <c r="O145" s="302">
        <f>SUM(L145:N145)</f>
        <v>7.4295997769991047</v>
      </c>
    </row>
    <row r="146" spans="1:15" s="236" customFormat="1" x14ac:dyDescent="0.2">
      <c r="A146" s="237" t="str">
        <f>name!E$5</f>
        <v>Professional occupations</v>
      </c>
      <c r="B146" s="302">
        <v>3.5097019142709716</v>
      </c>
      <c r="C146" s="302">
        <v>0.14509771396199614</v>
      </c>
      <c r="D146" s="302">
        <v>0.49608307773235927</v>
      </c>
      <c r="E146" s="302">
        <f t="shared" ref="E146:E153" si="70">SUM(B146:D146)</f>
        <v>4.1508827059653264</v>
      </c>
      <c r="F146" s="303"/>
      <c r="G146" s="302">
        <v>4.8584438763173896</v>
      </c>
      <c r="H146" s="302">
        <v>0.3071067289608238</v>
      </c>
      <c r="I146" s="302">
        <v>0.69755063770294712</v>
      </c>
      <c r="J146" s="302">
        <f t="shared" ref="J146:J148" si="71">SUM(G146:I146)</f>
        <v>5.86310124298116</v>
      </c>
      <c r="K146" s="303"/>
      <c r="L146" s="302">
        <v>6.9320622030534658</v>
      </c>
      <c r="M146" s="302">
        <v>0.37433803715776981</v>
      </c>
      <c r="N146" s="302">
        <v>0.57739222453738992</v>
      </c>
      <c r="O146" s="302">
        <f t="shared" ref="O146:O153" si="72">SUM(L146:N146)</f>
        <v>7.8837924647486259</v>
      </c>
    </row>
    <row r="147" spans="1:15" s="236" customFormat="1" x14ac:dyDescent="0.2">
      <c r="A147" s="237" t="str">
        <f>name!E$6</f>
        <v>Associate professional occupations</v>
      </c>
      <c r="B147" s="302">
        <v>2.0145215791235267</v>
      </c>
      <c r="C147" s="302">
        <v>0.18119275782860073</v>
      </c>
      <c r="D147" s="302">
        <v>0.22890512708056684</v>
      </c>
      <c r="E147" s="302">
        <f t="shared" si="70"/>
        <v>2.4246194640326939</v>
      </c>
      <c r="F147" s="303"/>
      <c r="G147" s="302">
        <v>2.6292427236125722</v>
      </c>
      <c r="H147" s="302">
        <v>0.32825904855773669</v>
      </c>
      <c r="I147" s="302">
        <v>0.28032524336981968</v>
      </c>
      <c r="J147" s="302">
        <f t="shared" si="71"/>
        <v>3.2378270155401285</v>
      </c>
      <c r="K147" s="303"/>
      <c r="L147" s="302">
        <v>3.0405070411519803</v>
      </c>
      <c r="M147" s="302">
        <v>0.34490507131192066</v>
      </c>
      <c r="N147" s="302">
        <v>0.27844480128822741</v>
      </c>
      <c r="O147" s="302">
        <f t="shared" si="72"/>
        <v>3.6638569137521282</v>
      </c>
    </row>
    <row r="148" spans="1:15" s="236" customFormat="1" x14ac:dyDescent="0.2">
      <c r="A148" s="237" t="str">
        <f>name!E$7</f>
        <v>Administrative and secretarial occupations</v>
      </c>
      <c r="B148" s="302">
        <v>1.4975769603862952</v>
      </c>
      <c r="C148" s="302">
        <v>1.2933934517227308</v>
      </c>
      <c r="D148" s="302">
        <v>0.44883134543051645</v>
      </c>
      <c r="E148" s="302">
        <f t="shared" si="70"/>
        <v>3.2398017575395421</v>
      </c>
      <c r="F148" s="303"/>
      <c r="G148" s="302">
        <v>1.6329859379557941</v>
      </c>
      <c r="H148" s="302">
        <v>1.6675705346151217</v>
      </c>
      <c r="I148" s="302">
        <v>0.42790749239641851</v>
      </c>
      <c r="J148" s="302">
        <f t="shared" si="71"/>
        <v>3.7284639649673346</v>
      </c>
      <c r="K148" s="303"/>
      <c r="L148" s="302">
        <v>1.3127672690464831</v>
      </c>
      <c r="M148" s="302">
        <v>1.9615307959987254</v>
      </c>
      <c r="N148" s="302">
        <v>0.36688482171669112</v>
      </c>
      <c r="O148" s="302">
        <f t="shared" si="72"/>
        <v>3.6411828867618992</v>
      </c>
    </row>
    <row r="149" spans="1:15" s="236" customFormat="1" x14ac:dyDescent="0.2">
      <c r="A149" s="237" t="str">
        <f>name!E$8</f>
        <v>Skilled trades occupations</v>
      </c>
      <c r="B149" s="302">
        <v>5.6666364893400898</v>
      </c>
      <c r="C149" s="302">
        <v>0.36683919859950159</v>
      </c>
      <c r="D149" s="302">
        <v>11.49245983788281</v>
      </c>
      <c r="E149" s="302">
        <f t="shared" si="70"/>
        <v>17.525935525822401</v>
      </c>
      <c r="F149" s="303"/>
      <c r="G149" s="302">
        <v>4.8831639476932596</v>
      </c>
      <c r="H149" s="302">
        <v>0.35534448920416967</v>
      </c>
      <c r="I149" s="302">
        <v>10.84883411625224</v>
      </c>
      <c r="J149" s="302">
        <f>SUM(G149:I149)</f>
        <v>16.087342553149668</v>
      </c>
      <c r="K149" s="303"/>
      <c r="L149" s="302">
        <v>3.9623045962563661</v>
      </c>
      <c r="M149" s="302">
        <v>0.6572478367885759</v>
      </c>
      <c r="N149" s="302">
        <v>12.923059263103935</v>
      </c>
      <c r="O149" s="302">
        <f t="shared" si="72"/>
        <v>17.542611696148878</v>
      </c>
    </row>
    <row r="150" spans="1:15" s="236" customFormat="1" x14ac:dyDescent="0.2">
      <c r="A150" s="237" t="str">
        <f>name!E$9</f>
        <v>Caring, leisure and other service occupations</v>
      </c>
      <c r="B150" s="302">
        <v>8.9114809532270176E-2</v>
      </c>
      <c r="C150" s="302">
        <v>1.9870229062855904E-2</v>
      </c>
      <c r="D150" s="302">
        <v>1.3643239653389873E-2</v>
      </c>
      <c r="E150" s="302">
        <f t="shared" si="70"/>
        <v>0.12262827824851595</v>
      </c>
      <c r="F150" s="303"/>
      <c r="G150" s="302">
        <v>0.10545825468662133</v>
      </c>
      <c r="H150" s="302">
        <v>3.3417639271967628E-2</v>
      </c>
      <c r="I150" s="302">
        <v>1.7394273932858268E-2</v>
      </c>
      <c r="J150" s="302">
        <f t="shared" ref="J150:J153" si="73">SUM(G150:I150)</f>
        <v>0.15627016789144724</v>
      </c>
      <c r="K150" s="303"/>
      <c r="L150" s="302">
        <v>0.12486153042073724</v>
      </c>
      <c r="M150" s="302">
        <v>2.8350331818225952E-2</v>
      </c>
      <c r="N150" s="302">
        <v>3.1602211261935742E-2</v>
      </c>
      <c r="O150" s="302">
        <f t="shared" si="72"/>
        <v>0.18481407350089893</v>
      </c>
    </row>
    <row r="151" spans="1:15" s="236" customFormat="1" x14ac:dyDescent="0.2">
      <c r="A151" s="237" t="str">
        <f>name!E$10</f>
        <v>Sales and customer service occupations</v>
      </c>
      <c r="B151" s="302">
        <v>0.35114855619672286</v>
      </c>
      <c r="C151" s="302">
        <v>0.14911833117188791</v>
      </c>
      <c r="D151" s="302">
        <v>7.8994637031989057E-2</v>
      </c>
      <c r="E151" s="302">
        <f t="shared" si="70"/>
        <v>0.57926152440059986</v>
      </c>
      <c r="F151" s="303"/>
      <c r="G151" s="302">
        <v>0.38638450175851408</v>
      </c>
      <c r="H151" s="302">
        <v>0.23109169240622746</v>
      </c>
      <c r="I151" s="302">
        <v>8.3971378833942428E-2</v>
      </c>
      <c r="J151" s="302">
        <f t="shared" si="73"/>
        <v>0.70144757299868399</v>
      </c>
      <c r="K151" s="303"/>
      <c r="L151" s="302">
        <v>0.50183075530905052</v>
      </c>
      <c r="M151" s="302">
        <v>0.29316763728925688</v>
      </c>
      <c r="N151" s="302">
        <v>9.773026275311282E-2</v>
      </c>
      <c r="O151" s="302">
        <f t="shared" si="72"/>
        <v>0.89272865535142021</v>
      </c>
    </row>
    <row r="152" spans="1:15" s="236" customFormat="1" x14ac:dyDescent="0.2">
      <c r="A152" s="237" t="str">
        <f>name!E$11</f>
        <v>Process, plant and machine operatives</v>
      </c>
      <c r="B152" s="302">
        <v>2.3011946543120829</v>
      </c>
      <c r="C152" s="302">
        <v>8.1237341948999703E-2</v>
      </c>
      <c r="D152" s="302">
        <v>0.75641006172664382</v>
      </c>
      <c r="E152" s="302">
        <f t="shared" si="70"/>
        <v>3.1388420579877261</v>
      </c>
      <c r="F152" s="303"/>
      <c r="G152" s="302">
        <v>1.9943992124746146</v>
      </c>
      <c r="H152" s="302">
        <v>0.15239404632902148</v>
      </c>
      <c r="I152" s="302">
        <v>0.98157939005716432</v>
      </c>
      <c r="J152" s="302">
        <f t="shared" si="73"/>
        <v>3.1283726488608004</v>
      </c>
      <c r="K152" s="303"/>
      <c r="L152" s="302">
        <v>2.4228648142747797</v>
      </c>
      <c r="M152" s="302">
        <v>0.19813273765182612</v>
      </c>
      <c r="N152" s="302">
        <v>1.4938682565298527</v>
      </c>
      <c r="O152" s="302">
        <f t="shared" si="72"/>
        <v>4.1148658084564582</v>
      </c>
    </row>
    <row r="153" spans="1:15" s="236" customFormat="1" x14ac:dyDescent="0.2">
      <c r="A153" s="237" t="str">
        <f>name!E$12</f>
        <v>Elementary occupations</v>
      </c>
      <c r="B153" s="302">
        <v>1.0803809133175801</v>
      </c>
      <c r="C153" s="302">
        <v>0.28170423260457111</v>
      </c>
      <c r="D153" s="302">
        <v>0.89663927131578192</v>
      </c>
      <c r="E153" s="302">
        <f t="shared" si="70"/>
        <v>2.258724417237933</v>
      </c>
      <c r="F153" s="303"/>
      <c r="G153" s="302">
        <v>0.90907098272925713</v>
      </c>
      <c r="H153" s="302">
        <v>0.36077658857464323</v>
      </c>
      <c r="I153" s="302">
        <v>0.94760133350657594</v>
      </c>
      <c r="J153" s="302">
        <f t="shared" si="73"/>
        <v>2.2174489048104764</v>
      </c>
      <c r="K153" s="303"/>
      <c r="L153" s="302">
        <v>0.75029907841933818</v>
      </c>
      <c r="M153" s="302">
        <v>0.27828838839358055</v>
      </c>
      <c r="N153" s="302">
        <v>1.3859602574676513</v>
      </c>
      <c r="O153" s="302">
        <f t="shared" si="72"/>
        <v>2.41454772428057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19.829673191659708</v>
      </c>
      <c r="C155" s="311">
        <f t="shared" ref="C155:E155" si="74">SUM(C145:C153)</f>
        <v>2.7534722038056092</v>
      </c>
      <c r="D155" s="311">
        <f t="shared" si="74"/>
        <v>15.422854604534772</v>
      </c>
      <c r="E155" s="311">
        <f t="shared" si="74"/>
        <v>38.006000000000085</v>
      </c>
      <c r="F155" s="311"/>
      <c r="G155" s="311">
        <f t="shared" ref="G155:J155" si="75">SUM(G145:G153)</f>
        <v>21.484559599500191</v>
      </c>
      <c r="H155" s="311">
        <f t="shared" si="75"/>
        <v>3.9965718253914226</v>
      </c>
      <c r="I155" s="311">
        <f t="shared" si="75"/>
        <v>15.931868575108322</v>
      </c>
      <c r="J155" s="311">
        <f t="shared" si="75"/>
        <v>41.412999999999933</v>
      </c>
      <c r="K155" s="311"/>
      <c r="L155" s="311">
        <f t="shared" ref="L155:O155" si="76">SUM(L145:L153)</f>
        <v>23.95140335601954</v>
      </c>
      <c r="M155" s="311">
        <f t="shared" si="76"/>
        <v>4.8095555627225108</v>
      </c>
      <c r="N155" s="311">
        <f t="shared" si="76"/>
        <v>19.007041081257931</v>
      </c>
      <c r="O155" s="311">
        <f t="shared" si="76"/>
        <v>47.767999999999979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9.3300234689801105</v>
      </c>
      <c r="C162" s="302">
        <v>0.76939121418690914</v>
      </c>
      <c r="D162" s="302">
        <v>2.0332375004810928</v>
      </c>
      <c r="E162" s="302">
        <f>SUM(B162:D162)</f>
        <v>12.132652183648112</v>
      </c>
      <c r="F162" s="303"/>
      <c r="G162" s="302">
        <v>11.062035314685463</v>
      </c>
      <c r="H162" s="302">
        <v>1.3289105355827568</v>
      </c>
      <c r="I162" s="302">
        <v>1.9949653841571497</v>
      </c>
      <c r="J162" s="302">
        <f>SUM(G162:I162)</f>
        <v>14.38591123442537</v>
      </c>
      <c r="K162" s="303"/>
      <c r="L162" s="302">
        <v>13.178076330978849</v>
      </c>
      <c r="M162" s="302">
        <v>1.4913737480931195</v>
      </c>
      <c r="N162" s="302">
        <v>2.4114762879931213</v>
      </c>
      <c r="O162" s="302">
        <f>SUM(L162:N162)</f>
        <v>17.080926367065089</v>
      </c>
    </row>
    <row r="163" spans="1:15" s="236" customFormat="1" x14ac:dyDescent="0.2">
      <c r="A163" s="237" t="str">
        <f>name!E$5</f>
        <v>Professional occupations</v>
      </c>
      <c r="B163" s="302">
        <v>5.8468768226447247</v>
      </c>
      <c r="C163" s="302">
        <v>0.83062274213297638</v>
      </c>
      <c r="D163" s="302">
        <v>0.43229858991277387</v>
      </c>
      <c r="E163" s="302">
        <f t="shared" ref="E163:E170" si="77">SUM(B163:D163)</f>
        <v>7.1097981546904752</v>
      </c>
      <c r="F163" s="303"/>
      <c r="G163" s="302">
        <v>7.9092497649168712</v>
      </c>
      <c r="H163" s="302">
        <v>1.2616682441493752</v>
      </c>
      <c r="I163" s="302">
        <v>0.41349762294656761</v>
      </c>
      <c r="J163" s="302">
        <f t="shared" ref="J163:J165" si="78">SUM(G163:I163)</f>
        <v>9.5844156320128135</v>
      </c>
      <c r="K163" s="303"/>
      <c r="L163" s="302">
        <v>10.359867137511358</v>
      </c>
      <c r="M163" s="302">
        <v>1.4170600095596368</v>
      </c>
      <c r="N163" s="302">
        <v>0.31654796792298978</v>
      </c>
      <c r="O163" s="302">
        <f t="shared" ref="O163:O170" si="79">SUM(L163:N163)</f>
        <v>12.093475114993986</v>
      </c>
    </row>
    <row r="164" spans="1:15" s="236" customFormat="1" x14ac:dyDescent="0.2">
      <c r="A164" s="237" t="str">
        <f>name!E$6</f>
        <v>Associate professional occupations</v>
      </c>
      <c r="B164" s="302">
        <v>5.9985261664536678</v>
      </c>
      <c r="C164" s="302">
        <v>1.4026551877068103</v>
      </c>
      <c r="D164" s="302">
        <v>0.41263773239834728</v>
      </c>
      <c r="E164" s="302">
        <f t="shared" si="77"/>
        <v>7.8138190865588255</v>
      </c>
      <c r="F164" s="303"/>
      <c r="G164" s="302">
        <v>7.2440459822105119</v>
      </c>
      <c r="H164" s="302">
        <v>1.7760128771134638</v>
      </c>
      <c r="I164" s="302">
        <v>0.32420414610477927</v>
      </c>
      <c r="J164" s="302">
        <f t="shared" si="78"/>
        <v>9.3442630054287559</v>
      </c>
      <c r="K164" s="303"/>
      <c r="L164" s="302">
        <v>8.0086679449558087</v>
      </c>
      <c r="M164" s="302">
        <v>1.7382467091118123</v>
      </c>
      <c r="N164" s="302">
        <v>0.28137388803269209</v>
      </c>
      <c r="O164" s="302">
        <f t="shared" si="79"/>
        <v>10.028288542100313</v>
      </c>
    </row>
    <row r="165" spans="1:15" s="236" customFormat="1" x14ac:dyDescent="0.2">
      <c r="A165" s="237" t="str">
        <f>name!E$7</f>
        <v>Administrative and secretarial occupations</v>
      </c>
      <c r="B165" s="302">
        <v>5.9307162283416108</v>
      </c>
      <c r="C165" s="302">
        <v>2.5234895366190733</v>
      </c>
      <c r="D165" s="302">
        <v>0.1664658953971872</v>
      </c>
      <c r="E165" s="302">
        <f t="shared" si="77"/>
        <v>8.6206716603578712</v>
      </c>
      <c r="F165" s="303"/>
      <c r="G165" s="302">
        <v>6.2776499148109659</v>
      </c>
      <c r="H165" s="302">
        <v>2.7650503133538225</v>
      </c>
      <c r="I165" s="302">
        <v>0.14536005592635906</v>
      </c>
      <c r="J165" s="302">
        <f t="shared" si="78"/>
        <v>9.1880602840911472</v>
      </c>
      <c r="K165" s="303"/>
      <c r="L165" s="302">
        <v>5.8642952044452219</v>
      </c>
      <c r="M165" s="302">
        <v>2.501180410603757</v>
      </c>
      <c r="N165" s="302">
        <v>0.12915535444589332</v>
      </c>
      <c r="O165" s="302">
        <f t="shared" si="79"/>
        <v>8.4946309694948727</v>
      </c>
    </row>
    <row r="166" spans="1:15" s="236" customFormat="1" x14ac:dyDescent="0.2">
      <c r="A166" s="237" t="str">
        <f>name!E$8</f>
        <v>Skilled trades occupations</v>
      </c>
      <c r="B166" s="302">
        <v>5.1182035254268721</v>
      </c>
      <c r="C166" s="302">
        <v>0.92972030563970809</v>
      </c>
      <c r="D166" s="302">
        <v>1.012260056097563</v>
      </c>
      <c r="E166" s="302">
        <f t="shared" si="77"/>
        <v>7.0601838871641434</v>
      </c>
      <c r="F166" s="303"/>
      <c r="G166" s="302">
        <v>4.644153310375791</v>
      </c>
      <c r="H166" s="302">
        <v>0.81202118193585671</v>
      </c>
      <c r="I166" s="302">
        <v>0.85152639243371753</v>
      </c>
      <c r="J166" s="302">
        <f>SUM(G166:I166)</f>
        <v>6.3077008847453655</v>
      </c>
      <c r="K166" s="303"/>
      <c r="L166" s="302">
        <v>4.5322417269117299</v>
      </c>
      <c r="M166" s="302">
        <v>0.84924933476379605</v>
      </c>
      <c r="N166" s="302">
        <v>0.92995761086974837</v>
      </c>
      <c r="O166" s="302">
        <f t="shared" si="79"/>
        <v>6.3114486725452741</v>
      </c>
    </row>
    <row r="167" spans="1:15" s="236" customFormat="1" x14ac:dyDescent="0.2">
      <c r="A167" s="237" t="str">
        <f>name!E$9</f>
        <v>Caring, leisure and other service occupations</v>
      </c>
      <c r="B167" s="302">
        <v>0.62176875548577282</v>
      </c>
      <c r="C167" s="302">
        <v>0.24538228032336074</v>
      </c>
      <c r="D167" s="302">
        <v>8.5402867855609924E-2</v>
      </c>
      <c r="E167" s="302">
        <f t="shared" si="77"/>
        <v>0.95255390366474346</v>
      </c>
      <c r="F167" s="303"/>
      <c r="G167" s="302">
        <v>0.67596086588558013</v>
      </c>
      <c r="H167" s="302">
        <v>0.23557335427408976</v>
      </c>
      <c r="I167" s="302">
        <v>9.7739688030229741E-2</v>
      </c>
      <c r="J167" s="302">
        <f t="shared" ref="J167:J170" si="80">SUM(G167:I167)</f>
        <v>1.0092739081898996</v>
      </c>
      <c r="K167" s="303"/>
      <c r="L167" s="302">
        <v>0.94061772231543828</v>
      </c>
      <c r="M167" s="302">
        <v>0.18886352951305144</v>
      </c>
      <c r="N167" s="302">
        <v>0.16322838265370468</v>
      </c>
      <c r="O167" s="302">
        <f t="shared" si="79"/>
        <v>1.2927096344821944</v>
      </c>
    </row>
    <row r="168" spans="1:15" s="236" customFormat="1" x14ac:dyDescent="0.2">
      <c r="A168" s="237" t="str">
        <f>name!E$10</f>
        <v>Sales and customer service occupations</v>
      </c>
      <c r="B168" s="302">
        <v>6.7565944988168321</v>
      </c>
      <c r="C168" s="302">
        <v>19.325348910853613</v>
      </c>
      <c r="D168" s="302">
        <v>0.98881258790464843</v>
      </c>
      <c r="E168" s="302">
        <f t="shared" si="77"/>
        <v>27.070755997575091</v>
      </c>
      <c r="F168" s="303"/>
      <c r="G168" s="302">
        <v>6.4290471465967105</v>
      </c>
      <c r="H168" s="302">
        <v>20.209882274578405</v>
      </c>
      <c r="I168" s="302">
        <v>0.65300851982095764</v>
      </c>
      <c r="J168" s="302">
        <f t="shared" si="80"/>
        <v>27.291937940996071</v>
      </c>
      <c r="K168" s="303"/>
      <c r="L168" s="302">
        <v>5.4374647723784744</v>
      </c>
      <c r="M168" s="302">
        <v>18.682616606553907</v>
      </c>
      <c r="N168" s="302">
        <v>0.51781323900130838</v>
      </c>
      <c r="O168" s="302">
        <f t="shared" si="79"/>
        <v>24.637894617933693</v>
      </c>
    </row>
    <row r="169" spans="1:15" s="236" customFormat="1" x14ac:dyDescent="0.2">
      <c r="A169" s="237" t="str">
        <f>name!E$11</f>
        <v>Process, plant and machine operatives</v>
      </c>
      <c r="B169" s="302">
        <v>4.2097806307293748</v>
      </c>
      <c r="C169" s="302">
        <v>0.73767709362040512</v>
      </c>
      <c r="D169" s="302">
        <v>9.9359479838362005E-2</v>
      </c>
      <c r="E169" s="302">
        <f t="shared" si="77"/>
        <v>5.0468172041881418</v>
      </c>
      <c r="F169" s="303"/>
      <c r="G169" s="302">
        <v>3.5158269021094375</v>
      </c>
      <c r="H169" s="302">
        <v>0.77835269884771718</v>
      </c>
      <c r="I169" s="302">
        <v>9.4614932776091509E-2</v>
      </c>
      <c r="J169" s="302">
        <f t="shared" si="80"/>
        <v>4.3887945337332468</v>
      </c>
      <c r="K169" s="303"/>
      <c r="L169" s="302">
        <v>3.7337914388547953</v>
      </c>
      <c r="M169" s="302">
        <v>1.0629461972670018</v>
      </c>
      <c r="N169" s="302">
        <v>0.12201702427300588</v>
      </c>
      <c r="O169" s="302">
        <f t="shared" si="79"/>
        <v>4.9187546603948036</v>
      </c>
    </row>
    <row r="170" spans="1:15" s="236" customFormat="1" x14ac:dyDescent="0.2">
      <c r="A170" s="237" t="str">
        <f>name!E$12</f>
        <v>Elementary occupations</v>
      </c>
      <c r="B170" s="302">
        <v>4.2144599566318313</v>
      </c>
      <c r="C170" s="302">
        <v>5.1324419958824992</v>
      </c>
      <c r="D170" s="302">
        <v>8.2845969638174047E-2</v>
      </c>
      <c r="E170" s="302">
        <f t="shared" si="77"/>
        <v>9.4297479221525045</v>
      </c>
      <c r="F170" s="303"/>
      <c r="G170" s="302">
        <v>3.477013331536178</v>
      </c>
      <c r="H170" s="302">
        <v>4.4842432538827488</v>
      </c>
      <c r="I170" s="302">
        <v>5.9385990958371826E-2</v>
      </c>
      <c r="J170" s="302">
        <f t="shared" si="80"/>
        <v>8.0206425763772984</v>
      </c>
      <c r="K170" s="303"/>
      <c r="L170" s="302">
        <v>2.9806294538020697</v>
      </c>
      <c r="M170" s="302">
        <v>3.5832551737442753</v>
      </c>
      <c r="N170" s="302">
        <v>6.9986793443381226E-2</v>
      </c>
      <c r="O170" s="302">
        <f t="shared" si="79"/>
        <v>6.6338714209897267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48.026950053510802</v>
      </c>
      <c r="C172" s="311">
        <f t="shared" ref="C172:E172" si="81">SUM(C162:C170)</f>
        <v>31.896729266965355</v>
      </c>
      <c r="D172" s="311">
        <f t="shared" si="81"/>
        <v>5.3133206795237591</v>
      </c>
      <c r="E172" s="311">
        <f t="shared" si="81"/>
        <v>85.236999999999895</v>
      </c>
      <c r="F172" s="311"/>
      <c r="G172" s="311">
        <f t="shared" ref="G172:J172" si="82">SUM(G162:G170)</f>
        <v>51.234982533127507</v>
      </c>
      <c r="H172" s="311">
        <f t="shared" si="82"/>
        <v>33.651714733718237</v>
      </c>
      <c r="I172" s="311">
        <f t="shared" si="82"/>
        <v>4.6343027331542253</v>
      </c>
      <c r="J172" s="311">
        <f t="shared" si="82"/>
        <v>89.520999999999972</v>
      </c>
      <c r="K172" s="311"/>
      <c r="L172" s="311">
        <f t="shared" ref="L172:O172" si="83">SUM(L162:L170)</f>
        <v>55.035651732153738</v>
      </c>
      <c r="M172" s="311">
        <f t="shared" si="83"/>
        <v>31.514791719210358</v>
      </c>
      <c r="N172" s="311">
        <f t="shared" si="83"/>
        <v>4.9415565486358455</v>
      </c>
      <c r="O172" s="311">
        <f t="shared" si="83"/>
        <v>91.491999999999933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1.9535001632877182</v>
      </c>
      <c r="C179" s="302">
        <v>0.11730672704728588</v>
      </c>
      <c r="D179" s="302">
        <v>0.60233214560106985</v>
      </c>
      <c r="E179" s="302">
        <f>SUM(B179:D179)</f>
        <v>2.673139035936074</v>
      </c>
      <c r="F179" s="303"/>
      <c r="G179" s="302">
        <v>2.1821800268727305</v>
      </c>
      <c r="H179" s="302">
        <v>0.24239395826869406</v>
      </c>
      <c r="I179" s="302">
        <v>0.44350937306830701</v>
      </c>
      <c r="J179" s="302">
        <f>SUM(G179:I179)</f>
        <v>2.8680833582097316</v>
      </c>
      <c r="K179" s="303"/>
      <c r="L179" s="302">
        <v>2.2232561774325039</v>
      </c>
      <c r="M179" s="302">
        <v>0.30399097632138261</v>
      </c>
      <c r="N179" s="302">
        <v>0.41042803669034483</v>
      </c>
      <c r="O179" s="302">
        <f>SUM(L179:N179)</f>
        <v>2.9376751904442315</v>
      </c>
    </row>
    <row r="180" spans="1:15" s="236" customFormat="1" x14ac:dyDescent="0.2">
      <c r="A180" s="237" t="str">
        <f>name!E$5</f>
        <v>Professional occupations</v>
      </c>
      <c r="B180" s="302">
        <v>1.6909700752284573</v>
      </c>
      <c r="C180" s="302">
        <v>9.0661588549774907E-2</v>
      </c>
      <c r="D180" s="302">
        <v>0.1821866975655517</v>
      </c>
      <c r="E180" s="302">
        <f t="shared" ref="E180:E187" si="84">SUM(B180:D180)</f>
        <v>1.9638183613437841</v>
      </c>
      <c r="F180" s="303"/>
      <c r="G180" s="302">
        <v>2.4072015945714349</v>
      </c>
      <c r="H180" s="302">
        <v>0.18514668156983466</v>
      </c>
      <c r="I180" s="302">
        <v>0.13091392867420976</v>
      </c>
      <c r="J180" s="302">
        <f t="shared" ref="J180:J182" si="85">SUM(G180:I180)</f>
        <v>2.7232622048154793</v>
      </c>
      <c r="K180" s="303"/>
      <c r="L180" s="302">
        <v>3.2637407873538291</v>
      </c>
      <c r="M180" s="302">
        <v>0.25194800627423025</v>
      </c>
      <c r="N180" s="302">
        <v>9.7243373468739902E-2</v>
      </c>
      <c r="O180" s="302">
        <f t="shared" ref="O180:O187" si="86">SUM(L180:N180)</f>
        <v>3.6129321670967993</v>
      </c>
    </row>
    <row r="181" spans="1:15" s="236" customFormat="1" x14ac:dyDescent="0.2">
      <c r="A181" s="237" t="str">
        <f>name!E$6</f>
        <v>Associate professional occupations</v>
      </c>
      <c r="B181" s="302">
        <v>1.9605314692847768</v>
      </c>
      <c r="C181" s="302">
        <v>0.1485567956560867</v>
      </c>
      <c r="D181" s="302">
        <v>0.14672085787823272</v>
      </c>
      <c r="E181" s="302">
        <f t="shared" si="84"/>
        <v>2.2558091228190964</v>
      </c>
      <c r="F181" s="303"/>
      <c r="G181" s="302">
        <v>2.6521107331301583</v>
      </c>
      <c r="H181" s="302">
        <v>0.24026151269760093</v>
      </c>
      <c r="I181" s="302">
        <v>0.10829924577682021</v>
      </c>
      <c r="J181" s="302">
        <f t="shared" si="85"/>
        <v>3.0006714916045798</v>
      </c>
      <c r="K181" s="303"/>
      <c r="L181" s="302">
        <v>3.1382307968547498</v>
      </c>
      <c r="M181" s="302">
        <v>0.26424287592271023</v>
      </c>
      <c r="N181" s="302">
        <v>7.9429608124690382E-2</v>
      </c>
      <c r="O181" s="302">
        <f t="shared" si="86"/>
        <v>3.4819032809021504</v>
      </c>
    </row>
    <row r="182" spans="1:15" s="236" customFormat="1" x14ac:dyDescent="0.2">
      <c r="A182" s="237" t="str">
        <f>name!E$7</f>
        <v>Administrative and secretarial occupations</v>
      </c>
      <c r="B182" s="302">
        <v>2.2156783484205245</v>
      </c>
      <c r="C182" s="302">
        <v>0.68241637475046124</v>
      </c>
      <c r="D182" s="302">
        <v>0.10646148808779056</v>
      </c>
      <c r="E182" s="302">
        <f t="shared" si="84"/>
        <v>3.0045562112587763</v>
      </c>
      <c r="F182" s="303"/>
      <c r="G182" s="302">
        <v>2.316704573642872</v>
      </c>
      <c r="H182" s="302">
        <v>0.95088537502655468</v>
      </c>
      <c r="I182" s="302">
        <v>6.2373769585534505E-2</v>
      </c>
      <c r="J182" s="302">
        <f t="shared" si="85"/>
        <v>3.3299637182549611</v>
      </c>
      <c r="K182" s="303"/>
      <c r="L182" s="302">
        <v>1.9184272938066249</v>
      </c>
      <c r="M182" s="302">
        <v>0.87233794391344832</v>
      </c>
      <c r="N182" s="302">
        <v>5.2645765800376124E-2</v>
      </c>
      <c r="O182" s="302">
        <f t="shared" si="86"/>
        <v>2.8434110035204494</v>
      </c>
    </row>
    <row r="183" spans="1:15" s="236" customFormat="1" x14ac:dyDescent="0.2">
      <c r="A183" s="237" t="str">
        <f>name!E$8</f>
        <v>Skilled trades occupations</v>
      </c>
      <c r="B183" s="302">
        <v>1.1584390091692058</v>
      </c>
      <c r="C183" s="302">
        <v>0.15636372135937771</v>
      </c>
      <c r="D183" s="302">
        <v>0.50717559469227924</v>
      </c>
      <c r="E183" s="302">
        <f t="shared" si="84"/>
        <v>1.8219783252208628</v>
      </c>
      <c r="F183" s="303"/>
      <c r="G183" s="302">
        <v>1.001257951487883</v>
      </c>
      <c r="H183" s="302">
        <v>0.18806094265829026</v>
      </c>
      <c r="I183" s="302">
        <v>0.24378226403511719</v>
      </c>
      <c r="J183" s="302">
        <f>SUM(G183:I183)</f>
        <v>1.4331011581812905</v>
      </c>
      <c r="K183" s="303"/>
      <c r="L183" s="302">
        <v>1.0399698408924876</v>
      </c>
      <c r="M183" s="302">
        <v>0.24902197981529642</v>
      </c>
      <c r="N183" s="302">
        <v>0.22190235194760513</v>
      </c>
      <c r="O183" s="302">
        <f t="shared" si="86"/>
        <v>1.5108941726553891</v>
      </c>
    </row>
    <row r="184" spans="1:15" s="236" customFormat="1" x14ac:dyDescent="0.2">
      <c r="A184" s="237" t="str">
        <f>name!E$9</f>
        <v>Caring, leisure and other service occupations</v>
      </c>
      <c r="B184" s="302">
        <v>1.6038177776844393</v>
      </c>
      <c r="C184" s="302">
        <v>0.8465428066921008</v>
      </c>
      <c r="D184" s="302">
        <v>0.2971756162322956</v>
      </c>
      <c r="E184" s="302">
        <f t="shared" si="84"/>
        <v>2.7475362006088355</v>
      </c>
      <c r="F184" s="303"/>
      <c r="G184" s="302">
        <v>1.7300882719211241</v>
      </c>
      <c r="H184" s="302">
        <v>0.84362673448159387</v>
      </c>
      <c r="I184" s="302">
        <v>0.15019588156154931</v>
      </c>
      <c r="J184" s="302">
        <f t="shared" ref="J184:J187" si="87">SUM(G184:I184)</f>
        <v>2.7239108879642671</v>
      </c>
      <c r="K184" s="303"/>
      <c r="L184" s="302">
        <v>2.107640387499901</v>
      </c>
      <c r="M184" s="302">
        <v>0.86228499675326331</v>
      </c>
      <c r="N184" s="302">
        <v>0.17057644924670051</v>
      </c>
      <c r="O184" s="302">
        <f t="shared" si="86"/>
        <v>3.1405018334998647</v>
      </c>
    </row>
    <row r="185" spans="1:15" s="236" customFormat="1" x14ac:dyDescent="0.2">
      <c r="A185" s="237" t="str">
        <f>name!E$10</f>
        <v>Sales and customer service occupations</v>
      </c>
      <c r="B185" s="302">
        <v>0.8513336536031606</v>
      </c>
      <c r="C185" s="302">
        <v>0.20634237661933394</v>
      </c>
      <c r="D185" s="302">
        <v>0.1114279011311811</v>
      </c>
      <c r="E185" s="302">
        <f t="shared" si="84"/>
        <v>1.1691039313536757</v>
      </c>
      <c r="F185" s="303"/>
      <c r="G185" s="302">
        <v>0.90129339570529865</v>
      </c>
      <c r="H185" s="302">
        <v>0.29144367631975537</v>
      </c>
      <c r="I185" s="302">
        <v>5.736128603192682E-2</v>
      </c>
      <c r="J185" s="302">
        <f t="shared" si="87"/>
        <v>1.2500983580569809</v>
      </c>
      <c r="K185" s="303"/>
      <c r="L185" s="302">
        <v>1.1286701428009833</v>
      </c>
      <c r="M185" s="302">
        <v>0.38234880295325674</v>
      </c>
      <c r="N185" s="302">
        <v>4.726105498783844E-2</v>
      </c>
      <c r="O185" s="302">
        <f t="shared" si="86"/>
        <v>1.5582800007420785</v>
      </c>
    </row>
    <row r="186" spans="1:15" s="236" customFormat="1" x14ac:dyDescent="0.2">
      <c r="A186" s="237" t="str">
        <f>name!E$11</f>
        <v>Process, plant and machine operatives</v>
      </c>
      <c r="B186" s="302">
        <v>5.6666193914906815</v>
      </c>
      <c r="C186" s="302">
        <v>0.86852262150161685</v>
      </c>
      <c r="D186" s="302">
        <v>2.9234723799801214</v>
      </c>
      <c r="E186" s="302">
        <f t="shared" si="84"/>
        <v>9.4586143929724198</v>
      </c>
      <c r="F186" s="303"/>
      <c r="G186" s="302">
        <v>4.2653040745786761</v>
      </c>
      <c r="H186" s="302">
        <v>1.167206982174726</v>
      </c>
      <c r="I186" s="302">
        <v>1.6974833976825978</v>
      </c>
      <c r="J186" s="302">
        <f t="shared" si="87"/>
        <v>7.1299944544359999</v>
      </c>
      <c r="K186" s="303"/>
      <c r="L186" s="302">
        <v>3.433326296583687</v>
      </c>
      <c r="M186" s="302">
        <v>1.4991554060891856</v>
      </c>
      <c r="N186" s="302">
        <v>1.9093583082287751</v>
      </c>
      <c r="O186" s="302">
        <f t="shared" si="86"/>
        <v>6.841840010901648</v>
      </c>
    </row>
    <row r="187" spans="1:15" s="236" customFormat="1" x14ac:dyDescent="0.2">
      <c r="A187" s="237" t="str">
        <f>name!E$12</f>
        <v>Elementary occupations</v>
      </c>
      <c r="B187" s="302">
        <v>4.1951941733116289</v>
      </c>
      <c r="C187" s="302">
        <v>0.90765269090055589</v>
      </c>
      <c r="D187" s="302">
        <v>0.19859755427428619</v>
      </c>
      <c r="E187" s="302">
        <f t="shared" si="84"/>
        <v>5.3014444184864713</v>
      </c>
      <c r="F187" s="303"/>
      <c r="G187" s="302">
        <v>3.1529627758196161</v>
      </c>
      <c r="H187" s="302">
        <v>1.1506161329035687</v>
      </c>
      <c r="I187" s="302">
        <v>0.10833545975350171</v>
      </c>
      <c r="J187" s="302">
        <f t="shared" si="87"/>
        <v>4.4119143684766859</v>
      </c>
      <c r="K187" s="303"/>
      <c r="L187" s="302">
        <v>2.3200313342811083</v>
      </c>
      <c r="M187" s="302">
        <v>1.0183893394737871</v>
      </c>
      <c r="N187" s="302">
        <v>0.11314166648246825</v>
      </c>
      <c r="O187" s="302">
        <f t="shared" si="86"/>
        <v>3.4515623402373636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21.296084061480592</v>
      </c>
      <c r="C189" s="311">
        <f t="shared" ref="C189:E189" si="88">SUM(C179:C187)</f>
        <v>4.0243657030765938</v>
      </c>
      <c r="D189" s="311">
        <f t="shared" si="88"/>
        <v>5.0755502354428081</v>
      </c>
      <c r="E189" s="311">
        <f t="shared" si="88"/>
        <v>30.395999999999997</v>
      </c>
      <c r="F189" s="311"/>
      <c r="G189" s="311">
        <f t="shared" ref="G189:J189" si="89">SUM(G179:G187)</f>
        <v>20.609103397729793</v>
      </c>
      <c r="H189" s="311">
        <f t="shared" si="89"/>
        <v>5.2596419961006182</v>
      </c>
      <c r="I189" s="311">
        <f t="shared" si="89"/>
        <v>3.0022546061695645</v>
      </c>
      <c r="J189" s="311">
        <f t="shared" si="89"/>
        <v>28.870999999999974</v>
      </c>
      <c r="K189" s="311"/>
      <c r="L189" s="311">
        <f t="shared" ref="L189:O189" si="90">SUM(L179:L187)</f>
        <v>20.573293057505875</v>
      </c>
      <c r="M189" s="311">
        <f t="shared" si="90"/>
        <v>5.7037203275165602</v>
      </c>
      <c r="N189" s="311">
        <f t="shared" si="90"/>
        <v>3.1019866149775384</v>
      </c>
      <c r="O189" s="311">
        <f t="shared" si="90"/>
        <v>29.378999999999976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2.4759007023498367</v>
      </c>
      <c r="C196" s="302">
        <v>0.27033687015617014</v>
      </c>
      <c r="D196" s="302">
        <v>0.98657832156149339</v>
      </c>
      <c r="E196" s="302">
        <f>SUM(B196:D196)</f>
        <v>3.7328158940675005</v>
      </c>
      <c r="F196" s="303"/>
      <c r="G196" s="302">
        <v>2.8398863442067523</v>
      </c>
      <c r="H196" s="302">
        <v>0.51198651309663334</v>
      </c>
      <c r="I196" s="302">
        <v>0.70357886154864402</v>
      </c>
      <c r="J196" s="302">
        <f>SUM(G196:I196)</f>
        <v>4.05545171885203</v>
      </c>
      <c r="K196" s="303"/>
      <c r="L196" s="302">
        <v>4.0228435745100066</v>
      </c>
      <c r="M196" s="302">
        <v>0.7897811235793728</v>
      </c>
      <c r="N196" s="302">
        <v>0.96084572198051466</v>
      </c>
      <c r="O196" s="302">
        <f>SUM(L196:N196)</f>
        <v>5.7734704200698941</v>
      </c>
    </row>
    <row r="197" spans="1:15" s="236" customFormat="1" x14ac:dyDescent="0.2">
      <c r="A197" s="237" t="str">
        <f>name!E$5</f>
        <v>Professional occupations</v>
      </c>
      <c r="B197" s="302">
        <v>0.86798281067367788</v>
      </c>
      <c r="C197" s="302">
        <v>0.15103152252883029</v>
      </c>
      <c r="D197" s="302">
        <v>6.8941300007377831E-2</v>
      </c>
      <c r="E197" s="302">
        <f t="shared" ref="E197:E204" si="91">SUM(B197:D197)</f>
        <v>1.0879556332098859</v>
      </c>
      <c r="F197" s="303"/>
      <c r="G197" s="302">
        <v>1.1907340045721517</v>
      </c>
      <c r="H197" s="302">
        <v>0.28211191539909614</v>
      </c>
      <c r="I197" s="302">
        <v>4.8808835292380309E-2</v>
      </c>
      <c r="J197" s="302">
        <f t="shared" ref="J197:J199" si="92">SUM(G197:I197)</f>
        <v>1.5216547552636281</v>
      </c>
      <c r="K197" s="303"/>
      <c r="L197" s="302">
        <v>1.6037126971547473</v>
      </c>
      <c r="M197" s="302">
        <v>0.39339930925061622</v>
      </c>
      <c r="N197" s="302">
        <v>3.3035196644261279E-2</v>
      </c>
      <c r="O197" s="302">
        <f t="shared" ref="O197:O204" si="93">SUM(L197:N197)</f>
        <v>2.030147203049625</v>
      </c>
    </row>
    <row r="198" spans="1:15" s="236" customFormat="1" x14ac:dyDescent="0.2">
      <c r="A198" s="237" t="str">
        <f>name!E$6</f>
        <v>Associate professional occupations</v>
      </c>
      <c r="B198" s="302">
        <v>0.84366679608385264</v>
      </c>
      <c r="C198" s="302">
        <v>0.42026821489974536</v>
      </c>
      <c r="D198" s="302">
        <v>4.3863561822644649E-2</v>
      </c>
      <c r="E198" s="302">
        <f t="shared" si="91"/>
        <v>1.3077985728062427</v>
      </c>
      <c r="F198" s="303"/>
      <c r="G198" s="302">
        <v>1.0470609874564607</v>
      </c>
      <c r="H198" s="302">
        <v>0.60623385117538919</v>
      </c>
      <c r="I198" s="302">
        <v>2.6677475221473297E-2</v>
      </c>
      <c r="J198" s="302">
        <f t="shared" si="92"/>
        <v>1.6799723138533234</v>
      </c>
      <c r="K198" s="303"/>
      <c r="L198" s="302">
        <v>1.3006531228417826</v>
      </c>
      <c r="M198" s="302">
        <v>0.85453077962448054</v>
      </c>
      <c r="N198" s="302">
        <v>2.1670058315615841E-2</v>
      </c>
      <c r="O198" s="302">
        <f t="shared" si="93"/>
        <v>2.1768539607818789</v>
      </c>
    </row>
    <row r="199" spans="1:15" s="236" customFormat="1" x14ac:dyDescent="0.2">
      <c r="A199" s="237" t="str">
        <f>name!E$7</f>
        <v>Administrative and secretarial occupations</v>
      </c>
      <c r="B199" s="302">
        <v>1.3719366338159762</v>
      </c>
      <c r="C199" s="302">
        <v>0.50802509174176491</v>
      </c>
      <c r="D199" s="302">
        <v>1.3567558307264988E-2</v>
      </c>
      <c r="E199" s="302">
        <f t="shared" si="91"/>
        <v>1.8935292838650062</v>
      </c>
      <c r="F199" s="303"/>
      <c r="G199" s="302">
        <v>1.3670490783298688</v>
      </c>
      <c r="H199" s="302">
        <v>0.71061242138313496</v>
      </c>
      <c r="I199" s="302">
        <v>9.7406576948165808E-3</v>
      </c>
      <c r="J199" s="302">
        <f t="shared" si="92"/>
        <v>2.0874021574078205</v>
      </c>
      <c r="K199" s="303"/>
      <c r="L199" s="302">
        <v>1.7723751692346528</v>
      </c>
      <c r="M199" s="302">
        <v>0.92866201447869468</v>
      </c>
      <c r="N199" s="302">
        <v>7.3655820783958452E-3</v>
      </c>
      <c r="O199" s="302">
        <f t="shared" si="93"/>
        <v>2.7084027657917433</v>
      </c>
    </row>
    <row r="200" spans="1:15" s="236" customFormat="1" x14ac:dyDescent="0.2">
      <c r="A200" s="237" t="str">
        <f>name!E$8</f>
        <v>Skilled trades occupations</v>
      </c>
      <c r="B200" s="302">
        <v>5.9501868425005355</v>
      </c>
      <c r="C200" s="302">
        <v>1.6885918764564658</v>
      </c>
      <c r="D200" s="302">
        <v>0.35600474751433181</v>
      </c>
      <c r="E200" s="302">
        <f t="shared" si="91"/>
        <v>7.9947834664713326</v>
      </c>
      <c r="F200" s="303"/>
      <c r="G200" s="302">
        <v>4.4336356819825387</v>
      </c>
      <c r="H200" s="302">
        <v>1.6623653019766411</v>
      </c>
      <c r="I200" s="302">
        <v>0.2576691298029582</v>
      </c>
      <c r="J200" s="302">
        <f>SUM(G200:I200)</f>
        <v>6.3536701137621385</v>
      </c>
      <c r="K200" s="303"/>
      <c r="L200" s="302">
        <v>4.5884710604276231</v>
      </c>
      <c r="M200" s="302">
        <v>1.7528670937246549</v>
      </c>
      <c r="N200" s="302">
        <v>0.29084897413957622</v>
      </c>
      <c r="O200" s="302">
        <f t="shared" si="93"/>
        <v>6.6321871282918545</v>
      </c>
    </row>
    <row r="201" spans="1:15" s="236" customFormat="1" x14ac:dyDescent="0.2">
      <c r="A201" s="237" t="str">
        <f>name!E$9</f>
        <v>Caring, leisure and other service occupations</v>
      </c>
      <c r="B201" s="302">
        <v>0.94969416370739468</v>
      </c>
      <c r="C201" s="302">
        <v>0.9270915995473572</v>
      </c>
      <c r="D201" s="302">
        <v>6.9303175053034433E-2</v>
      </c>
      <c r="E201" s="302">
        <f t="shared" si="91"/>
        <v>1.9460889383077862</v>
      </c>
      <c r="F201" s="303"/>
      <c r="G201" s="302">
        <v>0.89036525472508177</v>
      </c>
      <c r="H201" s="302">
        <v>1.0206297063025558</v>
      </c>
      <c r="I201" s="302">
        <v>6.5196404607119382E-2</v>
      </c>
      <c r="J201" s="302">
        <f t="shared" ref="J201:J204" si="94">SUM(G201:I201)</f>
        <v>1.9761913656347569</v>
      </c>
      <c r="K201" s="303"/>
      <c r="L201" s="302">
        <v>1.1057139571260941</v>
      </c>
      <c r="M201" s="302">
        <v>1.3441309250698883</v>
      </c>
      <c r="N201" s="302">
        <v>0.10801621078811208</v>
      </c>
      <c r="O201" s="302">
        <f t="shared" si="93"/>
        <v>2.5578610929840946</v>
      </c>
    </row>
    <row r="202" spans="1:15" s="236" customFormat="1" x14ac:dyDescent="0.2">
      <c r="A202" s="237" t="str">
        <f>name!E$10</f>
        <v>Sales and customer service occupations</v>
      </c>
      <c r="B202" s="302">
        <v>0.71376540755325324</v>
      </c>
      <c r="C202" s="302">
        <v>1.4930646119693387</v>
      </c>
      <c r="D202" s="302">
        <v>0.34390864465387661</v>
      </c>
      <c r="E202" s="302">
        <f t="shared" si="91"/>
        <v>2.5507386641764684</v>
      </c>
      <c r="F202" s="303"/>
      <c r="G202" s="302">
        <v>0.69319233927880397</v>
      </c>
      <c r="H202" s="302">
        <v>1.8996949766917888</v>
      </c>
      <c r="I202" s="302">
        <v>0.1784268781461851</v>
      </c>
      <c r="J202" s="302">
        <f t="shared" si="94"/>
        <v>2.771314194116778</v>
      </c>
      <c r="K202" s="303"/>
      <c r="L202" s="302">
        <v>0.90489339330948904</v>
      </c>
      <c r="M202" s="302">
        <v>2.4217598544057792</v>
      </c>
      <c r="N202" s="302">
        <v>0.15043343185894978</v>
      </c>
      <c r="O202" s="302">
        <f t="shared" si="93"/>
        <v>3.4770866795742181</v>
      </c>
    </row>
    <row r="203" spans="1:15" s="236" customFormat="1" x14ac:dyDescent="0.2">
      <c r="A203" s="237" t="str">
        <f>name!E$11</f>
        <v>Process, plant and machine operatives</v>
      </c>
      <c r="B203" s="302">
        <v>0.46240768952456701</v>
      </c>
      <c r="C203" s="302">
        <v>0.50650084534501139</v>
      </c>
      <c r="D203" s="302">
        <v>4.6790022654484613E-2</v>
      </c>
      <c r="E203" s="302">
        <f t="shared" si="91"/>
        <v>1.0156985575240629</v>
      </c>
      <c r="F203" s="303"/>
      <c r="G203" s="302">
        <v>0.36936274016293991</v>
      </c>
      <c r="H203" s="302">
        <v>0.71827782991035372</v>
      </c>
      <c r="I203" s="302">
        <v>3.2049186732694787E-2</v>
      </c>
      <c r="J203" s="302">
        <f t="shared" si="94"/>
        <v>1.1196897568059885</v>
      </c>
      <c r="K203" s="303"/>
      <c r="L203" s="302">
        <v>0.43876038917741605</v>
      </c>
      <c r="M203" s="302">
        <v>1.2772075038803679</v>
      </c>
      <c r="N203" s="302">
        <v>4.5782840270852672E-2</v>
      </c>
      <c r="O203" s="302">
        <f t="shared" si="93"/>
        <v>1.7617507333286366</v>
      </c>
    </row>
    <row r="204" spans="1:15" s="236" customFormat="1" x14ac:dyDescent="0.2">
      <c r="A204" s="237" t="str">
        <f>name!E$12</f>
        <v>Elementary occupations</v>
      </c>
      <c r="B204" s="302">
        <v>6.0192594689604704</v>
      </c>
      <c r="C204" s="302">
        <v>16.543045346000518</v>
      </c>
      <c r="D204" s="302">
        <v>7.7286174610714062E-2</v>
      </c>
      <c r="E204" s="302">
        <f t="shared" si="91"/>
        <v>22.639590989571701</v>
      </c>
      <c r="F204" s="303"/>
      <c r="G204" s="302">
        <v>5.481317741102794</v>
      </c>
      <c r="H204" s="302">
        <v>17.297857698030001</v>
      </c>
      <c r="I204" s="302">
        <v>4.1478185170655109E-2</v>
      </c>
      <c r="J204" s="302">
        <f t="shared" si="94"/>
        <v>22.820653624303446</v>
      </c>
      <c r="K204" s="303"/>
      <c r="L204" s="302">
        <v>6.4782417031141097</v>
      </c>
      <c r="M204" s="302">
        <v>19.634705030561257</v>
      </c>
      <c r="N204" s="302">
        <v>4.8293282452669409E-2</v>
      </c>
      <c r="O204" s="302">
        <f t="shared" si="93"/>
        <v>26.161240016128033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19.654800515169566</v>
      </c>
      <c r="C206" s="311">
        <f t="shared" ref="C206:E206" si="95">SUM(C196:C204)</f>
        <v>22.507955978645203</v>
      </c>
      <c r="D206" s="311">
        <f t="shared" si="95"/>
        <v>2.0062435061852222</v>
      </c>
      <c r="E206" s="311">
        <f t="shared" si="95"/>
        <v>44.168999999999983</v>
      </c>
      <c r="F206" s="311"/>
      <c r="G206" s="311">
        <f t="shared" ref="G206:J206" si="96">SUM(G196:G204)</f>
        <v>18.312604171817391</v>
      </c>
      <c r="H206" s="311">
        <f t="shared" si="96"/>
        <v>24.709770213965594</v>
      </c>
      <c r="I206" s="311">
        <f t="shared" si="96"/>
        <v>1.363625614216927</v>
      </c>
      <c r="J206" s="311">
        <f t="shared" si="96"/>
        <v>44.38599999999991</v>
      </c>
      <c r="K206" s="311"/>
      <c r="L206" s="311">
        <f t="shared" ref="L206:O206" si="97">SUM(L196:L204)</f>
        <v>22.215665066895923</v>
      </c>
      <c r="M206" s="311">
        <f t="shared" si="97"/>
        <v>29.397043634575112</v>
      </c>
      <c r="N206" s="311">
        <f t="shared" si="97"/>
        <v>1.6662912985289475</v>
      </c>
      <c r="O206" s="311">
        <f t="shared" si="97"/>
        <v>53.278999999999975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0.85788808713000564</v>
      </c>
      <c r="C213" s="302">
        <v>0.1357575968450713</v>
      </c>
      <c r="D213" s="302">
        <v>0.26889092259114084</v>
      </c>
      <c r="E213" s="302">
        <f>SUM(B213:D213)</f>
        <v>1.2625366065662178</v>
      </c>
      <c r="F213" s="303"/>
      <c r="G213" s="302">
        <v>0.43373072188135575</v>
      </c>
      <c r="H213" s="302">
        <v>0.11113417845810387</v>
      </c>
      <c r="I213" s="302">
        <v>0.14810309518769588</v>
      </c>
      <c r="J213" s="302">
        <f>SUM(G213:I213)</f>
        <v>0.69296799552715549</v>
      </c>
      <c r="K213" s="303"/>
      <c r="L213" s="302">
        <v>0.44510671310401384</v>
      </c>
      <c r="M213" s="302">
        <v>0.13853677193160324</v>
      </c>
      <c r="N213" s="302">
        <v>0.14741336420487</v>
      </c>
      <c r="O213" s="302">
        <f>SUM(L213:N213)</f>
        <v>0.73105684924048719</v>
      </c>
    </row>
    <row r="214" spans="1:15" s="236" customFormat="1" x14ac:dyDescent="0.2">
      <c r="A214" s="237" t="str">
        <f>name!E$5</f>
        <v>Professional occupations</v>
      </c>
      <c r="B214" s="302">
        <v>1.1146782855950159</v>
      </c>
      <c r="C214" s="302">
        <v>0.15356801725161343</v>
      </c>
      <c r="D214" s="302">
        <v>0.39652539120198216</v>
      </c>
      <c r="E214" s="302">
        <f t="shared" ref="E214:E221" si="98">SUM(B214:D214)</f>
        <v>1.6647716940486115</v>
      </c>
      <c r="F214" s="303"/>
      <c r="G214" s="302">
        <v>0.63969503786055959</v>
      </c>
      <c r="H214" s="302">
        <v>0.10987076472505129</v>
      </c>
      <c r="I214" s="302">
        <v>0.19589386677471798</v>
      </c>
      <c r="J214" s="302">
        <f t="shared" ref="J214:J216" si="99">SUM(G214:I214)</f>
        <v>0.94545966936032888</v>
      </c>
      <c r="K214" s="303"/>
      <c r="L214" s="302">
        <v>0.65222870658613508</v>
      </c>
      <c r="M214" s="302">
        <v>0.14137176820172481</v>
      </c>
      <c r="N214" s="302">
        <v>0.14527961383372548</v>
      </c>
      <c r="O214" s="302">
        <f t="shared" ref="O214:O221" si="100">SUM(L214:N214)</f>
        <v>0.93888008862158534</v>
      </c>
    </row>
    <row r="215" spans="1:15" s="236" customFormat="1" x14ac:dyDescent="0.2">
      <c r="A215" s="237" t="str">
        <f>name!E$6</f>
        <v>Associate professional occupations</v>
      </c>
      <c r="B215" s="302">
        <v>0.81647799841922464</v>
      </c>
      <c r="C215" s="302">
        <v>0.21736019522702918</v>
      </c>
      <c r="D215" s="302">
        <v>0.79988406406201884</v>
      </c>
      <c r="E215" s="302">
        <f t="shared" si="98"/>
        <v>1.8337222577082726</v>
      </c>
      <c r="F215" s="303"/>
      <c r="G215" s="302">
        <v>0.43575451904773105</v>
      </c>
      <c r="H215" s="302">
        <v>0.12808376692496121</v>
      </c>
      <c r="I215" s="302">
        <v>0.56956948176264433</v>
      </c>
      <c r="J215" s="302">
        <f t="shared" si="99"/>
        <v>1.1334077677353367</v>
      </c>
      <c r="K215" s="303"/>
      <c r="L215" s="302">
        <v>0.38517040818487547</v>
      </c>
      <c r="M215" s="302">
        <v>0.11744482608853409</v>
      </c>
      <c r="N215" s="302">
        <v>0.5341573032497734</v>
      </c>
      <c r="O215" s="302">
        <f t="shared" si="100"/>
        <v>1.0367725375231829</v>
      </c>
    </row>
    <row r="216" spans="1:15" s="236" customFormat="1" x14ac:dyDescent="0.2">
      <c r="A216" s="237" t="str">
        <f>name!E$7</f>
        <v>Administrative and secretarial occupations</v>
      </c>
      <c r="B216" s="302">
        <v>0.35496984553330196</v>
      </c>
      <c r="C216" s="302">
        <v>0.20744107172530513</v>
      </c>
      <c r="D216" s="302">
        <v>4.8951476867282358E-2</v>
      </c>
      <c r="E216" s="302">
        <f t="shared" si="98"/>
        <v>0.61136239412588955</v>
      </c>
      <c r="F216" s="303"/>
      <c r="G216" s="302">
        <v>0.16143989522593991</v>
      </c>
      <c r="H216" s="302">
        <v>0.12236068076479331</v>
      </c>
      <c r="I216" s="302">
        <v>3.2909870769770241E-2</v>
      </c>
      <c r="J216" s="302">
        <f t="shared" si="99"/>
        <v>0.31671044676050347</v>
      </c>
      <c r="K216" s="303"/>
      <c r="L216" s="302">
        <v>8.946976828886874E-2</v>
      </c>
      <c r="M216" s="302">
        <v>7.8826340773680809E-2</v>
      </c>
      <c r="N216" s="302">
        <v>2.2622377344469702E-2</v>
      </c>
      <c r="O216" s="302">
        <f t="shared" si="100"/>
        <v>0.19091848640701925</v>
      </c>
    </row>
    <row r="217" spans="1:15" s="236" customFormat="1" x14ac:dyDescent="0.2">
      <c r="A217" s="237" t="str">
        <f>name!E$8</f>
        <v>Skilled trades occupations</v>
      </c>
      <c r="B217" s="302">
        <v>0.323280974964754</v>
      </c>
      <c r="C217" s="302">
        <v>7.6847880103578486E-2</v>
      </c>
      <c r="D217" s="302">
        <v>0.13936987873510487</v>
      </c>
      <c r="E217" s="302">
        <f t="shared" si="98"/>
        <v>0.53949873380343738</v>
      </c>
      <c r="F217" s="303"/>
      <c r="G217" s="302">
        <v>0.12467052377375892</v>
      </c>
      <c r="H217" s="302">
        <v>3.4724268836964722E-2</v>
      </c>
      <c r="I217" s="302">
        <v>6.4462887347753281E-2</v>
      </c>
      <c r="J217" s="302">
        <f>SUM(G217:I217)</f>
        <v>0.22385767995847694</v>
      </c>
      <c r="K217" s="303"/>
      <c r="L217" s="302">
        <v>9.2751727201007494E-2</v>
      </c>
      <c r="M217" s="302">
        <v>4.7923659259234384E-2</v>
      </c>
      <c r="N217" s="302">
        <v>5.9666612455012084E-2</v>
      </c>
      <c r="O217" s="302">
        <f t="shared" si="100"/>
        <v>0.20034199891525398</v>
      </c>
    </row>
    <row r="218" spans="1:15" s="236" customFormat="1" x14ac:dyDescent="0.2">
      <c r="A218" s="237" t="str">
        <f>name!E$9</f>
        <v>Caring, leisure and other service occupations</v>
      </c>
      <c r="B218" s="302">
        <v>0.13352461528870357</v>
      </c>
      <c r="C218" s="302">
        <v>6.1664619174100169E-2</v>
      </c>
      <c r="D218" s="302">
        <v>2.2286627778757249E-2</v>
      </c>
      <c r="E218" s="302">
        <f t="shared" si="98"/>
        <v>0.21747586224156099</v>
      </c>
      <c r="F218" s="303"/>
      <c r="G218" s="302">
        <v>5.6275737246338102E-2</v>
      </c>
      <c r="H218" s="302">
        <v>5.6144646849160214E-2</v>
      </c>
      <c r="I218" s="302">
        <v>1.8188947802296108E-2</v>
      </c>
      <c r="J218" s="302">
        <f t="shared" ref="J218:J221" si="101">SUM(G218:I218)</f>
        <v>0.13060933189779442</v>
      </c>
      <c r="K218" s="303"/>
      <c r="L218" s="302">
        <v>5.3921525539630324E-2</v>
      </c>
      <c r="M218" s="302">
        <v>5.1373223639631357E-2</v>
      </c>
      <c r="N218" s="302">
        <v>1.6962107812535918E-2</v>
      </c>
      <c r="O218" s="302">
        <f t="shared" si="100"/>
        <v>0.1222568569917976</v>
      </c>
    </row>
    <row r="219" spans="1:15" s="236" customFormat="1" x14ac:dyDescent="0.2">
      <c r="A219" s="237" t="str">
        <f>name!E$10</f>
        <v>Sales and customer service occupations</v>
      </c>
      <c r="B219" s="302">
        <v>0.21182488402373845</v>
      </c>
      <c r="C219" s="302">
        <v>7.9041120767780568E-2</v>
      </c>
      <c r="D219" s="302">
        <v>5.1294948944999579E-2</v>
      </c>
      <c r="E219" s="302">
        <f t="shared" si="98"/>
        <v>0.34216095373651861</v>
      </c>
      <c r="F219" s="303"/>
      <c r="G219" s="302">
        <v>9.3625610825066527E-2</v>
      </c>
      <c r="H219" s="302">
        <v>5.2408775829288823E-2</v>
      </c>
      <c r="I219" s="302">
        <v>2.2460600917459474E-2</v>
      </c>
      <c r="J219" s="302">
        <f t="shared" si="101"/>
        <v>0.16849498757181483</v>
      </c>
      <c r="K219" s="303"/>
      <c r="L219" s="302">
        <v>8.9231414772251896E-2</v>
      </c>
      <c r="M219" s="302">
        <v>5.4703217183691165E-2</v>
      </c>
      <c r="N219" s="302">
        <v>1.7041991744335055E-2</v>
      </c>
      <c r="O219" s="302">
        <f t="shared" si="100"/>
        <v>0.1609766237002781</v>
      </c>
    </row>
    <row r="220" spans="1:15" s="236" customFormat="1" x14ac:dyDescent="0.2">
      <c r="A220" s="237" t="str">
        <f>name!E$11</f>
        <v>Process, plant and machine operatives</v>
      </c>
      <c r="B220" s="302">
        <v>6.4236174344555391E-2</v>
      </c>
      <c r="C220" s="302">
        <v>4.9573820649739565E-2</v>
      </c>
      <c r="D220" s="302">
        <v>2.3773568366418339E-2</v>
      </c>
      <c r="E220" s="302">
        <f t="shared" si="98"/>
        <v>0.13758356336071328</v>
      </c>
      <c r="F220" s="303"/>
      <c r="G220" s="302">
        <v>2.2534910622659155E-2</v>
      </c>
      <c r="H220" s="302">
        <v>2.4119245252204161E-2</v>
      </c>
      <c r="I220" s="302">
        <v>1.1917050854338232E-2</v>
      </c>
      <c r="J220" s="302">
        <f t="shared" si="101"/>
        <v>5.8571206729201547E-2</v>
      </c>
      <c r="K220" s="303"/>
      <c r="L220" s="302">
        <v>1.4591463842292363E-2</v>
      </c>
      <c r="M220" s="302">
        <v>2.9437244686631579E-2</v>
      </c>
      <c r="N220" s="302">
        <v>9.6173962103853709E-3</v>
      </c>
      <c r="O220" s="302">
        <f t="shared" si="100"/>
        <v>5.3646104739309315E-2</v>
      </c>
    </row>
    <row r="221" spans="1:15" s="236" customFormat="1" x14ac:dyDescent="0.2">
      <c r="A221" s="237" t="str">
        <f>name!E$12</f>
        <v>Elementary occupations</v>
      </c>
      <c r="B221" s="302">
        <v>0.22580173864220385</v>
      </c>
      <c r="C221" s="302">
        <v>0.25930218911394864</v>
      </c>
      <c r="D221" s="302">
        <v>3.4784006652622886E-2</v>
      </c>
      <c r="E221" s="302">
        <f t="shared" si="98"/>
        <v>0.51988793440877545</v>
      </c>
      <c r="F221" s="303"/>
      <c r="G221" s="302">
        <v>8.0792229618922268E-2</v>
      </c>
      <c r="H221" s="302">
        <v>0.16906062098319369</v>
      </c>
      <c r="I221" s="302">
        <v>1.5068063857272452E-2</v>
      </c>
      <c r="J221" s="302">
        <f t="shared" si="101"/>
        <v>0.26492091445938842</v>
      </c>
      <c r="K221" s="303"/>
      <c r="L221" s="302">
        <v>5.8773717706156955E-2</v>
      </c>
      <c r="M221" s="302">
        <v>0.13156442213868516</v>
      </c>
      <c r="N221" s="302">
        <v>1.5812314016246196E-2</v>
      </c>
      <c r="O221" s="302">
        <f t="shared" si="100"/>
        <v>0.2061504538610883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4.1026826039415027</v>
      </c>
      <c r="C223" s="311">
        <f t="shared" ref="C223:E223" si="102">SUM(C213:C221)</f>
        <v>1.2405565108581664</v>
      </c>
      <c r="D223" s="311">
        <f t="shared" si="102"/>
        <v>1.7857608852003273</v>
      </c>
      <c r="E223" s="311">
        <f t="shared" si="102"/>
        <v>7.1289999999999978</v>
      </c>
      <c r="F223" s="311"/>
      <c r="G223" s="311">
        <f t="shared" ref="G223:J223" si="103">SUM(G213:G221)</f>
        <v>2.0485191861023311</v>
      </c>
      <c r="H223" s="311">
        <f t="shared" si="103"/>
        <v>0.80790694862372137</v>
      </c>
      <c r="I223" s="311">
        <f t="shared" si="103"/>
        <v>1.0785738652739478</v>
      </c>
      <c r="J223" s="311">
        <f t="shared" si="103"/>
        <v>3.9350000000000001</v>
      </c>
      <c r="K223" s="311"/>
      <c r="L223" s="311">
        <f t="shared" ref="L223:O223" si="104">SUM(L213:L221)</f>
        <v>1.8812454452252323</v>
      </c>
      <c r="M223" s="311">
        <f t="shared" si="104"/>
        <v>0.79118147390341653</v>
      </c>
      <c r="N223" s="311">
        <f t="shared" si="104"/>
        <v>0.96857308087135319</v>
      </c>
      <c r="O223" s="311">
        <f t="shared" si="104"/>
        <v>3.6410000000000027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3.2225571421201948</v>
      </c>
      <c r="C230" s="302">
        <v>0.27243734706604755</v>
      </c>
      <c r="D230" s="302">
        <v>0.46889506461559183</v>
      </c>
      <c r="E230" s="302">
        <f>SUM(B230:D230)</f>
        <v>3.9638895538018342</v>
      </c>
      <c r="F230" s="303"/>
      <c r="G230" s="302">
        <v>2.3729640939944239</v>
      </c>
      <c r="H230" s="302">
        <v>0.34796236828072441</v>
      </c>
      <c r="I230" s="302">
        <v>0.34804981445321903</v>
      </c>
      <c r="J230" s="302">
        <f>SUM(G230:I230)</f>
        <v>3.0689762767283675</v>
      </c>
      <c r="K230" s="303"/>
      <c r="L230" s="302">
        <v>2.7537923700783677</v>
      </c>
      <c r="M230" s="302">
        <v>0.43808656149042341</v>
      </c>
      <c r="N230" s="302">
        <v>0.43456498973043178</v>
      </c>
      <c r="O230" s="302">
        <f>SUM(L230:N230)</f>
        <v>3.6264439212992228</v>
      </c>
    </row>
    <row r="231" spans="1:15" s="236" customFormat="1" x14ac:dyDescent="0.2">
      <c r="A231" s="237" t="str">
        <f>name!E$5</f>
        <v>Professional occupations</v>
      </c>
      <c r="B231" s="302">
        <v>8.3983769546734433</v>
      </c>
      <c r="C231" s="302">
        <v>0.40967163749824881</v>
      </c>
      <c r="D231" s="302">
        <v>1.076161039283092</v>
      </c>
      <c r="E231" s="302">
        <f t="shared" ref="E231:E238" si="105">SUM(B231:D231)</f>
        <v>9.8842096314547838</v>
      </c>
      <c r="F231" s="303"/>
      <c r="G231" s="302">
        <v>6.926956991040659</v>
      </c>
      <c r="H231" s="302">
        <v>0.49323657095569512</v>
      </c>
      <c r="I231" s="302">
        <v>0.70905330581214898</v>
      </c>
      <c r="J231" s="302">
        <f t="shared" ref="J231:J233" si="106">SUM(G231:I231)</f>
        <v>8.1292468678085026</v>
      </c>
      <c r="K231" s="303"/>
      <c r="L231" s="302">
        <v>8.9332836046471105</v>
      </c>
      <c r="M231" s="302">
        <v>0.6746560265730116</v>
      </c>
      <c r="N231" s="302">
        <v>0.71745294351715616</v>
      </c>
      <c r="O231" s="302">
        <f t="shared" ref="O231:O238" si="107">SUM(L231:N231)</f>
        <v>10.325392574737277</v>
      </c>
    </row>
    <row r="232" spans="1:15" s="236" customFormat="1" x14ac:dyDescent="0.2">
      <c r="A232" s="237" t="str">
        <f>name!E$6</f>
        <v>Associate professional occupations</v>
      </c>
      <c r="B232" s="302">
        <v>3.0606061722641456</v>
      </c>
      <c r="C232" s="302">
        <v>0.27635536598167176</v>
      </c>
      <c r="D232" s="302">
        <v>0.50643017287847292</v>
      </c>
      <c r="E232" s="302">
        <f t="shared" si="105"/>
        <v>3.8433917111242901</v>
      </c>
      <c r="F232" s="303"/>
      <c r="G232" s="302">
        <v>2.3705903219139652</v>
      </c>
      <c r="H232" s="302">
        <v>0.28002101270371976</v>
      </c>
      <c r="I232" s="302">
        <v>0.39004306479810591</v>
      </c>
      <c r="J232" s="302">
        <f t="shared" si="106"/>
        <v>3.0406543994157911</v>
      </c>
      <c r="K232" s="303"/>
      <c r="L232" s="302">
        <v>2.6751668467336138</v>
      </c>
      <c r="M232" s="302">
        <v>0.29083911914929045</v>
      </c>
      <c r="N232" s="302">
        <v>0.50414934234491293</v>
      </c>
      <c r="O232" s="302">
        <f t="shared" si="107"/>
        <v>3.4701553082278171</v>
      </c>
    </row>
    <row r="233" spans="1:15" s="236" customFormat="1" x14ac:dyDescent="0.2">
      <c r="A233" s="237" t="str">
        <f>name!E$7</f>
        <v>Administrative and secretarial occupations</v>
      </c>
      <c r="B233" s="302">
        <v>0.99389297644697749</v>
      </c>
      <c r="C233" s="302">
        <v>0.38174245225070635</v>
      </c>
      <c r="D233" s="302">
        <v>8.2559526705540842E-2</v>
      </c>
      <c r="E233" s="302">
        <f t="shared" si="105"/>
        <v>1.4581949554032247</v>
      </c>
      <c r="F233" s="303"/>
      <c r="G233" s="302">
        <v>0.67751515391669237</v>
      </c>
      <c r="H233" s="302">
        <v>0.29035809348588781</v>
      </c>
      <c r="I233" s="302">
        <v>5.463443890708794E-2</v>
      </c>
      <c r="J233" s="302">
        <f t="shared" si="106"/>
        <v>1.022507686309668</v>
      </c>
      <c r="K233" s="303"/>
      <c r="L233" s="302">
        <v>0.60895086275653332</v>
      </c>
      <c r="M233" s="302">
        <v>0.24326973286264889</v>
      </c>
      <c r="N233" s="302">
        <v>4.89511503605283E-2</v>
      </c>
      <c r="O233" s="302">
        <f t="shared" si="107"/>
        <v>0.9011717459797105</v>
      </c>
    </row>
    <row r="234" spans="1:15" s="236" customFormat="1" x14ac:dyDescent="0.2">
      <c r="A234" s="237" t="str">
        <f>name!E$8</f>
        <v>Skilled trades occupations</v>
      </c>
      <c r="B234" s="302">
        <v>1.2332544185656777</v>
      </c>
      <c r="C234" s="302">
        <v>8.5887979282610979E-2</v>
      </c>
      <c r="D234" s="302">
        <v>0.3158527793628898</v>
      </c>
      <c r="E234" s="302">
        <f t="shared" si="105"/>
        <v>1.6349951772111786</v>
      </c>
      <c r="F234" s="303"/>
      <c r="G234" s="302">
        <v>0.65420088981192226</v>
      </c>
      <c r="H234" s="302">
        <v>5.0972405309962991E-2</v>
      </c>
      <c r="I234" s="302">
        <v>0.15999117342078692</v>
      </c>
      <c r="J234" s="302">
        <f>SUM(G234:I234)</f>
        <v>0.86516446854267215</v>
      </c>
      <c r="K234" s="303"/>
      <c r="L234" s="302">
        <v>0.55911653603212308</v>
      </c>
      <c r="M234" s="302">
        <v>6.3092993442972742E-2</v>
      </c>
      <c r="N234" s="302">
        <v>0.29929416693342159</v>
      </c>
      <c r="O234" s="302">
        <f t="shared" si="107"/>
        <v>0.92150369640851737</v>
      </c>
    </row>
    <row r="235" spans="1:15" s="236" customFormat="1" x14ac:dyDescent="0.2">
      <c r="A235" s="237" t="str">
        <f>name!E$9</f>
        <v>Caring, leisure and other service occupations</v>
      </c>
      <c r="B235" s="302">
        <v>0.34927890944335588</v>
      </c>
      <c r="C235" s="302">
        <v>6.0159345128912051E-2</v>
      </c>
      <c r="D235" s="302">
        <v>5.3280296154234942E-2</v>
      </c>
      <c r="E235" s="302">
        <f t="shared" si="105"/>
        <v>0.46271855072650286</v>
      </c>
      <c r="F235" s="303"/>
      <c r="G235" s="302">
        <v>0.22548335950525461</v>
      </c>
      <c r="H235" s="302">
        <v>4.3833336300166378E-2</v>
      </c>
      <c r="I235" s="302">
        <v>4.1238596529244879E-2</v>
      </c>
      <c r="J235" s="302">
        <f t="shared" ref="J235:J238" si="108">SUM(G235:I235)</f>
        <v>0.31055529233466589</v>
      </c>
      <c r="K235" s="303"/>
      <c r="L235" s="302">
        <v>0.33052398186810472</v>
      </c>
      <c r="M235" s="302">
        <v>4.9708476143285593E-2</v>
      </c>
      <c r="N235" s="302">
        <v>6.9603588089867732E-2</v>
      </c>
      <c r="O235" s="302">
        <f t="shared" si="107"/>
        <v>0.44983604610125805</v>
      </c>
    </row>
    <row r="236" spans="1:15" s="236" customFormat="1" x14ac:dyDescent="0.2">
      <c r="A236" s="237" t="str">
        <f>name!E$10</f>
        <v>Sales and customer service occupations</v>
      </c>
      <c r="B236" s="302">
        <v>0.63358020286680405</v>
      </c>
      <c r="C236" s="302">
        <v>0.23909148485284876</v>
      </c>
      <c r="D236" s="302">
        <v>6.6111823333257547E-2</v>
      </c>
      <c r="E236" s="302">
        <f t="shared" si="105"/>
        <v>0.93878351105291036</v>
      </c>
      <c r="F236" s="303"/>
      <c r="G236" s="302">
        <v>0.38837751113634283</v>
      </c>
      <c r="H236" s="302">
        <v>0.12206367840299945</v>
      </c>
      <c r="I236" s="302">
        <v>3.049681034923615E-2</v>
      </c>
      <c r="J236" s="302">
        <f t="shared" si="108"/>
        <v>0.54093799988857838</v>
      </c>
      <c r="K236" s="303"/>
      <c r="L236" s="302">
        <v>0.52071269426144728</v>
      </c>
      <c r="M236" s="302">
        <v>0.16114968578230046</v>
      </c>
      <c r="N236" s="302">
        <v>4.1369014335775667E-2</v>
      </c>
      <c r="O236" s="302">
        <f t="shared" si="107"/>
        <v>0.72323139437952344</v>
      </c>
    </row>
    <row r="237" spans="1:15" s="236" customFormat="1" x14ac:dyDescent="0.2">
      <c r="A237" s="237" t="str">
        <f>name!E$11</f>
        <v>Process, plant and machine operatives</v>
      </c>
      <c r="B237" s="302">
        <v>9.4713920771603399E-2</v>
      </c>
      <c r="C237" s="302">
        <v>5.1796604696801668E-2</v>
      </c>
      <c r="D237" s="302">
        <v>8.6044852200553731E-2</v>
      </c>
      <c r="E237" s="302">
        <f t="shared" si="105"/>
        <v>0.23255537766895878</v>
      </c>
      <c r="F237" s="303"/>
      <c r="G237" s="302">
        <v>4.7479337165471112E-2</v>
      </c>
      <c r="H237" s="302">
        <v>4.6454481738604586E-2</v>
      </c>
      <c r="I237" s="302">
        <v>5.786844720850428E-2</v>
      </c>
      <c r="J237" s="302">
        <f t="shared" si="108"/>
        <v>0.15180226611257999</v>
      </c>
      <c r="K237" s="303"/>
      <c r="L237" s="302">
        <v>5.6546720225818942E-2</v>
      </c>
      <c r="M237" s="302">
        <v>5.7529297511108704E-2</v>
      </c>
      <c r="N237" s="302">
        <v>9.8918042732142872E-2</v>
      </c>
      <c r="O237" s="302">
        <f t="shared" si="107"/>
        <v>0.21299406046907052</v>
      </c>
    </row>
    <row r="238" spans="1:15" s="236" customFormat="1" x14ac:dyDescent="0.2">
      <c r="A238" s="237" t="str">
        <f>name!E$12</f>
        <v>Elementary occupations</v>
      </c>
      <c r="B238" s="302">
        <v>0.15183957675297047</v>
      </c>
      <c r="C238" s="302">
        <v>7.8155746598497208E-2</v>
      </c>
      <c r="D238" s="302">
        <v>9.4266208204842161E-2</v>
      </c>
      <c r="E238" s="302">
        <f t="shared" si="105"/>
        <v>0.32426153155630982</v>
      </c>
      <c r="F238" s="303"/>
      <c r="G238" s="302">
        <v>7.4687744691290955E-2</v>
      </c>
      <c r="H238" s="302">
        <v>3.9425616041062782E-2</v>
      </c>
      <c r="I238" s="302">
        <v>4.5041382126822599E-2</v>
      </c>
      <c r="J238" s="302">
        <f t="shared" si="108"/>
        <v>0.15915474285917633</v>
      </c>
      <c r="K238" s="303"/>
      <c r="L238" s="302">
        <v>6.7234108166114442E-2</v>
      </c>
      <c r="M238" s="302">
        <v>3.414738576682283E-2</v>
      </c>
      <c r="N238" s="302">
        <v>6.7889758464706434E-2</v>
      </c>
      <c r="O238" s="302">
        <f t="shared" si="107"/>
        <v>0.16927125239764371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18.13810027390517</v>
      </c>
      <c r="C240" s="311">
        <f t="shared" ref="C240:E240" si="109">SUM(C230:C238)</f>
        <v>1.8552979633563451</v>
      </c>
      <c r="D240" s="311">
        <f t="shared" si="109"/>
        <v>2.7496017627384757</v>
      </c>
      <c r="E240" s="311">
        <f t="shared" si="109"/>
        <v>22.742999999999995</v>
      </c>
      <c r="F240" s="311"/>
      <c r="G240" s="311">
        <f t="shared" ref="G240:J240" si="110">SUM(G230:G238)</f>
        <v>13.738255403176021</v>
      </c>
      <c r="H240" s="311">
        <f t="shared" si="110"/>
        <v>1.7143275632188233</v>
      </c>
      <c r="I240" s="311">
        <f t="shared" si="110"/>
        <v>1.8364170336051564</v>
      </c>
      <c r="J240" s="311">
        <f t="shared" si="110"/>
        <v>17.288999999999998</v>
      </c>
      <c r="K240" s="311"/>
      <c r="L240" s="311">
        <f t="shared" ref="L240:O240" si="111">SUM(L230:L238)</f>
        <v>16.505327724769231</v>
      </c>
      <c r="M240" s="311">
        <f t="shared" si="111"/>
        <v>2.0124792787218646</v>
      </c>
      <c r="N240" s="311">
        <f t="shared" si="111"/>
        <v>2.2821929965089431</v>
      </c>
      <c r="O240" s="311">
        <f t="shared" si="111"/>
        <v>20.80000000000004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2.1504705378447317</v>
      </c>
      <c r="C247" s="302">
        <v>0.17609350120637893</v>
      </c>
      <c r="D247" s="302">
        <v>0.26589837232354407</v>
      </c>
      <c r="E247" s="302">
        <f>SUM(B247:D247)</f>
        <v>2.5924624113746546</v>
      </c>
      <c r="F247" s="303"/>
      <c r="G247" s="302">
        <v>2.0261303615730926</v>
      </c>
      <c r="H247" s="302">
        <v>0.19361427451507471</v>
      </c>
      <c r="I247" s="302">
        <v>0.32006809380940404</v>
      </c>
      <c r="J247" s="302">
        <f>SUM(G247:I247)</f>
        <v>2.5398127298975712</v>
      </c>
      <c r="K247" s="303"/>
      <c r="L247" s="302">
        <v>1.8021918598574502</v>
      </c>
      <c r="M247" s="302">
        <v>0.20911651550354532</v>
      </c>
      <c r="N247" s="302">
        <v>0.34357655650719215</v>
      </c>
      <c r="O247" s="302">
        <f>SUM(L247:N247)</f>
        <v>2.3548849318681877</v>
      </c>
    </row>
    <row r="248" spans="1:15" s="236" customFormat="1" x14ac:dyDescent="0.2">
      <c r="A248" s="237" t="str">
        <f>name!E$5</f>
        <v>Professional occupations</v>
      </c>
      <c r="B248" s="302">
        <v>2.5216214065515632</v>
      </c>
      <c r="C248" s="302">
        <v>0.1489742889695313</v>
      </c>
      <c r="D248" s="302">
        <v>0.32919514658574245</v>
      </c>
      <c r="E248" s="302">
        <f t="shared" ref="E248:E255" si="112">SUM(B248:D248)</f>
        <v>2.9997908421068371</v>
      </c>
      <c r="F248" s="303"/>
      <c r="G248" s="302">
        <v>2.735037649570593</v>
      </c>
      <c r="H248" s="302">
        <v>0.14838037345267305</v>
      </c>
      <c r="I248" s="302">
        <v>0.35445043115031749</v>
      </c>
      <c r="J248" s="302">
        <f t="shared" ref="J248:J250" si="113">SUM(G248:I248)</f>
        <v>3.2378684541735838</v>
      </c>
      <c r="K248" s="303"/>
      <c r="L248" s="302">
        <v>2.9813517642987168</v>
      </c>
      <c r="M248" s="302">
        <v>0.15856452888535802</v>
      </c>
      <c r="N248" s="302">
        <v>0.34800290867558031</v>
      </c>
      <c r="O248" s="302">
        <f t="shared" ref="O248:O255" si="114">SUM(L248:N248)</f>
        <v>3.487919201859655</v>
      </c>
    </row>
    <row r="249" spans="1:15" s="236" customFormat="1" x14ac:dyDescent="0.2">
      <c r="A249" s="237" t="str">
        <f>name!E$6</f>
        <v>Associate professional occupations</v>
      </c>
      <c r="B249" s="302">
        <v>2.7288903024960582</v>
      </c>
      <c r="C249" s="302">
        <v>0.31826051031447866</v>
      </c>
      <c r="D249" s="302">
        <v>0.47030767990796951</v>
      </c>
      <c r="E249" s="302">
        <f t="shared" si="112"/>
        <v>3.5174584927185064</v>
      </c>
      <c r="F249" s="303"/>
      <c r="G249" s="302">
        <v>2.5990015397893593</v>
      </c>
      <c r="H249" s="302">
        <v>0.2507962296807959</v>
      </c>
      <c r="I249" s="302">
        <v>0.47417492722972582</v>
      </c>
      <c r="J249" s="302">
        <f t="shared" si="113"/>
        <v>3.3239726966998813</v>
      </c>
      <c r="K249" s="303"/>
      <c r="L249" s="302">
        <v>2.2096827457812243</v>
      </c>
      <c r="M249" s="302">
        <v>0.24970497959734916</v>
      </c>
      <c r="N249" s="302">
        <v>0.39773011653632345</v>
      </c>
      <c r="O249" s="302">
        <f t="shared" si="114"/>
        <v>2.857117841914897</v>
      </c>
    </row>
    <row r="250" spans="1:15" s="236" customFormat="1" x14ac:dyDescent="0.2">
      <c r="A250" s="237" t="str">
        <f>name!E$7</f>
        <v>Administrative and secretarial occupations</v>
      </c>
      <c r="B250" s="302">
        <v>2.6799278164067628</v>
      </c>
      <c r="C250" s="302">
        <v>1.0322586743664977</v>
      </c>
      <c r="D250" s="302">
        <v>0.11246273671128018</v>
      </c>
      <c r="E250" s="302">
        <f t="shared" si="112"/>
        <v>3.8246492274845405</v>
      </c>
      <c r="F250" s="303"/>
      <c r="G250" s="302">
        <v>2.1610156639717233</v>
      </c>
      <c r="H250" s="302">
        <v>0.71628890815350243</v>
      </c>
      <c r="I250" s="302">
        <v>7.9919773852463571E-2</v>
      </c>
      <c r="J250" s="302">
        <f t="shared" si="113"/>
        <v>2.9572243459776897</v>
      </c>
      <c r="K250" s="303"/>
      <c r="L250" s="302">
        <v>1.4135261166218949</v>
      </c>
      <c r="M250" s="302">
        <v>0.50562641128152142</v>
      </c>
      <c r="N250" s="302">
        <v>7.2995807143623637E-2</v>
      </c>
      <c r="O250" s="302">
        <f t="shared" si="114"/>
        <v>1.9921483350470399</v>
      </c>
    </row>
    <row r="251" spans="1:15" s="236" customFormat="1" x14ac:dyDescent="0.2">
      <c r="A251" s="237" t="str">
        <f>name!E$8</f>
        <v>Skilled trades occupations</v>
      </c>
      <c r="B251" s="302">
        <v>0.15124047064961216</v>
      </c>
      <c r="C251" s="302">
        <v>3.1280181647494819E-2</v>
      </c>
      <c r="D251" s="302">
        <v>0.12182263006884557</v>
      </c>
      <c r="E251" s="302">
        <f t="shared" si="112"/>
        <v>0.30434328236595254</v>
      </c>
      <c r="F251" s="303"/>
      <c r="G251" s="302">
        <v>9.9908710115002186E-2</v>
      </c>
      <c r="H251" s="302">
        <v>1.6784665383405704E-2</v>
      </c>
      <c r="I251" s="302">
        <v>9.2078585350649403E-2</v>
      </c>
      <c r="J251" s="302">
        <f>SUM(G251:I251)</f>
        <v>0.2087719608490573</v>
      </c>
      <c r="K251" s="303"/>
      <c r="L251" s="302">
        <v>9.5780457345497741E-2</v>
      </c>
      <c r="M251" s="302">
        <v>1.8071976371744188E-2</v>
      </c>
      <c r="N251" s="302">
        <v>9.1147634383383011E-2</v>
      </c>
      <c r="O251" s="302">
        <f t="shared" si="114"/>
        <v>0.20500006810062493</v>
      </c>
    </row>
    <row r="252" spans="1:15" s="236" customFormat="1" x14ac:dyDescent="0.2">
      <c r="A252" s="237" t="str">
        <f>name!E$9</f>
        <v>Caring, leisure and other service occupations</v>
      </c>
      <c r="B252" s="302">
        <v>0.12589175816263251</v>
      </c>
      <c r="C252" s="302">
        <v>1.0313163422682835E-2</v>
      </c>
      <c r="D252" s="302">
        <v>4.4066961621684671E-2</v>
      </c>
      <c r="E252" s="302">
        <f t="shared" si="112"/>
        <v>0.18027188320700002</v>
      </c>
      <c r="F252" s="303"/>
      <c r="G252" s="302">
        <v>8.7317141540154866E-2</v>
      </c>
      <c r="H252" s="302">
        <v>6.8462821603550413E-3</v>
      </c>
      <c r="I252" s="302">
        <v>3.264905078022954E-2</v>
      </c>
      <c r="J252" s="302">
        <f t="shared" ref="J252:J255" si="115">SUM(G252:I252)</f>
        <v>0.12681247448073946</v>
      </c>
      <c r="K252" s="303"/>
      <c r="L252" s="302">
        <v>9.2402888124807153E-2</v>
      </c>
      <c r="M252" s="302">
        <v>5.3143415450526274E-3</v>
      </c>
      <c r="N252" s="302">
        <v>4.2200950360640969E-2</v>
      </c>
      <c r="O252" s="302">
        <f t="shared" si="114"/>
        <v>0.13991818003050074</v>
      </c>
    </row>
    <row r="253" spans="1:15" s="236" customFormat="1" x14ac:dyDescent="0.2">
      <c r="A253" s="237" t="str">
        <f>name!E$10</f>
        <v>Sales and customer service occupations</v>
      </c>
      <c r="B253" s="302">
        <v>0.72350286500944938</v>
      </c>
      <c r="C253" s="302">
        <v>0.27177606438347474</v>
      </c>
      <c r="D253" s="302">
        <v>0.16744593698461963</v>
      </c>
      <c r="E253" s="302">
        <f t="shared" si="112"/>
        <v>1.1627248663775438</v>
      </c>
      <c r="F253" s="303"/>
      <c r="G253" s="302">
        <v>0.54746190469710299</v>
      </c>
      <c r="H253" s="302">
        <v>0.20502334975046302</v>
      </c>
      <c r="I253" s="302">
        <v>6.9840451737376893E-2</v>
      </c>
      <c r="J253" s="302">
        <f t="shared" si="115"/>
        <v>0.82232570618494283</v>
      </c>
      <c r="K253" s="303"/>
      <c r="L253" s="302">
        <v>0.53630138801028493</v>
      </c>
      <c r="M253" s="302">
        <v>0.2199088992665009</v>
      </c>
      <c r="N253" s="302">
        <v>5.5265813533819937E-2</v>
      </c>
      <c r="O253" s="302">
        <f t="shared" si="114"/>
        <v>0.81147610081060584</v>
      </c>
    </row>
    <row r="254" spans="1:15" s="236" customFormat="1" x14ac:dyDescent="0.2">
      <c r="A254" s="237" t="str">
        <f>name!E$11</f>
        <v>Process, plant and machine operatives</v>
      </c>
      <c r="B254" s="302">
        <v>5.8722354711290406E-2</v>
      </c>
      <c r="C254" s="302">
        <v>1.1825554710783677E-2</v>
      </c>
      <c r="D254" s="302">
        <v>3.2556225021953357E-2</v>
      </c>
      <c r="E254" s="302">
        <f t="shared" si="112"/>
        <v>0.10310413444402744</v>
      </c>
      <c r="F254" s="303"/>
      <c r="G254" s="302">
        <v>3.7649406387245343E-2</v>
      </c>
      <c r="H254" s="302">
        <v>6.7526257205715451E-3</v>
      </c>
      <c r="I254" s="302">
        <v>5.5265344627437096E-2</v>
      </c>
      <c r="J254" s="302">
        <f t="shared" si="115"/>
        <v>9.9667376735253985E-2</v>
      </c>
      <c r="K254" s="303"/>
      <c r="L254" s="302">
        <v>3.9532295496467203E-2</v>
      </c>
      <c r="M254" s="302">
        <v>1.2278285489765443E-2</v>
      </c>
      <c r="N254" s="302">
        <v>7.8306716294832893E-2</v>
      </c>
      <c r="O254" s="302">
        <f t="shared" si="114"/>
        <v>0.13011729728106552</v>
      </c>
    </row>
    <row r="255" spans="1:15" s="236" customFormat="1" x14ac:dyDescent="0.2">
      <c r="A255" s="237" t="str">
        <f>name!E$12</f>
        <v>Elementary occupations</v>
      </c>
      <c r="B255" s="302">
        <v>0.13529977359299214</v>
      </c>
      <c r="C255" s="302">
        <v>3.9082435847683401E-2</v>
      </c>
      <c r="D255" s="302">
        <v>4.0812650480274978E-2</v>
      </c>
      <c r="E255" s="302">
        <f t="shared" si="112"/>
        <v>0.2151948599209505</v>
      </c>
      <c r="F255" s="303"/>
      <c r="G255" s="302">
        <v>8.8143244735586657E-2</v>
      </c>
      <c r="H255" s="302">
        <v>2.2561067126890343E-2</v>
      </c>
      <c r="I255" s="302">
        <v>2.8839943138830058E-2</v>
      </c>
      <c r="J255" s="302">
        <f t="shared" si="115"/>
        <v>0.13954425500130707</v>
      </c>
      <c r="K255" s="303"/>
      <c r="L255" s="302">
        <v>7.8097168768388708E-2</v>
      </c>
      <c r="M255" s="302">
        <v>1.5003662545297961E-2</v>
      </c>
      <c r="N255" s="302">
        <v>3.4317211773740426E-2</v>
      </c>
      <c r="O255" s="302">
        <f t="shared" si="114"/>
        <v>0.1274180430874271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11.27556728542509</v>
      </c>
      <c r="C257" s="311">
        <f t="shared" ref="C257:E257" si="116">SUM(C247:C255)</f>
        <v>2.0398643748690057</v>
      </c>
      <c r="D257" s="311">
        <f t="shared" si="116"/>
        <v>1.5845683397059145</v>
      </c>
      <c r="E257" s="311">
        <f t="shared" si="116"/>
        <v>14.900000000000015</v>
      </c>
      <c r="F257" s="311"/>
      <c r="G257" s="311">
        <f t="shared" ref="G257:J257" si="117">SUM(G247:G255)</f>
        <v>10.381665622379861</v>
      </c>
      <c r="H257" s="311">
        <f t="shared" si="117"/>
        <v>1.5670477759437316</v>
      </c>
      <c r="I257" s="311">
        <f t="shared" si="117"/>
        <v>1.5072866016764339</v>
      </c>
      <c r="J257" s="311">
        <f t="shared" si="117"/>
        <v>13.456000000000028</v>
      </c>
      <c r="K257" s="311"/>
      <c r="L257" s="311">
        <f t="shared" ref="L257:O257" si="118">SUM(L247:L255)</f>
        <v>9.2488666843047334</v>
      </c>
      <c r="M257" s="311">
        <f t="shared" si="118"/>
        <v>1.3935896004861352</v>
      </c>
      <c r="N257" s="311">
        <f t="shared" si="118"/>
        <v>1.4635437152091368</v>
      </c>
      <c r="O257" s="311">
        <f t="shared" si="118"/>
        <v>12.106000000000003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1.349006120760178</v>
      </c>
      <c r="C264" s="302">
        <v>0.3050912155456208</v>
      </c>
      <c r="D264" s="302">
        <v>0.5000871560870005</v>
      </c>
      <c r="E264" s="302">
        <f>SUM(B264:D264)</f>
        <v>2.1541844923927993</v>
      </c>
      <c r="F264" s="303"/>
      <c r="G264" s="302">
        <v>1.4144934132002602</v>
      </c>
      <c r="H264" s="302">
        <v>0.42735745321687474</v>
      </c>
      <c r="I264" s="302">
        <v>0.45438102433590288</v>
      </c>
      <c r="J264" s="302">
        <f>SUM(G264:I264)</f>
        <v>2.2962318907530377</v>
      </c>
      <c r="K264" s="303"/>
      <c r="L264" s="302">
        <v>1.7334250368589783</v>
      </c>
      <c r="M264" s="302">
        <v>0.48189085007529636</v>
      </c>
      <c r="N264" s="302">
        <v>0.54145177768979535</v>
      </c>
      <c r="O264" s="302">
        <f>SUM(L264:N264)</f>
        <v>2.7567676646240704</v>
      </c>
    </row>
    <row r="265" spans="1:15" s="236" customFormat="1" x14ac:dyDescent="0.2">
      <c r="A265" s="237" t="str">
        <f>name!E$5</f>
        <v>Professional occupations</v>
      </c>
      <c r="B265" s="302">
        <v>1.1605458213055222</v>
      </c>
      <c r="C265" s="302">
        <v>0.21174223084849852</v>
      </c>
      <c r="D265" s="302">
        <v>0.18698349233247755</v>
      </c>
      <c r="E265" s="302">
        <f t="shared" ref="E265:E272" si="119">SUM(B265:D265)</f>
        <v>1.5592715444864984</v>
      </c>
      <c r="F265" s="303"/>
      <c r="G265" s="302">
        <v>1.401653559680462</v>
      </c>
      <c r="H265" s="302">
        <v>0.33746578058465387</v>
      </c>
      <c r="I265" s="302">
        <v>0.13373550814507704</v>
      </c>
      <c r="J265" s="302">
        <f t="shared" ref="J265:J267" si="120">SUM(G265:I265)</f>
        <v>1.872854848410193</v>
      </c>
      <c r="K265" s="303"/>
      <c r="L265" s="302">
        <v>1.7582092961612599</v>
      </c>
      <c r="M265" s="302">
        <v>0.39938739815879193</v>
      </c>
      <c r="N265" s="302">
        <v>0.10678077846634093</v>
      </c>
      <c r="O265" s="302">
        <f t="shared" ref="O265:O272" si="121">SUM(L265:N265)</f>
        <v>2.2643774727863928</v>
      </c>
    </row>
    <row r="266" spans="1:15" s="236" customFormat="1" x14ac:dyDescent="0.2">
      <c r="A266" s="237" t="str">
        <f>name!E$6</f>
        <v>Associate professional occupations</v>
      </c>
      <c r="B266" s="302">
        <v>1.104371682105163</v>
      </c>
      <c r="C266" s="302">
        <v>0.2971773569818103</v>
      </c>
      <c r="D266" s="302">
        <v>0.12357111893258779</v>
      </c>
      <c r="E266" s="302">
        <f t="shared" si="119"/>
        <v>1.5251201580195612</v>
      </c>
      <c r="F266" s="303"/>
      <c r="G266" s="302">
        <v>1.2113106380345475</v>
      </c>
      <c r="H266" s="302">
        <v>0.3796508022569447</v>
      </c>
      <c r="I266" s="302">
        <v>9.0979589171604799E-2</v>
      </c>
      <c r="J266" s="302">
        <f t="shared" si="120"/>
        <v>1.681941029463097</v>
      </c>
      <c r="K266" s="303"/>
      <c r="L266" s="302">
        <v>1.3515727761476506</v>
      </c>
      <c r="M266" s="302">
        <v>0.37171545506508696</v>
      </c>
      <c r="N266" s="302">
        <v>8.0020204956650701E-2</v>
      </c>
      <c r="O266" s="302">
        <f t="shared" si="121"/>
        <v>1.8033084361693883</v>
      </c>
    </row>
    <row r="267" spans="1:15" s="236" customFormat="1" x14ac:dyDescent="0.2">
      <c r="A267" s="237" t="str">
        <f>name!E$7</f>
        <v>Administrative and secretarial occupations</v>
      </c>
      <c r="B267" s="302">
        <v>0.83948111616250332</v>
      </c>
      <c r="C267" s="302">
        <v>0.85498079344180677</v>
      </c>
      <c r="D267" s="302">
        <v>0.10069456463289471</v>
      </c>
      <c r="E267" s="302">
        <f t="shared" si="119"/>
        <v>1.7951564742372048</v>
      </c>
      <c r="F267" s="303"/>
      <c r="G267" s="302">
        <v>0.79414046196535903</v>
      </c>
      <c r="H267" s="302">
        <v>1.0664846751694854</v>
      </c>
      <c r="I267" s="302">
        <v>8.9043985280196497E-2</v>
      </c>
      <c r="J267" s="302">
        <f t="shared" si="120"/>
        <v>1.9496691224150411</v>
      </c>
      <c r="K267" s="303"/>
      <c r="L267" s="302">
        <v>0.65242233180140785</v>
      </c>
      <c r="M267" s="302">
        <v>0.95513398635521718</v>
      </c>
      <c r="N267" s="302">
        <v>0.10279014289404687</v>
      </c>
      <c r="O267" s="302">
        <f t="shared" si="121"/>
        <v>1.7103464610506718</v>
      </c>
    </row>
    <row r="268" spans="1:15" s="236" customFormat="1" x14ac:dyDescent="0.2">
      <c r="A268" s="237" t="str">
        <f>name!E$8</f>
        <v>Skilled trades occupations</v>
      </c>
      <c r="B268" s="302">
        <v>0.3956752146203627</v>
      </c>
      <c r="C268" s="302">
        <v>7.1859208168813041E-2</v>
      </c>
      <c r="D268" s="302">
        <v>0.25967037689462963</v>
      </c>
      <c r="E268" s="302">
        <f t="shared" si="119"/>
        <v>0.72720479968380536</v>
      </c>
      <c r="F268" s="303"/>
      <c r="G268" s="302">
        <v>0.3082736765976804</v>
      </c>
      <c r="H268" s="302">
        <v>5.7015507494843465E-2</v>
      </c>
      <c r="I268" s="302">
        <v>0.1541329220343208</v>
      </c>
      <c r="J268" s="302">
        <f>SUM(G268:I268)</f>
        <v>0.5194221061268447</v>
      </c>
      <c r="K268" s="303"/>
      <c r="L268" s="302">
        <v>0.39875835056297815</v>
      </c>
      <c r="M268" s="302">
        <v>8.7062867497166282E-2</v>
      </c>
      <c r="N268" s="302">
        <v>0.22091020168645192</v>
      </c>
      <c r="O268" s="302">
        <f t="shared" si="121"/>
        <v>0.70673141974659637</v>
      </c>
    </row>
    <row r="269" spans="1:15" s="236" customFormat="1" x14ac:dyDescent="0.2">
      <c r="A269" s="237" t="str">
        <f>name!E$9</f>
        <v>Caring, leisure and other service occupations</v>
      </c>
      <c r="B269" s="302">
        <v>0.17430117159307981</v>
      </c>
      <c r="C269" s="302">
        <v>9.6581303873972138E-2</v>
      </c>
      <c r="D269" s="302">
        <v>4.7418571669060397E-2</v>
      </c>
      <c r="E269" s="302">
        <f t="shared" si="119"/>
        <v>0.31830104713611235</v>
      </c>
      <c r="F269" s="303"/>
      <c r="G269" s="302">
        <v>0.1620303417283086</v>
      </c>
      <c r="H269" s="302">
        <v>0.10286345909714664</v>
      </c>
      <c r="I269" s="302">
        <v>3.6661689501448151E-2</v>
      </c>
      <c r="J269" s="302">
        <f t="shared" ref="J269:J272" si="122">SUM(G269:I269)</f>
        <v>0.30155549032690337</v>
      </c>
      <c r="K269" s="303"/>
      <c r="L269" s="302">
        <v>0.20705853578651112</v>
      </c>
      <c r="M269" s="302">
        <v>9.7588610919472199E-2</v>
      </c>
      <c r="N269" s="302">
        <v>6.812442860886464E-2</v>
      </c>
      <c r="O269" s="302">
        <f t="shared" si="121"/>
        <v>0.37277157531484795</v>
      </c>
    </row>
    <row r="270" spans="1:15" s="236" customFormat="1" x14ac:dyDescent="0.2">
      <c r="A270" s="237" t="str">
        <f>name!E$10</f>
        <v>Sales and customer service occupations</v>
      </c>
      <c r="B270" s="302">
        <v>0.58245382497437559</v>
      </c>
      <c r="C270" s="302">
        <v>0.32766640873932684</v>
      </c>
      <c r="D270" s="302">
        <v>0.1276474012371426</v>
      </c>
      <c r="E270" s="302">
        <f t="shared" si="119"/>
        <v>1.0377676349508451</v>
      </c>
      <c r="F270" s="303"/>
      <c r="G270" s="302">
        <v>0.49093623857728586</v>
      </c>
      <c r="H270" s="302">
        <v>0.35973420910367021</v>
      </c>
      <c r="I270" s="302">
        <v>8.2813215209818242E-2</v>
      </c>
      <c r="J270" s="302">
        <f t="shared" si="122"/>
        <v>0.93348366289077433</v>
      </c>
      <c r="K270" s="303"/>
      <c r="L270" s="302">
        <v>0.54180957426427967</v>
      </c>
      <c r="M270" s="302">
        <v>0.38318186691982159</v>
      </c>
      <c r="N270" s="302">
        <v>7.7898161743309435E-2</v>
      </c>
      <c r="O270" s="302">
        <f t="shared" si="121"/>
        <v>1.0028896029274108</v>
      </c>
    </row>
    <row r="271" spans="1:15" s="236" customFormat="1" x14ac:dyDescent="0.2">
      <c r="A271" s="237" t="str">
        <f>name!E$11</f>
        <v>Process, plant and machine operatives</v>
      </c>
      <c r="B271" s="302">
        <v>7.6774755551522758E-2</v>
      </c>
      <c r="C271" s="302">
        <v>2.4582913018536167E-2</v>
      </c>
      <c r="D271" s="302">
        <v>1.0640435890773752E-2</v>
      </c>
      <c r="E271" s="302">
        <f t="shared" si="119"/>
        <v>0.11199810446083268</v>
      </c>
      <c r="F271" s="303"/>
      <c r="G271" s="302">
        <v>5.793290959586448E-2</v>
      </c>
      <c r="H271" s="302">
        <v>1.8864718543030259E-2</v>
      </c>
      <c r="I271" s="302">
        <v>8.95608534501687E-3</v>
      </c>
      <c r="J271" s="302">
        <f t="shared" si="122"/>
        <v>8.5753713483911601E-2</v>
      </c>
      <c r="K271" s="303"/>
      <c r="L271" s="302">
        <v>6.7695484569161593E-2</v>
      </c>
      <c r="M271" s="302">
        <v>2.2777206809099376E-2</v>
      </c>
      <c r="N271" s="302">
        <v>1.2768175332542479E-2</v>
      </c>
      <c r="O271" s="302">
        <f t="shared" si="121"/>
        <v>0.10324086671080346</v>
      </c>
    </row>
    <row r="272" spans="1:15" s="236" customFormat="1" x14ac:dyDescent="0.2">
      <c r="A272" s="237" t="str">
        <f>name!E$12</f>
        <v>Elementary occupations</v>
      </c>
      <c r="B272" s="302">
        <v>0.12609861816153667</v>
      </c>
      <c r="C272" s="302">
        <v>0.22777726978626903</v>
      </c>
      <c r="D272" s="302">
        <v>5.0119856684541081E-2</v>
      </c>
      <c r="E272" s="302">
        <f t="shared" si="119"/>
        <v>0.40399574463234678</v>
      </c>
      <c r="F272" s="303"/>
      <c r="G272" s="302">
        <v>9.86651578319067E-2</v>
      </c>
      <c r="H272" s="302">
        <v>0.22372168686344371</v>
      </c>
      <c r="I272" s="302">
        <v>2.5701291434844196E-2</v>
      </c>
      <c r="J272" s="302">
        <f t="shared" si="122"/>
        <v>0.34808813613019457</v>
      </c>
      <c r="K272" s="303"/>
      <c r="L272" s="302">
        <v>0.10027419734240338</v>
      </c>
      <c r="M272" s="302">
        <v>0.15110925862380578</v>
      </c>
      <c r="N272" s="302">
        <v>4.8183044703598327E-2</v>
      </c>
      <c r="O272" s="302">
        <f t="shared" si="121"/>
        <v>0.2995665006698075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5.8087083252342451</v>
      </c>
      <c r="C274" s="311">
        <f t="shared" ref="C274:E274" si="123">SUM(C264:C272)</f>
        <v>2.4174587004046537</v>
      </c>
      <c r="D274" s="311">
        <f t="shared" si="123"/>
        <v>1.4068329743611081</v>
      </c>
      <c r="E274" s="311">
        <f t="shared" si="123"/>
        <v>9.6330000000000044</v>
      </c>
      <c r="F274" s="311"/>
      <c r="G274" s="311">
        <f t="shared" ref="G274:J274" si="124">SUM(G264:G272)</f>
        <v>5.9394363972116757</v>
      </c>
      <c r="H274" s="311">
        <f t="shared" si="124"/>
        <v>2.9731582923300932</v>
      </c>
      <c r="I274" s="311">
        <f t="shared" si="124"/>
        <v>1.0764053104582294</v>
      </c>
      <c r="J274" s="311">
        <f t="shared" si="124"/>
        <v>9.9889999999999954</v>
      </c>
      <c r="K274" s="311"/>
      <c r="L274" s="311">
        <f t="shared" ref="L274:O274" si="125">SUM(L264:L272)</f>
        <v>6.8112255834946298</v>
      </c>
      <c r="M274" s="311">
        <f t="shared" si="125"/>
        <v>2.9498475004237577</v>
      </c>
      <c r="N274" s="311">
        <f t="shared" si="125"/>
        <v>1.2589269160816006</v>
      </c>
      <c r="O274" s="311">
        <f t="shared" si="125"/>
        <v>11.019999999999991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3.8886557249659841</v>
      </c>
      <c r="C281" s="302">
        <v>0.84602559510947095</v>
      </c>
      <c r="D281" s="302">
        <v>1.0675611647316139</v>
      </c>
      <c r="E281" s="302">
        <f>SUM(B281:D281)</f>
        <v>5.8022424848070688</v>
      </c>
      <c r="F281" s="303"/>
      <c r="G281" s="302">
        <v>4.1600474393683866</v>
      </c>
      <c r="H281" s="302">
        <v>0.99491663130957275</v>
      </c>
      <c r="I281" s="302">
        <v>1.0579398961024153</v>
      </c>
      <c r="J281" s="302">
        <f>SUM(G281:I281)</f>
        <v>6.2129039667803747</v>
      </c>
      <c r="K281" s="303"/>
      <c r="L281" s="302">
        <v>4.394184832262539</v>
      </c>
      <c r="M281" s="302">
        <v>1.2887423101730338</v>
      </c>
      <c r="N281" s="302">
        <v>1.3542535845722978</v>
      </c>
      <c r="O281" s="302">
        <f>SUM(L281:N281)</f>
        <v>7.037180727007871</v>
      </c>
    </row>
    <row r="282" spans="1:15" s="236" customFormat="1" x14ac:dyDescent="0.2">
      <c r="A282" s="237" t="str">
        <f>name!E$5</f>
        <v>Professional occupations</v>
      </c>
      <c r="B282" s="302">
        <v>9.9580711283845353</v>
      </c>
      <c r="C282" s="302">
        <v>1.5794409121227548</v>
      </c>
      <c r="D282" s="302">
        <v>3.4315996932253272</v>
      </c>
      <c r="E282" s="302">
        <f t="shared" ref="E282:E289" si="126">SUM(B282:D282)</f>
        <v>14.969111733732618</v>
      </c>
      <c r="F282" s="303"/>
      <c r="G282" s="302">
        <v>12.433025239780827</v>
      </c>
      <c r="H282" s="302">
        <v>1.8428752528421188</v>
      </c>
      <c r="I282" s="302">
        <v>2.8326584661494452</v>
      </c>
      <c r="J282" s="302">
        <f t="shared" ref="J282:J284" si="127">SUM(G282:I282)</f>
        <v>17.108558958772392</v>
      </c>
      <c r="K282" s="303"/>
      <c r="L282" s="302">
        <v>15.220057064390694</v>
      </c>
      <c r="M282" s="302">
        <v>2.5369625947614316</v>
      </c>
      <c r="N282" s="302">
        <v>3.1659684915116997</v>
      </c>
      <c r="O282" s="302">
        <f t="shared" ref="O282:O289" si="128">SUM(L282:N282)</f>
        <v>20.922988150663823</v>
      </c>
    </row>
    <row r="283" spans="1:15" s="236" customFormat="1" x14ac:dyDescent="0.2">
      <c r="A283" s="237" t="str">
        <f>name!E$6</f>
        <v>Associate professional occupations</v>
      </c>
      <c r="B283" s="302">
        <v>4.8251851223115629</v>
      </c>
      <c r="C283" s="302">
        <v>1.2092701635418333</v>
      </c>
      <c r="D283" s="302">
        <v>1.2766748269729489</v>
      </c>
      <c r="E283" s="302">
        <f t="shared" si="126"/>
        <v>7.3111301128263451</v>
      </c>
      <c r="F283" s="303"/>
      <c r="G283" s="302">
        <v>5.4712826958880338</v>
      </c>
      <c r="H283" s="302">
        <v>1.1938828998142048</v>
      </c>
      <c r="I283" s="302">
        <v>1.0552984318420837</v>
      </c>
      <c r="J283" s="302">
        <f t="shared" si="127"/>
        <v>7.7204640275443221</v>
      </c>
      <c r="K283" s="303"/>
      <c r="L283" s="302">
        <v>5.646805232000192</v>
      </c>
      <c r="M283" s="302">
        <v>1.3396313109396303</v>
      </c>
      <c r="N283" s="302">
        <v>1.2531790837642764</v>
      </c>
      <c r="O283" s="302">
        <f t="shared" si="128"/>
        <v>8.239615626704099</v>
      </c>
    </row>
    <row r="284" spans="1:15" s="236" customFormat="1" x14ac:dyDescent="0.2">
      <c r="A284" s="237" t="str">
        <f>name!E$7</f>
        <v>Administrative and secretarial occupations</v>
      </c>
      <c r="B284" s="302">
        <v>3.0149473052811082</v>
      </c>
      <c r="C284" s="302">
        <v>2.9770776264967997</v>
      </c>
      <c r="D284" s="302">
        <v>0.63626623332444676</v>
      </c>
      <c r="E284" s="302">
        <f t="shared" si="126"/>
        <v>6.6282911651023548</v>
      </c>
      <c r="F284" s="303"/>
      <c r="G284" s="302">
        <v>2.879427444839795</v>
      </c>
      <c r="H284" s="302">
        <v>2.0707492473859399</v>
      </c>
      <c r="I284" s="302">
        <v>0.4824508040415606</v>
      </c>
      <c r="J284" s="302">
        <f t="shared" si="127"/>
        <v>5.4326274962672958</v>
      </c>
      <c r="K284" s="303"/>
      <c r="L284" s="302">
        <v>2.0193222462560443</v>
      </c>
      <c r="M284" s="302">
        <v>1.7855989876406022</v>
      </c>
      <c r="N284" s="302">
        <v>0.4869597630141379</v>
      </c>
      <c r="O284" s="302">
        <f t="shared" si="128"/>
        <v>4.2918809969107841</v>
      </c>
    </row>
    <row r="285" spans="1:15" s="236" customFormat="1" x14ac:dyDescent="0.2">
      <c r="A285" s="237" t="str">
        <f>name!E$8</f>
        <v>Skilled trades occupations</v>
      </c>
      <c r="B285" s="302">
        <v>0.77745172095189086</v>
      </c>
      <c r="C285" s="302">
        <v>0.1904425420287687</v>
      </c>
      <c r="D285" s="302">
        <v>0.19301950586935618</v>
      </c>
      <c r="E285" s="302">
        <f t="shared" si="126"/>
        <v>1.1609137688500157</v>
      </c>
      <c r="F285" s="303"/>
      <c r="G285" s="302">
        <v>0.60228238402471579</v>
      </c>
      <c r="H285" s="302">
        <v>0.11097618404277006</v>
      </c>
      <c r="I285" s="302">
        <v>0.14475171163723327</v>
      </c>
      <c r="J285" s="302">
        <f>SUM(G285:I285)</f>
        <v>0.8580102797047191</v>
      </c>
      <c r="K285" s="303"/>
      <c r="L285" s="302">
        <v>0.60010370299934346</v>
      </c>
      <c r="M285" s="302">
        <v>0.16324629835014515</v>
      </c>
      <c r="N285" s="302">
        <v>0.22683053429223857</v>
      </c>
      <c r="O285" s="302">
        <f t="shared" si="128"/>
        <v>0.99018053564172714</v>
      </c>
    </row>
    <row r="286" spans="1:15" s="236" customFormat="1" x14ac:dyDescent="0.2">
      <c r="A286" s="237" t="str">
        <f>name!E$9</f>
        <v>Caring, leisure and other service occupations</v>
      </c>
      <c r="B286" s="302">
        <v>0.36324687173186199</v>
      </c>
      <c r="C286" s="302">
        <v>0.15361032377405112</v>
      </c>
      <c r="D286" s="302">
        <v>0.23001037818892753</v>
      </c>
      <c r="E286" s="302">
        <f t="shared" si="126"/>
        <v>0.74686757369484069</v>
      </c>
      <c r="F286" s="303"/>
      <c r="G286" s="302">
        <v>0.65082923393146663</v>
      </c>
      <c r="H286" s="302">
        <v>0.29096132268368219</v>
      </c>
      <c r="I286" s="302">
        <v>0.33445589392822594</v>
      </c>
      <c r="J286" s="302">
        <f t="shared" ref="J286:J289" si="129">SUM(G286:I286)</f>
        <v>1.2762464505433746</v>
      </c>
      <c r="K286" s="303"/>
      <c r="L286" s="302">
        <v>0.89642089467621411</v>
      </c>
      <c r="M286" s="302">
        <v>0.40839764853048688</v>
      </c>
      <c r="N286" s="302">
        <v>0.52698813189217741</v>
      </c>
      <c r="O286" s="302">
        <f t="shared" si="128"/>
        <v>1.8318066750988784</v>
      </c>
    </row>
    <row r="287" spans="1:15" s="236" customFormat="1" x14ac:dyDescent="0.2">
      <c r="A287" s="237" t="str">
        <f>name!E$10</f>
        <v>Sales and customer service occupations</v>
      </c>
      <c r="B287" s="302">
        <v>0.68095022869012833</v>
      </c>
      <c r="C287" s="302">
        <v>0.44614307022269178</v>
      </c>
      <c r="D287" s="302">
        <v>0.21786912199929814</v>
      </c>
      <c r="E287" s="302">
        <f t="shared" si="126"/>
        <v>1.3449624209121183</v>
      </c>
      <c r="F287" s="303"/>
      <c r="G287" s="302">
        <v>0.62343635003700004</v>
      </c>
      <c r="H287" s="302">
        <v>0.33465842292253983</v>
      </c>
      <c r="I287" s="302">
        <v>0.13001228393922465</v>
      </c>
      <c r="J287" s="302">
        <f t="shared" si="129"/>
        <v>1.0881070568987645</v>
      </c>
      <c r="K287" s="303"/>
      <c r="L287" s="302">
        <v>0.66786852614902159</v>
      </c>
      <c r="M287" s="302">
        <v>0.39773476704065441</v>
      </c>
      <c r="N287" s="302">
        <v>0.14173366644554891</v>
      </c>
      <c r="O287" s="302">
        <f t="shared" si="128"/>
        <v>1.2073369596352248</v>
      </c>
    </row>
    <row r="288" spans="1:15" s="236" customFormat="1" x14ac:dyDescent="0.2">
      <c r="A288" s="237" t="str">
        <f>name!E$11</f>
        <v>Process, plant and machine operatives</v>
      </c>
      <c r="B288" s="302">
        <v>0.21217864034035941</v>
      </c>
      <c r="C288" s="302">
        <v>0.15786147711394544</v>
      </c>
      <c r="D288" s="302">
        <v>5.8452005404150041E-2</v>
      </c>
      <c r="E288" s="302">
        <f t="shared" si="126"/>
        <v>0.42849212285845489</v>
      </c>
      <c r="F288" s="303"/>
      <c r="G288" s="302">
        <v>0.15250451094292961</v>
      </c>
      <c r="H288" s="302">
        <v>0.12787546440338113</v>
      </c>
      <c r="I288" s="302">
        <v>5.1763049560095115E-2</v>
      </c>
      <c r="J288" s="302">
        <f t="shared" si="129"/>
        <v>0.3321430249064059</v>
      </c>
      <c r="K288" s="303"/>
      <c r="L288" s="302">
        <v>0.14783937730945951</v>
      </c>
      <c r="M288" s="302">
        <v>0.19513659750938975</v>
      </c>
      <c r="N288" s="302">
        <v>7.3769526422473572E-2</v>
      </c>
      <c r="O288" s="302">
        <f t="shared" si="128"/>
        <v>0.41674550124132281</v>
      </c>
    </row>
    <row r="289" spans="1:15" s="236" customFormat="1" x14ac:dyDescent="0.2">
      <c r="A289" s="237" t="str">
        <f>name!E$12</f>
        <v>Elementary occupations</v>
      </c>
      <c r="B289" s="302">
        <v>0.48039710007892183</v>
      </c>
      <c r="C289" s="302">
        <v>0.39772839246038538</v>
      </c>
      <c r="D289" s="302">
        <v>9.7863124676883032E-2</v>
      </c>
      <c r="E289" s="302">
        <f t="shared" si="126"/>
        <v>0.97598861721619024</v>
      </c>
      <c r="F289" s="303"/>
      <c r="G289" s="302">
        <v>0.39657842033691065</v>
      </c>
      <c r="H289" s="302">
        <v>0.3040893385884908</v>
      </c>
      <c r="I289" s="302">
        <v>6.5270979656944464E-2</v>
      </c>
      <c r="J289" s="302">
        <f t="shared" si="129"/>
        <v>0.76593873858234596</v>
      </c>
      <c r="K289" s="303"/>
      <c r="L289" s="302">
        <v>0.35962473060068445</v>
      </c>
      <c r="M289" s="302">
        <v>0.30700959052778309</v>
      </c>
      <c r="N289" s="302">
        <v>8.6630505967882868E-2</v>
      </c>
      <c r="O289" s="302">
        <f t="shared" si="128"/>
        <v>0.75326482709635045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24.201083842736352</v>
      </c>
      <c r="C291" s="311">
        <f t="shared" ref="C291:E291" si="130">SUM(C281:C289)</f>
        <v>7.9576001028706997</v>
      </c>
      <c r="D291" s="311">
        <f t="shared" si="130"/>
        <v>7.2093160543929509</v>
      </c>
      <c r="E291" s="311">
        <f t="shared" si="130"/>
        <v>39.368000000000009</v>
      </c>
      <c r="F291" s="311"/>
      <c r="G291" s="311">
        <f t="shared" ref="G291:J291" si="131">SUM(G281:G289)</f>
        <v>27.369413719150064</v>
      </c>
      <c r="H291" s="311">
        <f t="shared" si="131"/>
        <v>7.2709847639926997</v>
      </c>
      <c r="I291" s="311">
        <f t="shared" si="131"/>
        <v>6.1546015168572277</v>
      </c>
      <c r="J291" s="311">
        <f t="shared" si="131"/>
        <v>40.795000000000002</v>
      </c>
      <c r="K291" s="311"/>
      <c r="L291" s="311">
        <f t="shared" ref="L291:O291" si="132">SUM(L281:L289)</f>
        <v>29.952226606644196</v>
      </c>
      <c r="M291" s="311">
        <f t="shared" si="132"/>
        <v>8.4224601054731583</v>
      </c>
      <c r="N291" s="311">
        <f t="shared" si="132"/>
        <v>7.3163132878827328</v>
      </c>
      <c r="O291" s="311">
        <f t="shared" si="132"/>
        <v>45.691000000000081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3.7747512586136818</v>
      </c>
      <c r="C298" s="302">
        <v>0.55469815968637581</v>
      </c>
      <c r="D298" s="302">
        <v>1.1361697033652147</v>
      </c>
      <c r="E298" s="302">
        <f>SUM(B298:D298)</f>
        <v>5.4656191216652728</v>
      </c>
      <c r="F298" s="303"/>
      <c r="G298" s="302">
        <v>3.6044538850027856</v>
      </c>
      <c r="H298" s="302">
        <v>0.8669419862888863</v>
      </c>
      <c r="I298" s="302">
        <v>1.3010673227110701</v>
      </c>
      <c r="J298" s="302">
        <f>SUM(G298:I298)</f>
        <v>5.772463194002742</v>
      </c>
      <c r="K298" s="303"/>
      <c r="L298" s="302">
        <v>4.2471134640115702</v>
      </c>
      <c r="M298" s="302">
        <v>1.06288497588287</v>
      </c>
      <c r="N298" s="302">
        <v>1.5931287200338684</v>
      </c>
      <c r="O298" s="302">
        <f>SUM(L298:N298)</f>
        <v>6.9031271599283084</v>
      </c>
    </row>
    <row r="299" spans="1:15" s="236" customFormat="1" x14ac:dyDescent="0.2">
      <c r="A299" s="237" t="str">
        <f>name!E$5</f>
        <v>Professional occupations</v>
      </c>
      <c r="B299" s="302">
        <v>3.7223602091552874</v>
      </c>
      <c r="C299" s="302">
        <v>0.6001318451986426</v>
      </c>
      <c r="D299" s="302">
        <v>0.8428271096311678</v>
      </c>
      <c r="E299" s="302">
        <f t="shared" ref="E299:E306" si="133">SUM(B299:D299)</f>
        <v>5.1653191639850977</v>
      </c>
      <c r="F299" s="303"/>
      <c r="G299" s="302">
        <v>4.0523101299289044</v>
      </c>
      <c r="H299" s="302">
        <v>0.99620130389695005</v>
      </c>
      <c r="I299" s="302">
        <v>0.84895216852416788</v>
      </c>
      <c r="J299" s="302">
        <f t="shared" ref="J299:J301" si="134">SUM(G299:I299)</f>
        <v>5.8974636023500224</v>
      </c>
      <c r="K299" s="303"/>
      <c r="L299" s="302">
        <v>5.2631611503904479</v>
      </c>
      <c r="M299" s="302">
        <v>1.457792442547857</v>
      </c>
      <c r="N299" s="302">
        <v>0.73641304235158378</v>
      </c>
      <c r="O299" s="302">
        <f t="shared" ref="O299:O306" si="135">SUM(L299:N299)</f>
        <v>7.4573666352898886</v>
      </c>
    </row>
    <row r="300" spans="1:15" s="236" customFormat="1" x14ac:dyDescent="0.2">
      <c r="A300" s="237" t="str">
        <f>name!E$6</f>
        <v>Associate professional occupations</v>
      </c>
      <c r="B300" s="302">
        <v>4.6045342891579404</v>
      </c>
      <c r="C300" s="302">
        <v>0.87877563719045748</v>
      </c>
      <c r="D300" s="302">
        <v>1.9072537934750544</v>
      </c>
      <c r="E300" s="302">
        <f t="shared" si="133"/>
        <v>7.3905637198234526</v>
      </c>
      <c r="F300" s="303"/>
      <c r="G300" s="302">
        <v>4.5197741449413096</v>
      </c>
      <c r="H300" s="302">
        <v>1.1535930217787356</v>
      </c>
      <c r="I300" s="302">
        <v>1.9342003114979613</v>
      </c>
      <c r="J300" s="302">
        <f t="shared" si="134"/>
        <v>7.6075674782180061</v>
      </c>
      <c r="K300" s="303"/>
      <c r="L300" s="302">
        <v>4.774547366110113</v>
      </c>
      <c r="M300" s="302">
        <v>1.2994774402903253</v>
      </c>
      <c r="N300" s="302">
        <v>1.9683486004885606</v>
      </c>
      <c r="O300" s="302">
        <f t="shared" si="135"/>
        <v>8.0423734068889985</v>
      </c>
    </row>
    <row r="301" spans="1:15" s="236" customFormat="1" x14ac:dyDescent="0.2">
      <c r="A301" s="237" t="str">
        <f>name!E$7</f>
        <v>Administrative and secretarial occupations</v>
      </c>
      <c r="B301" s="302">
        <v>3.0669893270405013</v>
      </c>
      <c r="C301" s="302">
        <v>1.5746432394649186</v>
      </c>
      <c r="D301" s="302">
        <v>0.53791795343264448</v>
      </c>
      <c r="E301" s="302">
        <f t="shared" si="133"/>
        <v>5.179550519938064</v>
      </c>
      <c r="F301" s="303"/>
      <c r="G301" s="302">
        <v>2.6824542421987729</v>
      </c>
      <c r="H301" s="302">
        <v>1.7240867258234869</v>
      </c>
      <c r="I301" s="302">
        <v>0.51047841063535404</v>
      </c>
      <c r="J301" s="302">
        <f t="shared" si="134"/>
        <v>4.9170193786576135</v>
      </c>
      <c r="K301" s="303"/>
      <c r="L301" s="302">
        <v>2.6762678854754252</v>
      </c>
      <c r="M301" s="302">
        <v>1.6712557533297967</v>
      </c>
      <c r="N301" s="302">
        <v>0.65420457553223532</v>
      </c>
      <c r="O301" s="302">
        <f t="shared" si="135"/>
        <v>5.0017282143374571</v>
      </c>
    </row>
    <row r="302" spans="1:15" s="236" customFormat="1" x14ac:dyDescent="0.2">
      <c r="A302" s="237" t="str">
        <f>name!E$8</f>
        <v>Skilled trades occupations</v>
      </c>
      <c r="B302" s="302">
        <v>1.1806595586172461</v>
      </c>
      <c r="C302" s="302">
        <v>0.27514449702674143</v>
      </c>
      <c r="D302" s="302">
        <v>0.58248961747586192</v>
      </c>
      <c r="E302" s="302">
        <f t="shared" si="133"/>
        <v>2.0382936731198495</v>
      </c>
      <c r="F302" s="303"/>
      <c r="G302" s="302">
        <v>0.80624831942739528</v>
      </c>
      <c r="H302" s="302">
        <v>0.21894240025011333</v>
      </c>
      <c r="I302" s="302">
        <v>0.50009474439510671</v>
      </c>
      <c r="J302" s="302">
        <f>SUM(G302:I302)</f>
        <v>1.5252854640726152</v>
      </c>
      <c r="K302" s="303"/>
      <c r="L302" s="302">
        <v>0.78094600787065571</v>
      </c>
      <c r="M302" s="302">
        <v>0.3214544375964703</v>
      </c>
      <c r="N302" s="302">
        <v>0.62016681468048263</v>
      </c>
      <c r="O302" s="302">
        <f t="shared" si="135"/>
        <v>1.7225672601476087</v>
      </c>
    </row>
    <row r="303" spans="1:15" s="236" customFormat="1" x14ac:dyDescent="0.2">
      <c r="A303" s="237" t="str">
        <f>name!E$9</f>
        <v>Caring, leisure and other service occupations</v>
      </c>
      <c r="B303" s="302">
        <v>1.5357107801149792</v>
      </c>
      <c r="C303" s="302">
        <v>1.2303434101402551</v>
      </c>
      <c r="D303" s="302">
        <v>0.65776645324768679</v>
      </c>
      <c r="E303" s="302">
        <f t="shared" si="133"/>
        <v>3.4238206435029213</v>
      </c>
      <c r="F303" s="303"/>
      <c r="G303" s="302">
        <v>1.3370793331502626</v>
      </c>
      <c r="H303" s="302">
        <v>1.405542631583609</v>
      </c>
      <c r="I303" s="302">
        <v>0.86299324343690353</v>
      </c>
      <c r="J303" s="302">
        <f t="shared" ref="J303:J306" si="136">SUM(G303:I303)</f>
        <v>3.6056152081707751</v>
      </c>
      <c r="K303" s="303"/>
      <c r="L303" s="302">
        <v>1.7089963577249772</v>
      </c>
      <c r="M303" s="302">
        <v>1.5893580114350725</v>
      </c>
      <c r="N303" s="302">
        <v>1.0237052145141856</v>
      </c>
      <c r="O303" s="302">
        <f t="shared" si="135"/>
        <v>4.3220595836742355</v>
      </c>
    </row>
    <row r="304" spans="1:15" s="236" customFormat="1" x14ac:dyDescent="0.2">
      <c r="A304" s="237" t="str">
        <f>name!E$10</f>
        <v>Sales and customer service occupations</v>
      </c>
      <c r="B304" s="302">
        <v>1.6898463581835799</v>
      </c>
      <c r="C304" s="302">
        <v>0.74054319122497558</v>
      </c>
      <c r="D304" s="302">
        <v>0.34614893203820635</v>
      </c>
      <c r="E304" s="302">
        <f t="shared" si="133"/>
        <v>2.776538481446762</v>
      </c>
      <c r="F304" s="303"/>
      <c r="G304" s="302">
        <v>1.4233274595814851</v>
      </c>
      <c r="H304" s="302">
        <v>0.85522498126463531</v>
      </c>
      <c r="I304" s="302">
        <v>0.28242749716682375</v>
      </c>
      <c r="J304" s="302">
        <f t="shared" si="136"/>
        <v>2.5609799380129443</v>
      </c>
      <c r="K304" s="303"/>
      <c r="L304" s="302">
        <v>1.8988352696104411</v>
      </c>
      <c r="M304" s="302">
        <v>1.1921081690399675</v>
      </c>
      <c r="N304" s="302">
        <v>0.27960020038941641</v>
      </c>
      <c r="O304" s="302">
        <f t="shared" si="135"/>
        <v>3.3705436390398251</v>
      </c>
    </row>
    <row r="305" spans="1:15" s="236" customFormat="1" x14ac:dyDescent="0.2">
      <c r="A305" s="237" t="str">
        <f>name!E$11</f>
        <v>Process, plant and machine operatives</v>
      </c>
      <c r="B305" s="302">
        <v>1.1281968789508514</v>
      </c>
      <c r="C305" s="302">
        <v>0.66515506949468517</v>
      </c>
      <c r="D305" s="302">
        <v>9.9888699260161459E-2</v>
      </c>
      <c r="E305" s="302">
        <f t="shared" si="133"/>
        <v>1.8932406477056982</v>
      </c>
      <c r="F305" s="303"/>
      <c r="G305" s="302">
        <v>0.87449581336623805</v>
      </c>
      <c r="H305" s="302">
        <v>0.82347435091061449</v>
      </c>
      <c r="I305" s="302">
        <v>0.11808392634955166</v>
      </c>
      <c r="J305" s="302">
        <f t="shared" si="136"/>
        <v>1.8160540906264042</v>
      </c>
      <c r="K305" s="303"/>
      <c r="L305" s="302">
        <v>0.87194434751069116</v>
      </c>
      <c r="M305" s="302">
        <v>1.0632827348129437</v>
      </c>
      <c r="N305" s="302">
        <v>0.13845874196587443</v>
      </c>
      <c r="O305" s="302">
        <f t="shared" si="135"/>
        <v>2.0736858242895093</v>
      </c>
    </row>
    <row r="306" spans="1:15" s="236" customFormat="1" x14ac:dyDescent="0.2">
      <c r="A306" s="237" t="str">
        <f>name!E$12</f>
        <v>Elementary occupations</v>
      </c>
      <c r="B306" s="302">
        <v>5.4723428707418611</v>
      </c>
      <c r="C306" s="302">
        <v>7.7609665213959032</v>
      </c>
      <c r="D306" s="302">
        <v>0.9547446366750455</v>
      </c>
      <c r="E306" s="302">
        <f t="shared" si="133"/>
        <v>14.188054028812809</v>
      </c>
      <c r="F306" s="303"/>
      <c r="G306" s="302">
        <v>4.174015653018774</v>
      </c>
      <c r="H306" s="302">
        <v>7.0932301547205974</v>
      </c>
      <c r="I306" s="302">
        <v>0.82030583814943248</v>
      </c>
      <c r="J306" s="302">
        <f t="shared" si="136"/>
        <v>12.087551645888803</v>
      </c>
      <c r="K306" s="303"/>
      <c r="L306" s="302">
        <v>4.7598710477480086</v>
      </c>
      <c r="M306" s="302">
        <v>6.9052185749105943</v>
      </c>
      <c r="N306" s="302">
        <v>1.0354586537455444</v>
      </c>
      <c r="O306" s="302">
        <f t="shared" si="135"/>
        <v>12.700548276404147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26.175391530575929</v>
      </c>
      <c r="C308" s="311">
        <f t="shared" ref="C308:E308" si="137">SUM(C298:C306)</f>
        <v>14.280401570822955</v>
      </c>
      <c r="D308" s="311">
        <f t="shared" si="137"/>
        <v>7.0652068986010441</v>
      </c>
      <c r="E308" s="311">
        <f t="shared" si="137"/>
        <v>47.520999999999923</v>
      </c>
      <c r="F308" s="311"/>
      <c r="G308" s="311">
        <f t="shared" ref="G308:J308" si="138">SUM(G298:G306)</f>
        <v>23.474158980615929</v>
      </c>
      <c r="H308" s="311">
        <f t="shared" si="138"/>
        <v>15.137237556517629</v>
      </c>
      <c r="I308" s="311">
        <f t="shared" si="138"/>
        <v>7.1786034628663717</v>
      </c>
      <c r="J308" s="311">
        <f t="shared" si="138"/>
        <v>45.789999999999928</v>
      </c>
      <c r="K308" s="311"/>
      <c r="L308" s="311">
        <f t="shared" ref="L308:O308" si="139">SUM(L298:L306)</f>
        <v>26.981682896452334</v>
      </c>
      <c r="M308" s="311">
        <f t="shared" si="139"/>
        <v>16.562832539845896</v>
      </c>
      <c r="N308" s="311">
        <f t="shared" si="139"/>
        <v>8.0494845637017516</v>
      </c>
      <c r="O308" s="311">
        <f t="shared" si="139"/>
        <v>51.59399999999998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1.9349743207256005</v>
      </c>
      <c r="C315" s="302">
        <v>0.43105437593978674</v>
      </c>
      <c r="D315" s="302">
        <v>0.23032337634387917</v>
      </c>
      <c r="E315" s="302">
        <f>SUM(B315:D315)</f>
        <v>2.5963520730092662</v>
      </c>
      <c r="F315" s="303"/>
      <c r="G315" s="302">
        <v>1.9911069905352978</v>
      </c>
      <c r="H315" s="302">
        <v>0.58282851693782378</v>
      </c>
      <c r="I315" s="302">
        <v>0.22118208830375674</v>
      </c>
      <c r="J315" s="302">
        <f>SUM(G315:I315)</f>
        <v>2.7951175957768788</v>
      </c>
      <c r="K315" s="303"/>
      <c r="L315" s="302">
        <v>1.8742220745863589</v>
      </c>
      <c r="M315" s="302">
        <v>0.71968012959975314</v>
      </c>
      <c r="N315" s="302">
        <v>0.22534678163780017</v>
      </c>
      <c r="O315" s="302">
        <f>SUM(L315:N315)</f>
        <v>2.8192489858239123</v>
      </c>
    </row>
    <row r="316" spans="1:15" s="236" customFormat="1" x14ac:dyDescent="0.2">
      <c r="A316" s="237" t="str">
        <f>name!E$5</f>
        <v>Professional occupations</v>
      </c>
      <c r="B316" s="302">
        <v>3.5030810282458233</v>
      </c>
      <c r="C316" s="302">
        <v>1.1759426443294483</v>
      </c>
      <c r="D316" s="302">
        <v>0.46011355009075361</v>
      </c>
      <c r="E316" s="302">
        <f t="shared" ref="E316:E323" si="140">SUM(B316:D316)</f>
        <v>5.1391372226660259</v>
      </c>
      <c r="F316" s="303"/>
      <c r="G316" s="302">
        <v>4.1961893137084321</v>
      </c>
      <c r="H316" s="302">
        <v>1.5166323113347704</v>
      </c>
      <c r="I316" s="302">
        <v>0.45560014454962455</v>
      </c>
      <c r="J316" s="302">
        <f t="shared" ref="J316:J318" si="141">SUM(G316:I316)</f>
        <v>6.1684217695928272</v>
      </c>
      <c r="K316" s="303"/>
      <c r="L316" s="302">
        <v>4.6414688689834511</v>
      </c>
      <c r="M316" s="302">
        <v>1.9324192511000169</v>
      </c>
      <c r="N316" s="302">
        <v>0.32068653823118248</v>
      </c>
      <c r="O316" s="302">
        <f t="shared" ref="O316:O323" si="142">SUM(L316:N316)</f>
        <v>6.8945746583146503</v>
      </c>
    </row>
    <row r="317" spans="1:15" s="236" customFormat="1" x14ac:dyDescent="0.2">
      <c r="A317" s="237" t="str">
        <f>name!E$6</f>
        <v>Associate professional occupations</v>
      </c>
      <c r="B317" s="302">
        <v>8.4584328099023729</v>
      </c>
      <c r="C317" s="302">
        <v>1.4855938411930429</v>
      </c>
      <c r="D317" s="302">
        <v>0.32252017619256462</v>
      </c>
      <c r="E317" s="302">
        <f t="shared" si="140"/>
        <v>10.266546827287982</v>
      </c>
      <c r="F317" s="303"/>
      <c r="G317" s="302">
        <v>8.7862506488983048</v>
      </c>
      <c r="H317" s="302">
        <v>1.5483346656414911</v>
      </c>
      <c r="I317" s="302">
        <v>0.25731878519497414</v>
      </c>
      <c r="J317" s="302">
        <f t="shared" si="141"/>
        <v>10.591904099734769</v>
      </c>
      <c r="K317" s="303"/>
      <c r="L317" s="302">
        <v>10.176238533119903</v>
      </c>
      <c r="M317" s="302">
        <v>1.730276203299095</v>
      </c>
      <c r="N317" s="302">
        <v>0.20661126809334199</v>
      </c>
      <c r="O317" s="302">
        <f t="shared" si="142"/>
        <v>12.11312600451234</v>
      </c>
    </row>
    <row r="318" spans="1:15" s="236" customFormat="1" x14ac:dyDescent="0.2">
      <c r="A318" s="237" t="str">
        <f>name!E$7</f>
        <v>Administrative and secretarial occupations</v>
      </c>
      <c r="B318" s="302">
        <v>3.8421090894706778</v>
      </c>
      <c r="C318" s="302">
        <v>4.1832883670142937</v>
      </c>
      <c r="D318" s="302">
        <v>9.8354449996291241E-2</v>
      </c>
      <c r="E318" s="302">
        <f t="shared" si="140"/>
        <v>8.123751906481262</v>
      </c>
      <c r="F318" s="303"/>
      <c r="G318" s="302">
        <v>3.3436802333927438</v>
      </c>
      <c r="H318" s="302">
        <v>3.8264847161055049</v>
      </c>
      <c r="I318" s="302">
        <v>8.2125829841953504E-2</v>
      </c>
      <c r="J318" s="302">
        <f t="shared" si="141"/>
        <v>7.2522907793402025</v>
      </c>
      <c r="K318" s="303"/>
      <c r="L318" s="302">
        <v>1.9559583536366509</v>
      </c>
      <c r="M318" s="302">
        <v>3.5054856535508168</v>
      </c>
      <c r="N318" s="302">
        <v>5.0836228679406535E-2</v>
      </c>
      <c r="O318" s="302">
        <f t="shared" si="142"/>
        <v>5.5122802358668741</v>
      </c>
    </row>
    <row r="319" spans="1:15" s="236" customFormat="1" x14ac:dyDescent="0.2">
      <c r="A319" s="237" t="str">
        <f>name!E$8</f>
        <v>Skilled trades occupations</v>
      </c>
      <c r="B319" s="302">
        <v>0.34417667481400521</v>
      </c>
      <c r="C319" s="302">
        <v>4.4875882448574649E-2</v>
      </c>
      <c r="D319" s="302">
        <v>0.16327757574889065</v>
      </c>
      <c r="E319" s="302">
        <f t="shared" si="140"/>
        <v>0.55233013301147049</v>
      </c>
      <c r="F319" s="303"/>
      <c r="G319" s="302">
        <v>0.25828298069308808</v>
      </c>
      <c r="H319" s="302">
        <v>3.4660981042722694E-2</v>
      </c>
      <c r="I319" s="302">
        <v>8.217235997474745E-2</v>
      </c>
      <c r="J319" s="302">
        <f>SUM(G319:I319)</f>
        <v>0.3751163217105582</v>
      </c>
      <c r="K319" s="303"/>
      <c r="L319" s="302">
        <v>0.27279831984315528</v>
      </c>
      <c r="M319" s="302">
        <v>8.9238678572358648E-2</v>
      </c>
      <c r="N319" s="302">
        <v>9.6300443930033883E-2</v>
      </c>
      <c r="O319" s="302">
        <f t="shared" si="142"/>
        <v>0.45833744234554785</v>
      </c>
    </row>
    <row r="320" spans="1:15" s="236" customFormat="1" x14ac:dyDescent="0.2">
      <c r="A320" s="237" t="str">
        <f>name!E$9</f>
        <v>Caring, leisure and other service occupations</v>
      </c>
      <c r="B320" s="302">
        <v>0.64537573702593587</v>
      </c>
      <c r="C320" s="302">
        <v>0.28271235293079772</v>
      </c>
      <c r="D320" s="302">
        <v>8.1108470159682214E-2</v>
      </c>
      <c r="E320" s="302">
        <f t="shared" si="140"/>
        <v>1.0091965601164159</v>
      </c>
      <c r="F320" s="303"/>
      <c r="G320" s="302">
        <v>0.57671321286039823</v>
      </c>
      <c r="H320" s="302">
        <v>0.27331924779752803</v>
      </c>
      <c r="I320" s="302">
        <v>9.4450729667345731E-2</v>
      </c>
      <c r="J320" s="302">
        <f t="shared" ref="J320:J323" si="143">SUM(G320:I320)</f>
        <v>0.94448319032527195</v>
      </c>
      <c r="K320" s="303"/>
      <c r="L320" s="302">
        <v>0.62014275377954797</v>
      </c>
      <c r="M320" s="302">
        <v>0.2876610493187291</v>
      </c>
      <c r="N320" s="302">
        <v>9.9749153596112555E-2</v>
      </c>
      <c r="O320" s="302">
        <f t="shared" si="142"/>
        <v>1.0075529566943897</v>
      </c>
    </row>
    <row r="321" spans="1:15" s="236" customFormat="1" x14ac:dyDescent="0.2">
      <c r="A321" s="237" t="str">
        <f>name!E$10</f>
        <v>Sales and customer service occupations</v>
      </c>
      <c r="B321" s="302">
        <v>0.32936880373570898</v>
      </c>
      <c r="C321" s="302">
        <v>0.38448097037939016</v>
      </c>
      <c r="D321" s="302">
        <v>5.9478195124175598E-2</v>
      </c>
      <c r="E321" s="302">
        <f t="shared" si="140"/>
        <v>0.77332796923927472</v>
      </c>
      <c r="F321" s="303"/>
      <c r="G321" s="302">
        <v>0.29830906163138077</v>
      </c>
      <c r="H321" s="302">
        <v>0.38364974962418946</v>
      </c>
      <c r="I321" s="302">
        <v>3.99040455397583E-2</v>
      </c>
      <c r="J321" s="302">
        <f t="shared" si="143"/>
        <v>0.72186285679532858</v>
      </c>
      <c r="K321" s="303"/>
      <c r="L321" s="302">
        <v>0.29452796474280957</v>
      </c>
      <c r="M321" s="302">
        <v>0.52028557507868145</v>
      </c>
      <c r="N321" s="302">
        <v>4.3045667135734052E-2</v>
      </c>
      <c r="O321" s="302">
        <f t="shared" si="142"/>
        <v>0.85785920695722517</v>
      </c>
    </row>
    <row r="322" spans="1:15" s="236" customFormat="1" x14ac:dyDescent="0.2">
      <c r="A322" s="237" t="str">
        <f>name!E$11</f>
        <v>Process, plant and machine operatives</v>
      </c>
      <c r="B322" s="302">
        <v>0.2157728438080091</v>
      </c>
      <c r="C322" s="302">
        <v>0.12523456050211532</v>
      </c>
      <c r="D322" s="302">
        <v>3.2059837715382615E-2</v>
      </c>
      <c r="E322" s="302">
        <f t="shared" si="140"/>
        <v>0.37306724202550706</v>
      </c>
      <c r="F322" s="303"/>
      <c r="G322" s="302">
        <v>0.15282855215763186</v>
      </c>
      <c r="H322" s="302">
        <v>9.3000256010991905E-2</v>
      </c>
      <c r="I322" s="302">
        <v>3.4893203557423348E-2</v>
      </c>
      <c r="J322" s="302">
        <f t="shared" si="143"/>
        <v>0.2807220117260471</v>
      </c>
      <c r="K322" s="303"/>
      <c r="L322" s="302">
        <v>0.13883691847545362</v>
      </c>
      <c r="M322" s="302">
        <v>0.14842313900059553</v>
      </c>
      <c r="N322" s="302">
        <v>7.7800903484354852E-2</v>
      </c>
      <c r="O322" s="302">
        <f t="shared" si="142"/>
        <v>0.36506096096040402</v>
      </c>
    </row>
    <row r="323" spans="1:15" s="236" customFormat="1" x14ac:dyDescent="0.2">
      <c r="A323" s="237" t="str">
        <f>name!E$12</f>
        <v>Elementary occupations</v>
      </c>
      <c r="B323" s="302">
        <v>0.50850191548661472</v>
      </c>
      <c r="C323" s="302">
        <v>0.72522728816062187</v>
      </c>
      <c r="D323" s="302">
        <v>0.33556086251557032</v>
      </c>
      <c r="E323" s="302">
        <f t="shared" si="140"/>
        <v>1.5692900661628071</v>
      </c>
      <c r="F323" s="303"/>
      <c r="G323" s="302">
        <v>0.38165167120065119</v>
      </c>
      <c r="H323" s="302">
        <v>0.53727036553299612</v>
      </c>
      <c r="I323" s="302">
        <v>0.29815933826442464</v>
      </c>
      <c r="J323" s="302">
        <f t="shared" si="143"/>
        <v>1.217081374998072</v>
      </c>
      <c r="K323" s="303"/>
      <c r="L323" s="302">
        <v>0.29340416063317148</v>
      </c>
      <c r="M323" s="302">
        <v>0.57615619360282766</v>
      </c>
      <c r="N323" s="302">
        <v>0.53839919428868077</v>
      </c>
      <c r="O323" s="302">
        <f t="shared" si="142"/>
        <v>1.4079595485246799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19.781793223214748</v>
      </c>
      <c r="C325" s="311">
        <f t="shared" ref="C325:E325" si="144">SUM(C315:C323)</f>
        <v>8.8384102828980708</v>
      </c>
      <c r="D325" s="311">
        <f t="shared" si="144"/>
        <v>1.7827964938871903</v>
      </c>
      <c r="E325" s="311">
        <f t="shared" si="144"/>
        <v>30.403000000000009</v>
      </c>
      <c r="F325" s="311"/>
      <c r="G325" s="311">
        <f t="shared" ref="G325:J325" si="145">SUM(G315:G323)</f>
        <v>19.985012665077928</v>
      </c>
      <c r="H325" s="311">
        <f t="shared" si="145"/>
        <v>8.7961808100280159</v>
      </c>
      <c r="I325" s="311">
        <f t="shared" si="145"/>
        <v>1.5658065248940085</v>
      </c>
      <c r="J325" s="311">
        <f t="shared" si="145"/>
        <v>30.346999999999959</v>
      </c>
      <c r="K325" s="311"/>
      <c r="L325" s="311">
        <f t="shared" ref="L325:O325" si="146">SUM(L315:L323)</f>
        <v>20.267597947800503</v>
      </c>
      <c r="M325" s="311">
        <f t="shared" si="146"/>
        <v>9.5096258731228733</v>
      </c>
      <c r="N325" s="311">
        <f t="shared" si="146"/>
        <v>1.6587761790766471</v>
      </c>
      <c r="O325" s="311">
        <f t="shared" si="146"/>
        <v>31.436000000000025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1.0587010735375111</v>
      </c>
      <c r="C332" s="302">
        <v>0.42255196711618159</v>
      </c>
      <c r="D332" s="302">
        <v>0.60780476057486366</v>
      </c>
      <c r="E332" s="302">
        <f>SUM(B332:D332)</f>
        <v>2.0890578012285563</v>
      </c>
      <c r="F332" s="303"/>
      <c r="G332" s="302">
        <v>0.91224912856000306</v>
      </c>
      <c r="H332" s="302">
        <v>0.55193555922644111</v>
      </c>
      <c r="I332" s="302">
        <v>0.61470913122154525</v>
      </c>
      <c r="J332" s="302">
        <f>SUM(G332:I332)</f>
        <v>2.0788938190079893</v>
      </c>
      <c r="K332" s="303"/>
      <c r="L332" s="302">
        <v>0.93892564055910477</v>
      </c>
      <c r="M332" s="302">
        <v>0.63770397647599775</v>
      </c>
      <c r="N332" s="302">
        <v>0.66344143609470141</v>
      </c>
      <c r="O332" s="302">
        <f>SUM(L332:N332)</f>
        <v>2.240071053129804</v>
      </c>
    </row>
    <row r="333" spans="1:15" s="236" customFormat="1" x14ac:dyDescent="0.2">
      <c r="A333" s="237" t="str">
        <f>name!E$5</f>
        <v>Professional occupations</v>
      </c>
      <c r="B333" s="302">
        <v>16.735227370675354</v>
      </c>
      <c r="C333" s="302">
        <v>9.6847483215636903</v>
      </c>
      <c r="D333" s="302">
        <v>3.2164808495102144</v>
      </c>
      <c r="E333" s="302">
        <f t="shared" ref="E333:E340" si="147">SUM(B333:D333)</f>
        <v>29.636456541749258</v>
      </c>
      <c r="F333" s="303"/>
      <c r="G333" s="302">
        <v>15.327167612374319</v>
      </c>
      <c r="H333" s="302">
        <v>10.661913603875306</v>
      </c>
      <c r="I333" s="302">
        <v>3.6637340572234987</v>
      </c>
      <c r="J333" s="302">
        <f t="shared" ref="J333:J335" si="148">SUM(G333:I333)</f>
        <v>29.652815273473124</v>
      </c>
      <c r="K333" s="303"/>
      <c r="L333" s="302">
        <v>16.517240447524387</v>
      </c>
      <c r="M333" s="302">
        <v>12.509623544508036</v>
      </c>
      <c r="N333" s="302">
        <v>3.7731182724495049</v>
      </c>
      <c r="O333" s="302">
        <f t="shared" ref="O333:O340" si="149">SUM(L333:N333)</f>
        <v>32.799982264481926</v>
      </c>
    </row>
    <row r="334" spans="1:15" s="236" customFormat="1" x14ac:dyDescent="0.2">
      <c r="A334" s="237" t="str">
        <f>name!E$6</f>
        <v>Associate professional occupations</v>
      </c>
      <c r="B334" s="302">
        <v>1.9547794942347456</v>
      </c>
      <c r="C334" s="302">
        <v>1.9144409298512373</v>
      </c>
      <c r="D334" s="302">
        <v>1.5890658366769195</v>
      </c>
      <c r="E334" s="302">
        <f t="shared" si="147"/>
        <v>5.4582862607629021</v>
      </c>
      <c r="F334" s="303"/>
      <c r="G334" s="302">
        <v>1.7752261709505481</v>
      </c>
      <c r="H334" s="302">
        <v>2.0620820189897535</v>
      </c>
      <c r="I334" s="302">
        <v>1.2794241759547409</v>
      </c>
      <c r="J334" s="302">
        <f t="shared" si="148"/>
        <v>5.116732365895043</v>
      </c>
      <c r="K334" s="303"/>
      <c r="L334" s="302">
        <v>1.6669008371138623</v>
      </c>
      <c r="M334" s="302">
        <v>1.996819238827225</v>
      </c>
      <c r="N334" s="302">
        <v>1.3108468522248973</v>
      </c>
      <c r="O334" s="302">
        <f t="shared" si="149"/>
        <v>4.9745669281659843</v>
      </c>
    </row>
    <row r="335" spans="1:15" s="236" customFormat="1" x14ac:dyDescent="0.2">
      <c r="A335" s="237" t="str">
        <f>name!E$7</f>
        <v>Administrative and secretarial occupations</v>
      </c>
      <c r="B335" s="302">
        <v>1.5134224829190326</v>
      </c>
      <c r="C335" s="302">
        <v>2.6289653904684966</v>
      </c>
      <c r="D335" s="302">
        <v>0.23713315451059055</v>
      </c>
      <c r="E335" s="302">
        <f t="shared" si="147"/>
        <v>4.3795210278981189</v>
      </c>
      <c r="F335" s="303"/>
      <c r="G335" s="302">
        <v>1.09883516540186</v>
      </c>
      <c r="H335" s="302">
        <v>2.2302438787468382</v>
      </c>
      <c r="I335" s="302">
        <v>0.17145797695109161</v>
      </c>
      <c r="J335" s="302">
        <f t="shared" si="148"/>
        <v>3.5005370210997899</v>
      </c>
      <c r="K335" s="303"/>
      <c r="L335" s="302">
        <v>0.65661249913173436</v>
      </c>
      <c r="M335" s="302">
        <v>1.1112271021204023</v>
      </c>
      <c r="N335" s="302">
        <v>0.14022006878016999</v>
      </c>
      <c r="O335" s="302">
        <f t="shared" si="149"/>
        <v>1.9080596700323067</v>
      </c>
    </row>
    <row r="336" spans="1:15" s="236" customFormat="1" x14ac:dyDescent="0.2">
      <c r="A336" s="237" t="str">
        <f>name!E$8</f>
        <v>Skilled trades occupations</v>
      </c>
      <c r="B336" s="302">
        <v>0.55521726565957707</v>
      </c>
      <c r="C336" s="302">
        <v>0.34065143121658364</v>
      </c>
      <c r="D336" s="302">
        <v>0.15251704244306183</v>
      </c>
      <c r="E336" s="302">
        <f t="shared" si="147"/>
        <v>1.0483857393192224</v>
      </c>
      <c r="F336" s="303"/>
      <c r="G336" s="302">
        <v>0.34525262720191596</v>
      </c>
      <c r="H336" s="302">
        <v>0.23014057642104979</v>
      </c>
      <c r="I336" s="302">
        <v>0.12400560273476656</v>
      </c>
      <c r="J336" s="302">
        <f>SUM(G336:I336)</f>
        <v>0.69939880635773233</v>
      </c>
      <c r="K336" s="303"/>
      <c r="L336" s="302">
        <v>0.24473379652067545</v>
      </c>
      <c r="M336" s="302">
        <v>0.13559317016400232</v>
      </c>
      <c r="N336" s="302">
        <v>0.12783783532374857</v>
      </c>
      <c r="O336" s="302">
        <f t="shared" si="149"/>
        <v>0.5081648020084264</v>
      </c>
    </row>
    <row r="337" spans="1:15" s="236" customFormat="1" x14ac:dyDescent="0.2">
      <c r="A337" s="237" t="str">
        <f>name!E$9</f>
        <v>Caring, leisure and other service occupations</v>
      </c>
      <c r="B337" s="302">
        <v>5.7636086088949279</v>
      </c>
      <c r="C337" s="302">
        <v>6.9689407668403511</v>
      </c>
      <c r="D337" s="302">
        <v>0.54086256205176231</v>
      </c>
      <c r="E337" s="302">
        <f t="shared" si="147"/>
        <v>13.27341193778704</v>
      </c>
      <c r="F337" s="303"/>
      <c r="G337" s="302">
        <v>4.3683433632387603</v>
      </c>
      <c r="H337" s="302">
        <v>6.3405177106387791</v>
      </c>
      <c r="I337" s="302">
        <v>0.44893655901854695</v>
      </c>
      <c r="J337" s="302">
        <f t="shared" ref="J337:J340" si="150">SUM(G337:I337)</f>
        <v>11.157797632896086</v>
      </c>
      <c r="K337" s="303"/>
      <c r="L337" s="302">
        <v>5.1590636697278356</v>
      </c>
      <c r="M337" s="302">
        <v>6.2994748526570365</v>
      </c>
      <c r="N337" s="302">
        <v>0.53038915694384103</v>
      </c>
      <c r="O337" s="302">
        <f t="shared" si="149"/>
        <v>11.988927679328713</v>
      </c>
    </row>
    <row r="338" spans="1:15" s="236" customFormat="1" x14ac:dyDescent="0.2">
      <c r="A338" s="237" t="str">
        <f>name!E$10</f>
        <v>Sales and customer service occupations</v>
      </c>
      <c r="B338" s="302">
        <v>0.13685809613414121</v>
      </c>
      <c r="C338" s="302">
        <v>0.21518127389487457</v>
      </c>
      <c r="D338" s="302">
        <v>0.10628139946362754</v>
      </c>
      <c r="E338" s="302">
        <f t="shared" si="147"/>
        <v>0.45832076949264328</v>
      </c>
      <c r="F338" s="303"/>
      <c r="G338" s="302">
        <v>0.10121723098134787</v>
      </c>
      <c r="H338" s="302">
        <v>0.18755947564343819</v>
      </c>
      <c r="I338" s="302">
        <v>6.7732690699010223E-2</v>
      </c>
      <c r="J338" s="302">
        <f t="shared" si="150"/>
        <v>0.35650939732379627</v>
      </c>
      <c r="K338" s="303"/>
      <c r="L338" s="302">
        <v>0.10615235686546948</v>
      </c>
      <c r="M338" s="302">
        <v>0.17086225262682</v>
      </c>
      <c r="N338" s="302">
        <v>7.5647314455632289E-2</v>
      </c>
      <c r="O338" s="302">
        <f t="shared" si="149"/>
        <v>0.35266192394792178</v>
      </c>
    </row>
    <row r="339" spans="1:15" s="236" customFormat="1" x14ac:dyDescent="0.2">
      <c r="A339" s="237" t="str">
        <f>name!E$11</f>
        <v>Process, plant and machine operatives</v>
      </c>
      <c r="B339" s="302">
        <v>8.5842536394883207E-2</v>
      </c>
      <c r="C339" s="302">
        <v>0.15789777606909203</v>
      </c>
      <c r="D339" s="302">
        <v>1.0304393882459226</v>
      </c>
      <c r="E339" s="302">
        <f t="shared" si="147"/>
        <v>1.2741797007098978</v>
      </c>
      <c r="F339" s="303"/>
      <c r="G339" s="302">
        <v>5.1479217957293058E-2</v>
      </c>
      <c r="H339" s="302">
        <v>0.12648307978589124</v>
      </c>
      <c r="I339" s="302">
        <v>1.2230892076627489</v>
      </c>
      <c r="J339" s="302">
        <f t="shared" si="150"/>
        <v>1.4010515054059332</v>
      </c>
      <c r="K339" s="303"/>
      <c r="L339" s="302">
        <v>4.3077628290340356E-2</v>
      </c>
      <c r="M339" s="302">
        <v>0.15487869970229109</v>
      </c>
      <c r="N339" s="302">
        <v>1.3456117024902599</v>
      </c>
      <c r="O339" s="302">
        <f t="shared" si="149"/>
        <v>1.5435680304828914</v>
      </c>
    </row>
    <row r="340" spans="1:15" s="236" customFormat="1" x14ac:dyDescent="0.2">
      <c r="A340" s="237" t="str">
        <f>name!E$12</f>
        <v>Elementary occupations</v>
      </c>
      <c r="B340" s="302">
        <v>0.32567224570170661</v>
      </c>
      <c r="C340" s="302">
        <v>3.7593760672676573</v>
      </c>
      <c r="D340" s="302">
        <v>0.12933190808295097</v>
      </c>
      <c r="E340" s="302">
        <f t="shared" si="147"/>
        <v>4.2143802210523145</v>
      </c>
      <c r="F340" s="303"/>
      <c r="G340" s="302">
        <v>0.20294879580780756</v>
      </c>
      <c r="H340" s="302">
        <v>2.6887396124063678</v>
      </c>
      <c r="I340" s="302">
        <v>6.3575770326341499E-2</v>
      </c>
      <c r="J340" s="302">
        <f t="shared" si="150"/>
        <v>2.9552641785405172</v>
      </c>
      <c r="K340" s="303"/>
      <c r="L340" s="302">
        <v>0.14268595294391612</v>
      </c>
      <c r="M340" s="302">
        <v>1.5294565174939354</v>
      </c>
      <c r="N340" s="302">
        <v>9.9855177984150736E-2</v>
      </c>
      <c r="O340" s="302">
        <f t="shared" si="149"/>
        <v>1.7719976484220024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28.129329174151877</v>
      </c>
      <c r="C342" s="311">
        <f t="shared" ref="C342:E342" si="151">SUM(C332:C340)</f>
        <v>26.092753924288161</v>
      </c>
      <c r="D342" s="311">
        <f t="shared" si="151"/>
        <v>7.6099169015599131</v>
      </c>
      <c r="E342" s="311">
        <f t="shared" si="151"/>
        <v>61.831999999999958</v>
      </c>
      <c r="F342" s="311"/>
      <c r="G342" s="311">
        <f t="shared" ref="G342:J342" si="152">SUM(G332:G340)</f>
        <v>24.182719312473857</v>
      </c>
      <c r="H342" s="311">
        <f t="shared" si="152"/>
        <v>25.07961551573387</v>
      </c>
      <c r="I342" s="311">
        <f t="shared" si="152"/>
        <v>7.6566651717922909</v>
      </c>
      <c r="J342" s="311">
        <f t="shared" si="152"/>
        <v>56.919000000000011</v>
      </c>
      <c r="K342" s="311"/>
      <c r="L342" s="311">
        <f t="shared" ref="L342:O342" si="153">SUM(L332:L340)</f>
        <v>25.475392828677329</v>
      </c>
      <c r="M342" s="311">
        <f t="shared" si="153"/>
        <v>24.545639354575748</v>
      </c>
      <c r="N342" s="311">
        <f t="shared" si="153"/>
        <v>8.0669678167469065</v>
      </c>
      <c r="O342" s="311">
        <f t="shared" si="153"/>
        <v>58.087999999999965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2.5230525035701179</v>
      </c>
      <c r="C349" s="302">
        <v>0.76787479457594299</v>
      </c>
      <c r="D349" s="302">
        <v>0.32573274462377588</v>
      </c>
      <c r="E349" s="302">
        <f>SUM(B349:D349)</f>
        <v>3.6166600427698365</v>
      </c>
      <c r="F349" s="303"/>
      <c r="G349" s="302">
        <v>2.6681102042225486</v>
      </c>
      <c r="H349" s="302">
        <v>1.0926774974630047</v>
      </c>
      <c r="I349" s="302">
        <v>0.44755807103429368</v>
      </c>
      <c r="J349" s="302">
        <f>SUM(G349:I349)</f>
        <v>4.2083457727198468</v>
      </c>
      <c r="K349" s="303"/>
      <c r="L349" s="302">
        <v>3.0645930671841195</v>
      </c>
      <c r="M349" s="302">
        <v>1.1940321889351619</v>
      </c>
      <c r="N349" s="302">
        <v>0.48186028116543672</v>
      </c>
      <c r="O349" s="302">
        <f>SUM(L349:N349)</f>
        <v>4.7404855372847186</v>
      </c>
    </row>
    <row r="350" spans="1:15" s="236" customFormat="1" x14ac:dyDescent="0.2">
      <c r="A350" s="237" t="str">
        <f>name!E$5</f>
        <v>Professional occupations</v>
      </c>
      <c r="B350" s="302">
        <v>12.558059008236663</v>
      </c>
      <c r="C350" s="302">
        <v>6.2515504681850551</v>
      </c>
      <c r="D350" s="302">
        <v>2.0691632276557148</v>
      </c>
      <c r="E350" s="302">
        <f t="shared" ref="E350:E357" si="154">SUM(B350:D350)</f>
        <v>20.878772704077434</v>
      </c>
      <c r="F350" s="303"/>
      <c r="G350" s="302">
        <v>14.105566647782357</v>
      </c>
      <c r="H350" s="302">
        <v>7.7446646218208954</v>
      </c>
      <c r="I350" s="302">
        <v>2.4958993971971011</v>
      </c>
      <c r="J350" s="302">
        <f t="shared" ref="J350:J352" si="155">SUM(G350:I350)</f>
        <v>24.346130666800352</v>
      </c>
      <c r="K350" s="303"/>
      <c r="L350" s="302">
        <v>16.520438930860852</v>
      </c>
      <c r="M350" s="302">
        <v>8.3927472675650936</v>
      </c>
      <c r="N350" s="302">
        <v>2.8333657556565792</v>
      </c>
      <c r="O350" s="302">
        <f t="shared" ref="O350:O357" si="156">SUM(L350:N350)</f>
        <v>27.746551954082527</v>
      </c>
    </row>
    <row r="351" spans="1:15" s="236" customFormat="1" x14ac:dyDescent="0.2">
      <c r="A351" s="237" t="str">
        <f>name!E$6</f>
        <v>Associate professional occupations</v>
      </c>
      <c r="B351" s="302">
        <v>5.3104045084238756</v>
      </c>
      <c r="C351" s="302">
        <v>3.6423804547725176</v>
      </c>
      <c r="D351" s="302">
        <v>1.1844295168095831</v>
      </c>
      <c r="E351" s="302">
        <f t="shared" si="154"/>
        <v>10.137214480005976</v>
      </c>
      <c r="F351" s="303"/>
      <c r="G351" s="302">
        <v>5.8207882274401292</v>
      </c>
      <c r="H351" s="302">
        <v>4.4130142311416636</v>
      </c>
      <c r="I351" s="302">
        <v>1.0066271098788093</v>
      </c>
      <c r="J351" s="302">
        <f t="shared" si="155"/>
        <v>11.240429568460602</v>
      </c>
      <c r="K351" s="303"/>
      <c r="L351" s="302">
        <v>6.1258905672447712</v>
      </c>
      <c r="M351" s="302">
        <v>4.3751559034875305</v>
      </c>
      <c r="N351" s="302">
        <v>1.2729234839257362</v>
      </c>
      <c r="O351" s="302">
        <f t="shared" si="156"/>
        <v>11.773969954658037</v>
      </c>
    </row>
    <row r="352" spans="1:15" s="236" customFormat="1" x14ac:dyDescent="0.2">
      <c r="A352" s="237" t="str">
        <f>name!E$7</f>
        <v>Administrative and secretarial occupations</v>
      </c>
      <c r="B352" s="302">
        <v>3.8795444654078639</v>
      </c>
      <c r="C352" s="302">
        <v>4.9574308400588123</v>
      </c>
      <c r="D352" s="302">
        <v>0.31746995351204926</v>
      </c>
      <c r="E352" s="302">
        <f t="shared" si="154"/>
        <v>9.1544452589787255</v>
      </c>
      <c r="F352" s="303"/>
      <c r="G352" s="302">
        <v>3.5526964330819899</v>
      </c>
      <c r="H352" s="302">
        <v>4.6504429805009746</v>
      </c>
      <c r="I352" s="302">
        <v>0.20347036571959745</v>
      </c>
      <c r="J352" s="302">
        <f t="shared" si="155"/>
        <v>8.4066097793025616</v>
      </c>
      <c r="K352" s="303"/>
      <c r="L352" s="302">
        <v>2.8288605544360803</v>
      </c>
      <c r="M352" s="302">
        <v>2.4796238829479758</v>
      </c>
      <c r="N352" s="302">
        <v>0.12028692617459608</v>
      </c>
      <c r="O352" s="302">
        <f t="shared" si="156"/>
        <v>5.4287713635586519</v>
      </c>
    </row>
    <row r="353" spans="1:15" s="236" customFormat="1" x14ac:dyDescent="0.2">
      <c r="A353" s="237" t="str">
        <f>name!E$8</f>
        <v>Skilled trades occupations</v>
      </c>
      <c r="B353" s="302">
        <v>0.485013179771419</v>
      </c>
      <c r="C353" s="302">
        <v>0.43487561940791342</v>
      </c>
      <c r="D353" s="302">
        <v>9.4463227874994199E-2</v>
      </c>
      <c r="E353" s="302">
        <f t="shared" si="154"/>
        <v>1.0143520270543267</v>
      </c>
      <c r="F353" s="303"/>
      <c r="G353" s="302">
        <v>0.33940092885542972</v>
      </c>
      <c r="H353" s="302">
        <v>0.31996790389712848</v>
      </c>
      <c r="I353" s="302">
        <v>0.13619230736761223</v>
      </c>
      <c r="J353" s="302">
        <f>SUM(G353:I353)</f>
        <v>0.79556114012017043</v>
      </c>
      <c r="K353" s="303"/>
      <c r="L353" s="302">
        <v>0.2396538245549224</v>
      </c>
      <c r="M353" s="302">
        <v>0.2419967730350524</v>
      </c>
      <c r="N353" s="302">
        <v>0.12282769304492883</v>
      </c>
      <c r="O353" s="302">
        <f t="shared" si="156"/>
        <v>0.60447829063490366</v>
      </c>
    </row>
    <row r="354" spans="1:15" s="236" customFormat="1" x14ac:dyDescent="0.2">
      <c r="A354" s="237" t="str">
        <f>name!E$9</f>
        <v>Caring, leisure and other service occupations</v>
      </c>
      <c r="B354" s="302">
        <v>13.699352735513576</v>
      </c>
      <c r="C354" s="302">
        <v>11.855355591067404</v>
      </c>
      <c r="D354" s="302">
        <v>2.9718840051595352</v>
      </c>
      <c r="E354" s="302">
        <f t="shared" si="154"/>
        <v>28.526592331740513</v>
      </c>
      <c r="F354" s="303"/>
      <c r="G354" s="302">
        <v>13.137648642549909</v>
      </c>
      <c r="H354" s="302">
        <v>12.062068898592393</v>
      </c>
      <c r="I354" s="302">
        <v>2.8351528091293021</v>
      </c>
      <c r="J354" s="302">
        <f t="shared" ref="J354:J357" si="157">SUM(G354:I354)</f>
        <v>28.034870350271603</v>
      </c>
      <c r="K354" s="303"/>
      <c r="L354" s="302">
        <v>15.62520708940707</v>
      </c>
      <c r="M354" s="302">
        <v>12.888556476194232</v>
      </c>
      <c r="N354" s="302">
        <v>3.2692778010158206</v>
      </c>
      <c r="O354" s="302">
        <f t="shared" si="156"/>
        <v>31.783041366617123</v>
      </c>
    </row>
    <row r="355" spans="1:15" s="236" customFormat="1" x14ac:dyDescent="0.2">
      <c r="A355" s="237" t="str">
        <f>name!E$10</f>
        <v>Sales and customer service occupations</v>
      </c>
      <c r="B355" s="302">
        <v>0.50579433931065032</v>
      </c>
      <c r="C355" s="302">
        <v>0.57108141082671526</v>
      </c>
      <c r="D355" s="302">
        <v>7.9891070193550448E-2</v>
      </c>
      <c r="E355" s="302">
        <f t="shared" si="154"/>
        <v>1.156766820330916</v>
      </c>
      <c r="F355" s="303"/>
      <c r="G355" s="302">
        <v>0.46507526362074575</v>
      </c>
      <c r="H355" s="302">
        <v>0.53429068299006599</v>
      </c>
      <c r="I355" s="302">
        <v>5.222978138625689E-2</v>
      </c>
      <c r="J355" s="302">
        <f t="shared" si="157"/>
        <v>1.0515957279970687</v>
      </c>
      <c r="K355" s="303"/>
      <c r="L355" s="302">
        <v>0.50296139311061205</v>
      </c>
      <c r="M355" s="302">
        <v>0.54190763100174066</v>
      </c>
      <c r="N355" s="302">
        <v>7.469635370613921E-2</v>
      </c>
      <c r="O355" s="302">
        <f t="shared" si="156"/>
        <v>1.119565377818492</v>
      </c>
    </row>
    <row r="356" spans="1:15" s="236" customFormat="1" x14ac:dyDescent="0.2">
      <c r="A356" s="237" t="str">
        <f>name!E$11</f>
        <v>Process, plant and machine operatives</v>
      </c>
      <c r="B356" s="302">
        <v>0.13150460068088524</v>
      </c>
      <c r="C356" s="302">
        <v>0.37352239376428858</v>
      </c>
      <c r="D356" s="302">
        <v>1.9878248198465266E-2</v>
      </c>
      <c r="E356" s="302">
        <f t="shared" si="154"/>
        <v>0.52490524264363914</v>
      </c>
      <c r="F356" s="303"/>
      <c r="G356" s="302">
        <v>9.306767043418139E-2</v>
      </c>
      <c r="H356" s="302">
        <v>0.30045352832105832</v>
      </c>
      <c r="I356" s="302">
        <v>3.1427481610446957E-2</v>
      </c>
      <c r="J356" s="302">
        <f t="shared" si="157"/>
        <v>0.42494868036568667</v>
      </c>
      <c r="K356" s="303"/>
      <c r="L356" s="302">
        <v>6.5279094145986677E-2</v>
      </c>
      <c r="M356" s="302">
        <v>0.26710434952516865</v>
      </c>
      <c r="N356" s="302">
        <v>2.4716912763812673E-2</v>
      </c>
      <c r="O356" s="302">
        <f t="shared" si="156"/>
        <v>0.35710035643496801</v>
      </c>
    </row>
    <row r="357" spans="1:15" s="236" customFormat="1" x14ac:dyDescent="0.2">
      <c r="A357" s="237" t="str">
        <f>name!E$12</f>
        <v>Elementary occupations</v>
      </c>
      <c r="B357" s="302">
        <v>0.60706570467288778</v>
      </c>
      <c r="C357" s="302">
        <v>1.9524341522781492</v>
      </c>
      <c r="D357" s="302">
        <v>3.9791235447620386E-2</v>
      </c>
      <c r="E357" s="302">
        <f t="shared" si="154"/>
        <v>2.5992910923986572</v>
      </c>
      <c r="F357" s="303"/>
      <c r="G357" s="302">
        <v>0.48223998946166108</v>
      </c>
      <c r="H357" s="302">
        <v>1.445981623030425</v>
      </c>
      <c r="I357" s="302">
        <v>2.6286701470108455E-2</v>
      </c>
      <c r="J357" s="302">
        <f t="shared" si="157"/>
        <v>1.9545083139621946</v>
      </c>
      <c r="K357" s="303"/>
      <c r="L357" s="302">
        <v>0.19247137176068757</v>
      </c>
      <c r="M357" s="302">
        <v>0.93431033954576281</v>
      </c>
      <c r="N357" s="302">
        <v>1.2254087604151101E-2</v>
      </c>
      <c r="O357" s="302">
        <f t="shared" si="156"/>
        <v>1.1390357989106015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39.699791045587936</v>
      </c>
      <c r="C359" s="311">
        <f t="shared" ref="C359:E359" si="158">SUM(C349:C357)</f>
        <v>30.806505724936798</v>
      </c>
      <c r="D359" s="311">
        <f t="shared" si="158"/>
        <v>7.1027032294752894</v>
      </c>
      <c r="E359" s="311">
        <f t="shared" si="158"/>
        <v>77.609000000000037</v>
      </c>
      <c r="F359" s="311"/>
      <c r="G359" s="311">
        <f t="shared" ref="G359:J359" si="159">SUM(G349:G357)</f>
        <v>40.664594007448954</v>
      </c>
      <c r="H359" s="311">
        <f t="shared" si="159"/>
        <v>32.563561967757607</v>
      </c>
      <c r="I359" s="311">
        <f t="shared" si="159"/>
        <v>7.234844024793528</v>
      </c>
      <c r="J359" s="311">
        <f t="shared" si="159"/>
        <v>80.463000000000079</v>
      </c>
      <c r="K359" s="311"/>
      <c r="L359" s="311">
        <f t="shared" ref="L359:O359" si="160">SUM(L349:L357)</f>
        <v>45.165355892705101</v>
      </c>
      <c r="M359" s="311">
        <f t="shared" si="160"/>
        <v>31.315434812237722</v>
      </c>
      <c r="N359" s="311">
        <f t="shared" si="160"/>
        <v>8.2122092950572014</v>
      </c>
      <c r="O359" s="311">
        <f t="shared" si="160"/>
        <v>84.693000000000012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1.5156058930658656</v>
      </c>
      <c r="C366" s="302">
        <v>0.74637834636595035</v>
      </c>
      <c r="D366" s="302">
        <v>0.32486455796764235</v>
      </c>
      <c r="E366" s="302">
        <f>SUM(B366:D366)</f>
        <v>2.5868487973994583</v>
      </c>
      <c r="F366" s="303"/>
      <c r="G366" s="302">
        <v>1.4249424026349664</v>
      </c>
      <c r="H366" s="302">
        <v>1.026403525175706</v>
      </c>
      <c r="I366" s="302">
        <v>0.2343630582751553</v>
      </c>
      <c r="J366" s="302">
        <f>SUM(G366:I366)</f>
        <v>2.6857089860858281</v>
      </c>
      <c r="K366" s="303"/>
      <c r="L366" s="302">
        <v>1.8601980483620533</v>
      </c>
      <c r="M366" s="302">
        <v>1.7654139317598669</v>
      </c>
      <c r="N366" s="302">
        <v>0.22823212941037402</v>
      </c>
      <c r="O366" s="302">
        <f>SUM(L366:N366)</f>
        <v>3.8538441095322944</v>
      </c>
    </row>
    <row r="367" spans="1:15" s="236" customFormat="1" x14ac:dyDescent="0.2">
      <c r="A367" s="237" t="str">
        <f>name!E$5</f>
        <v>Professional occupations</v>
      </c>
      <c r="B367" s="302">
        <v>1.0326692083218278</v>
      </c>
      <c r="C367" s="302">
        <v>0.49730010531216756</v>
      </c>
      <c r="D367" s="302">
        <v>1.235607036548714</v>
      </c>
      <c r="E367" s="302">
        <f t="shared" ref="E367:E374" si="161">SUM(B367:D367)</f>
        <v>2.7655763501827093</v>
      </c>
      <c r="F367" s="303"/>
      <c r="G367" s="302">
        <v>1.123249896545534</v>
      </c>
      <c r="H367" s="302">
        <v>0.71800524495574092</v>
      </c>
      <c r="I367" s="302">
        <v>0.96938463442050826</v>
      </c>
      <c r="J367" s="302">
        <f t="shared" ref="J367:J369" si="162">SUM(G367:I367)</f>
        <v>2.8106397759217834</v>
      </c>
      <c r="K367" s="303"/>
      <c r="L367" s="302">
        <v>1.2859090095033423</v>
      </c>
      <c r="M367" s="302">
        <v>1.0517272852802986</v>
      </c>
      <c r="N367" s="302">
        <v>1.0077755346044222</v>
      </c>
      <c r="O367" s="302">
        <f t="shared" ref="O367:O374" si="163">SUM(L367:N367)</f>
        <v>3.345411829388063</v>
      </c>
    </row>
    <row r="368" spans="1:15" s="236" customFormat="1" x14ac:dyDescent="0.2">
      <c r="A368" s="237" t="str">
        <f>name!E$6</f>
        <v>Associate professional occupations</v>
      </c>
      <c r="B368" s="302">
        <v>1.2327091038403757</v>
      </c>
      <c r="C368" s="302">
        <v>0.82231700769694249</v>
      </c>
      <c r="D368" s="302">
        <v>3.8430041955729255</v>
      </c>
      <c r="E368" s="302">
        <f t="shared" si="161"/>
        <v>5.8980303071102433</v>
      </c>
      <c r="F368" s="303"/>
      <c r="G368" s="302">
        <v>1.1525720229241352</v>
      </c>
      <c r="H368" s="302">
        <v>0.91809180843248972</v>
      </c>
      <c r="I368" s="302">
        <v>3.35658384268452</v>
      </c>
      <c r="J368" s="302">
        <f t="shared" si="162"/>
        <v>5.4272476740411451</v>
      </c>
      <c r="K368" s="303"/>
      <c r="L368" s="302">
        <v>1.2245226637898599</v>
      </c>
      <c r="M368" s="302">
        <v>0.90290591475160953</v>
      </c>
      <c r="N368" s="302">
        <v>3.9027553579305407</v>
      </c>
      <c r="O368" s="302">
        <f t="shared" si="163"/>
        <v>6.0301839364720102</v>
      </c>
    </row>
    <row r="369" spans="1:15" s="236" customFormat="1" x14ac:dyDescent="0.2">
      <c r="A369" s="237" t="str">
        <f>name!E$7</f>
        <v>Administrative and secretarial occupations</v>
      </c>
      <c r="B369" s="302">
        <v>0.40663546806131562</v>
      </c>
      <c r="C369" s="302">
        <v>1.0723494666566162</v>
      </c>
      <c r="D369" s="302">
        <v>0.10275986809950033</v>
      </c>
      <c r="E369" s="302">
        <f t="shared" si="161"/>
        <v>1.5817448028174321</v>
      </c>
      <c r="F369" s="303"/>
      <c r="G369" s="302">
        <v>0.36440961810757738</v>
      </c>
      <c r="H369" s="302">
        <v>1.0548526149409465</v>
      </c>
      <c r="I369" s="302">
        <v>8.5852004621139399E-2</v>
      </c>
      <c r="J369" s="302">
        <f t="shared" si="162"/>
        <v>1.5051142376696633</v>
      </c>
      <c r="K369" s="303"/>
      <c r="L369" s="302">
        <v>0.25154580716608493</v>
      </c>
      <c r="M369" s="302">
        <v>0.80183264508073848</v>
      </c>
      <c r="N369" s="302">
        <v>5.7839682981272636E-2</v>
      </c>
      <c r="O369" s="302">
        <f t="shared" si="163"/>
        <v>1.1112181352280961</v>
      </c>
    </row>
    <row r="370" spans="1:15" s="236" customFormat="1" x14ac:dyDescent="0.2">
      <c r="A370" s="237" t="str">
        <f>name!E$8</f>
        <v>Skilled trades occupations</v>
      </c>
      <c r="B370" s="302">
        <v>0.81325567568062906</v>
      </c>
      <c r="C370" s="302">
        <v>0.37736884364499657</v>
      </c>
      <c r="D370" s="302">
        <v>0.49962844140577967</v>
      </c>
      <c r="E370" s="302">
        <f t="shared" si="161"/>
        <v>1.6902529607314054</v>
      </c>
      <c r="F370" s="303"/>
      <c r="G370" s="302">
        <v>0.61633483129984667</v>
      </c>
      <c r="H370" s="302">
        <v>0.32849339141852546</v>
      </c>
      <c r="I370" s="302">
        <v>0.41559881236005081</v>
      </c>
      <c r="J370" s="302">
        <f>SUM(G370:I370)</f>
        <v>1.3604270350784229</v>
      </c>
      <c r="K370" s="303"/>
      <c r="L370" s="302">
        <v>0.63614687002784431</v>
      </c>
      <c r="M370" s="302">
        <v>0.68963267003091211</v>
      </c>
      <c r="N370" s="302">
        <v>0.57196037715609493</v>
      </c>
      <c r="O370" s="302">
        <f t="shared" si="163"/>
        <v>1.8977399172148512</v>
      </c>
    </row>
    <row r="371" spans="1:15" s="236" customFormat="1" x14ac:dyDescent="0.2">
      <c r="A371" s="237" t="str">
        <f>name!E$9</f>
        <v>Caring, leisure and other service occupations</v>
      </c>
      <c r="B371" s="302">
        <v>0.53959080989059394</v>
      </c>
      <c r="C371" s="302">
        <v>0.95971885724840844</v>
      </c>
      <c r="D371" s="302">
        <v>0.20499711528583256</v>
      </c>
      <c r="E371" s="302">
        <f t="shared" si="161"/>
        <v>1.704306782424835</v>
      </c>
      <c r="F371" s="303"/>
      <c r="G371" s="302">
        <v>0.43902166283955996</v>
      </c>
      <c r="H371" s="302">
        <v>0.80773809757597548</v>
      </c>
      <c r="I371" s="302">
        <v>0.20122872077036832</v>
      </c>
      <c r="J371" s="302">
        <f t="shared" ref="J371:J374" si="164">SUM(G371:I371)</f>
        <v>1.4479884811859036</v>
      </c>
      <c r="K371" s="303"/>
      <c r="L371" s="302">
        <v>0.46641805195679176</v>
      </c>
      <c r="M371" s="302">
        <v>0.93453157697674227</v>
      </c>
      <c r="N371" s="302">
        <v>0.20265237364181832</v>
      </c>
      <c r="O371" s="302">
        <f t="shared" si="163"/>
        <v>1.6036020025753523</v>
      </c>
    </row>
    <row r="372" spans="1:15" s="236" customFormat="1" x14ac:dyDescent="0.2">
      <c r="A372" s="237" t="str">
        <f>name!E$10</f>
        <v>Sales and customer service occupations</v>
      </c>
      <c r="B372" s="302">
        <v>0.31436533799753513</v>
      </c>
      <c r="C372" s="302">
        <v>0.55372912227426774</v>
      </c>
      <c r="D372" s="302">
        <v>6.8438833310354566E-2</v>
      </c>
      <c r="E372" s="302">
        <f t="shared" si="161"/>
        <v>0.93653329358215742</v>
      </c>
      <c r="F372" s="303"/>
      <c r="G372" s="302">
        <v>0.2667940726842789</v>
      </c>
      <c r="H372" s="302">
        <v>0.51595211097203042</v>
      </c>
      <c r="I372" s="302">
        <v>3.8843192010878651E-2</v>
      </c>
      <c r="J372" s="302">
        <f t="shared" si="164"/>
        <v>0.82158937566718793</v>
      </c>
      <c r="K372" s="303"/>
      <c r="L372" s="302">
        <v>0.29287024575009879</v>
      </c>
      <c r="M372" s="302">
        <v>0.63974523500692926</v>
      </c>
      <c r="N372" s="302">
        <v>3.1463749545109151E-2</v>
      </c>
      <c r="O372" s="302">
        <f t="shared" si="163"/>
        <v>0.96407923030213716</v>
      </c>
    </row>
    <row r="373" spans="1:15" s="236" customFormat="1" x14ac:dyDescent="0.2">
      <c r="A373" s="237" t="str">
        <f>name!E$11</f>
        <v>Process, plant and machine operatives</v>
      </c>
      <c r="B373" s="302">
        <v>7.2583962456183232E-2</v>
      </c>
      <c r="C373" s="302">
        <v>7.3798649543744974E-2</v>
      </c>
      <c r="D373" s="302">
        <v>3.0908561032546977E-2</v>
      </c>
      <c r="E373" s="302">
        <f t="shared" si="161"/>
        <v>0.17729117303247516</v>
      </c>
      <c r="F373" s="303"/>
      <c r="G373" s="302">
        <v>4.9032870321056486E-2</v>
      </c>
      <c r="H373" s="302">
        <v>6.4041902800108033E-2</v>
      </c>
      <c r="I373" s="302">
        <v>3.0098064036895068E-2</v>
      </c>
      <c r="J373" s="302">
        <f t="shared" si="164"/>
        <v>0.14317283715805959</v>
      </c>
      <c r="K373" s="303"/>
      <c r="L373" s="302">
        <v>4.4613327089764371E-2</v>
      </c>
      <c r="M373" s="302">
        <v>8.5096941872492046E-2</v>
      </c>
      <c r="N373" s="302">
        <v>4.2338173405781075E-2</v>
      </c>
      <c r="O373" s="302">
        <f t="shared" si="163"/>
        <v>0.17204844236803749</v>
      </c>
    </row>
    <row r="374" spans="1:15" s="236" customFormat="1" x14ac:dyDescent="0.2">
      <c r="A374" s="237" t="str">
        <f>name!E$12</f>
        <v>Elementary occupations</v>
      </c>
      <c r="B374" s="302">
        <v>0.23658427836444718</v>
      </c>
      <c r="C374" s="302">
        <v>1.5147921745222332</v>
      </c>
      <c r="D374" s="302">
        <v>8.0039079832644078E-2</v>
      </c>
      <c r="E374" s="302">
        <f t="shared" si="161"/>
        <v>1.8314155327193244</v>
      </c>
      <c r="F374" s="303"/>
      <c r="G374" s="302">
        <v>0.16434882364484996</v>
      </c>
      <c r="H374" s="302">
        <v>1.156870179876575</v>
      </c>
      <c r="I374" s="302">
        <v>4.7892593670596707E-2</v>
      </c>
      <c r="J374" s="302">
        <f t="shared" si="164"/>
        <v>1.3691115971920218</v>
      </c>
      <c r="K374" s="303"/>
      <c r="L374" s="302">
        <v>0.15842323541989684</v>
      </c>
      <c r="M374" s="302">
        <v>0.90943150242610538</v>
      </c>
      <c r="N374" s="302">
        <v>6.4017659073138514E-2</v>
      </c>
      <c r="O374" s="302">
        <f t="shared" si="163"/>
        <v>1.1318723969191407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6.1639997376787736</v>
      </c>
      <c r="C376" s="311">
        <f t="shared" ref="C376:E376" si="165">SUM(C366:C374)</f>
        <v>6.6177525732653271</v>
      </c>
      <c r="D376" s="311">
        <f t="shared" si="165"/>
        <v>6.3902476890559399</v>
      </c>
      <c r="E376" s="311">
        <f t="shared" si="165"/>
        <v>19.17200000000004</v>
      </c>
      <c r="F376" s="311"/>
      <c r="G376" s="311">
        <f t="shared" ref="G376:J376" si="166">SUM(G366:G374)</f>
        <v>5.6007062010018043</v>
      </c>
      <c r="H376" s="311">
        <f t="shared" si="166"/>
        <v>6.5904488761480966</v>
      </c>
      <c r="I376" s="311">
        <f t="shared" si="166"/>
        <v>5.3798449228501104</v>
      </c>
      <c r="J376" s="311">
        <f t="shared" si="166"/>
        <v>17.571000000000016</v>
      </c>
      <c r="K376" s="311"/>
      <c r="L376" s="311">
        <f t="shared" ref="L376:O376" si="167">SUM(L366:L374)</f>
        <v>6.2206472590657373</v>
      </c>
      <c r="M376" s="311">
        <f t="shared" si="167"/>
        <v>7.7803177031856956</v>
      </c>
      <c r="N376" s="311">
        <f t="shared" si="167"/>
        <v>6.1090350377485523</v>
      </c>
      <c r="O376" s="311">
        <f t="shared" si="167"/>
        <v>20.109999999999985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1.244316566817556</v>
      </c>
      <c r="C383" s="302">
        <v>0.37889853495272663</v>
      </c>
      <c r="D383" s="302">
        <v>0.58257755104009912</v>
      </c>
      <c r="E383" s="302">
        <f>SUM(B383:D383)</f>
        <v>2.2057926528103815</v>
      </c>
      <c r="F383" s="303"/>
      <c r="G383" s="302">
        <v>1.1075580968335543</v>
      </c>
      <c r="H383" s="302">
        <v>0.60381414935573752</v>
      </c>
      <c r="I383" s="302">
        <v>0.41979980255365901</v>
      </c>
      <c r="J383" s="302">
        <f>SUM(G383:I383)</f>
        <v>2.1311720487429509</v>
      </c>
      <c r="K383" s="303"/>
      <c r="L383" s="302">
        <v>1.2594677939893963</v>
      </c>
      <c r="M383" s="302">
        <v>0.84075499987385571</v>
      </c>
      <c r="N383" s="302">
        <v>0.40838497625823977</v>
      </c>
      <c r="O383" s="302">
        <f>SUM(L383:N383)</f>
        <v>2.5086077701214919</v>
      </c>
    </row>
    <row r="384" spans="1:15" s="236" customFormat="1" x14ac:dyDescent="0.2">
      <c r="A384" s="237" t="str">
        <f>name!E$5</f>
        <v>Professional occupations</v>
      </c>
      <c r="B384" s="302">
        <v>1.660319176202951</v>
      </c>
      <c r="C384" s="302">
        <v>0.41428743315838384</v>
      </c>
      <c r="D384" s="302">
        <v>1.4052795475704192</v>
      </c>
      <c r="E384" s="302">
        <f t="shared" ref="E384:E391" si="168">SUM(B384:D384)</f>
        <v>3.4798861569317543</v>
      </c>
      <c r="F384" s="303"/>
      <c r="G384" s="302">
        <v>1.4621333060510173</v>
      </c>
      <c r="H384" s="302">
        <v>0.60254715215527199</v>
      </c>
      <c r="I384" s="302">
        <v>1.098121575646289</v>
      </c>
      <c r="J384" s="302">
        <f t="shared" ref="J384:J386" si="169">SUM(G384:I384)</f>
        <v>3.1628020338525786</v>
      </c>
      <c r="K384" s="303"/>
      <c r="L384" s="302">
        <v>1.4811999553269697</v>
      </c>
      <c r="M384" s="302">
        <v>0.62243249921120647</v>
      </c>
      <c r="N384" s="302">
        <v>0.89205907719241573</v>
      </c>
      <c r="O384" s="302">
        <f t="shared" ref="O384:O391" si="170">SUM(L384:N384)</f>
        <v>2.9956915317305919</v>
      </c>
    </row>
    <row r="385" spans="1:15" s="236" customFormat="1" x14ac:dyDescent="0.2">
      <c r="A385" s="237" t="str">
        <f>name!E$6</f>
        <v>Associate professional occupations</v>
      </c>
      <c r="B385" s="302">
        <v>0.74570319305285304</v>
      </c>
      <c r="C385" s="302">
        <v>0.36435393912946668</v>
      </c>
      <c r="D385" s="302">
        <v>1.0793172711507932</v>
      </c>
      <c r="E385" s="302">
        <f t="shared" si="168"/>
        <v>2.1893744033331126</v>
      </c>
      <c r="F385" s="303"/>
      <c r="G385" s="302">
        <v>0.6263199533973286</v>
      </c>
      <c r="H385" s="302">
        <v>0.44316994541475246</v>
      </c>
      <c r="I385" s="302">
        <v>0.96437070180932227</v>
      </c>
      <c r="J385" s="302">
        <f t="shared" si="169"/>
        <v>2.0338606006214035</v>
      </c>
      <c r="K385" s="303"/>
      <c r="L385" s="302">
        <v>0.527524212058473</v>
      </c>
      <c r="M385" s="302">
        <v>0.39219456548972631</v>
      </c>
      <c r="N385" s="302">
        <v>0.74403599880296567</v>
      </c>
      <c r="O385" s="302">
        <f t="shared" si="170"/>
        <v>1.6637547763511651</v>
      </c>
    </row>
    <row r="386" spans="1:15" s="236" customFormat="1" x14ac:dyDescent="0.2">
      <c r="A386" s="237" t="str">
        <f>name!E$7</f>
        <v>Administrative and secretarial occupations</v>
      </c>
      <c r="B386" s="302">
        <v>0.47265426016552492</v>
      </c>
      <c r="C386" s="302">
        <v>0.58647197638937854</v>
      </c>
      <c r="D386" s="302">
        <v>0.28187250047436274</v>
      </c>
      <c r="E386" s="302">
        <f t="shared" si="168"/>
        <v>1.3409987370292662</v>
      </c>
      <c r="F386" s="303"/>
      <c r="G386" s="302">
        <v>0.42301439812900515</v>
      </c>
      <c r="H386" s="302">
        <v>0.67585904126127616</v>
      </c>
      <c r="I386" s="302">
        <v>0.23831554885512782</v>
      </c>
      <c r="J386" s="302">
        <f t="shared" si="169"/>
        <v>1.3371889882454091</v>
      </c>
      <c r="K386" s="303"/>
      <c r="L386" s="302">
        <v>0.27069552490379006</v>
      </c>
      <c r="M386" s="302">
        <v>0.47808510831223755</v>
      </c>
      <c r="N386" s="302">
        <v>0.51438096294283198</v>
      </c>
      <c r="O386" s="302">
        <f t="shared" si="170"/>
        <v>1.2631615961588596</v>
      </c>
    </row>
    <row r="387" spans="1:15" s="236" customFormat="1" x14ac:dyDescent="0.2">
      <c r="A387" s="237" t="str">
        <f>name!E$8</f>
        <v>Skilled trades occupations</v>
      </c>
      <c r="B387" s="302">
        <v>0.38963670320447352</v>
      </c>
      <c r="C387" s="302">
        <v>0.15189226349013757</v>
      </c>
      <c r="D387" s="302">
        <v>0.36378277818079346</v>
      </c>
      <c r="E387" s="302">
        <f t="shared" si="168"/>
        <v>0.90531174487540444</v>
      </c>
      <c r="F387" s="303"/>
      <c r="G387" s="302">
        <v>0.25265631678091849</v>
      </c>
      <c r="H387" s="302">
        <v>0.13818539371870725</v>
      </c>
      <c r="I387" s="302">
        <v>0.23428775729107806</v>
      </c>
      <c r="J387" s="302">
        <f>SUM(G387:I387)</f>
        <v>0.62512946779070377</v>
      </c>
      <c r="K387" s="303"/>
      <c r="L387" s="302">
        <v>0.27753997525074808</v>
      </c>
      <c r="M387" s="302">
        <v>0.22820754471352511</v>
      </c>
      <c r="N387" s="302">
        <v>0.26568974433480264</v>
      </c>
      <c r="O387" s="302">
        <f t="shared" si="170"/>
        <v>0.77143726429907578</v>
      </c>
    </row>
    <row r="388" spans="1:15" s="236" customFormat="1" x14ac:dyDescent="0.2">
      <c r="A388" s="237" t="str">
        <f>name!E$9</f>
        <v>Caring, leisure and other service occupations</v>
      </c>
      <c r="B388" s="302">
        <v>1.6456094714735332</v>
      </c>
      <c r="C388" s="302">
        <v>1.4375639829649174</v>
      </c>
      <c r="D388" s="302">
        <v>2.1888381707745972</v>
      </c>
      <c r="E388" s="302">
        <f t="shared" si="168"/>
        <v>5.2720116252130484</v>
      </c>
      <c r="F388" s="303"/>
      <c r="G388" s="302">
        <v>1.3843742484378663</v>
      </c>
      <c r="H388" s="302">
        <v>1.3191852812662068</v>
      </c>
      <c r="I388" s="302">
        <v>2.0279191147173821</v>
      </c>
      <c r="J388" s="302">
        <f t="shared" ref="J388:J391" si="171">SUM(G388:I388)</f>
        <v>4.7314786444214549</v>
      </c>
      <c r="K388" s="303"/>
      <c r="L388" s="302">
        <v>1.1056069819967769</v>
      </c>
      <c r="M388" s="302">
        <v>0.9710718618339379</v>
      </c>
      <c r="N388" s="302">
        <v>1.9262684779619745</v>
      </c>
      <c r="O388" s="302">
        <f t="shared" si="170"/>
        <v>4.0029473217926892</v>
      </c>
    </row>
    <row r="389" spans="1:15" s="236" customFormat="1" x14ac:dyDescent="0.2">
      <c r="A389" s="237" t="str">
        <f>name!E$10</f>
        <v>Sales and customer service occupations</v>
      </c>
      <c r="B389" s="302">
        <v>0.2939663551962366</v>
      </c>
      <c r="C389" s="302">
        <v>0.29793334808676969</v>
      </c>
      <c r="D389" s="302">
        <v>0.22614831335898919</v>
      </c>
      <c r="E389" s="302">
        <f t="shared" si="168"/>
        <v>0.81804801664199545</v>
      </c>
      <c r="F389" s="303"/>
      <c r="G389" s="302">
        <v>0.20906531928818886</v>
      </c>
      <c r="H389" s="302">
        <v>0.31932163117353668</v>
      </c>
      <c r="I389" s="302">
        <v>0.12425728879373868</v>
      </c>
      <c r="J389" s="302">
        <f t="shared" si="171"/>
        <v>0.65264423925546422</v>
      </c>
      <c r="K389" s="303"/>
      <c r="L389" s="302">
        <v>0.19127252221099381</v>
      </c>
      <c r="M389" s="302">
        <v>0.33041786792809741</v>
      </c>
      <c r="N389" s="302">
        <v>8.8817296019492259E-2</v>
      </c>
      <c r="O389" s="302">
        <f t="shared" si="170"/>
        <v>0.61050768615858353</v>
      </c>
    </row>
    <row r="390" spans="1:15" s="236" customFormat="1" x14ac:dyDescent="0.2">
      <c r="A390" s="237" t="str">
        <f>name!E$11</f>
        <v>Process, plant and machine operatives</v>
      </c>
      <c r="B390" s="302">
        <v>0.23016896179010399</v>
      </c>
      <c r="C390" s="302">
        <v>0.1312310095294629</v>
      </c>
      <c r="D390" s="302">
        <v>9.0027204921495227E-2</v>
      </c>
      <c r="E390" s="302">
        <f t="shared" si="168"/>
        <v>0.45142717624106216</v>
      </c>
      <c r="F390" s="303"/>
      <c r="G390" s="302">
        <v>0.12038442124389478</v>
      </c>
      <c r="H390" s="302">
        <v>0.1042676293745752</v>
      </c>
      <c r="I390" s="302">
        <v>8.4594928496199151E-2</v>
      </c>
      <c r="J390" s="302">
        <f t="shared" si="171"/>
        <v>0.30924697911466914</v>
      </c>
      <c r="K390" s="303"/>
      <c r="L390" s="302">
        <v>0.10317219505785097</v>
      </c>
      <c r="M390" s="302">
        <v>0.14753115804298209</v>
      </c>
      <c r="N390" s="302">
        <v>7.5571086034332061E-2</v>
      </c>
      <c r="O390" s="302">
        <f t="shared" si="170"/>
        <v>0.32627443913516507</v>
      </c>
    </row>
    <row r="391" spans="1:15" s="236" customFormat="1" x14ac:dyDescent="0.2">
      <c r="A391" s="237" t="str">
        <f>name!E$12</f>
        <v>Elementary occupations</v>
      </c>
      <c r="B391" s="302">
        <v>0.36938382462533587</v>
      </c>
      <c r="C391" s="302">
        <v>0.69489575232165024</v>
      </c>
      <c r="D391" s="302">
        <v>0.30686990997698377</v>
      </c>
      <c r="E391" s="302">
        <f t="shared" si="168"/>
        <v>1.37114948692397</v>
      </c>
      <c r="F391" s="303"/>
      <c r="G391" s="302">
        <v>0.21880093028960076</v>
      </c>
      <c r="H391" s="302">
        <v>0.59133073808716274</v>
      </c>
      <c r="I391" s="302">
        <v>0.17634532957861063</v>
      </c>
      <c r="J391" s="302">
        <f t="shared" si="171"/>
        <v>0.98647699795537414</v>
      </c>
      <c r="K391" s="303"/>
      <c r="L391" s="302">
        <v>0.21039429389532796</v>
      </c>
      <c r="M391" s="302">
        <v>0.31542998783140647</v>
      </c>
      <c r="N391" s="302">
        <v>0.15979333252563727</v>
      </c>
      <c r="O391" s="302">
        <f t="shared" si="170"/>
        <v>0.68561761425237178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7.0517585125285684</v>
      </c>
      <c r="C393" s="311">
        <f t="shared" ref="C393:E393" si="172">SUM(C383:C391)</f>
        <v>4.4575282400228939</v>
      </c>
      <c r="D393" s="311">
        <f t="shared" si="172"/>
        <v>6.5247132474485321</v>
      </c>
      <c r="E393" s="311">
        <f t="shared" si="172"/>
        <v>18.033999999999992</v>
      </c>
      <c r="F393" s="311"/>
      <c r="G393" s="311">
        <f t="shared" ref="G393:J393" si="173">SUM(G383:G391)</f>
        <v>5.8043069904513738</v>
      </c>
      <c r="H393" s="311">
        <f t="shared" si="173"/>
        <v>4.7976809618072274</v>
      </c>
      <c r="I393" s="311">
        <f t="shared" si="173"/>
        <v>5.3680120477414066</v>
      </c>
      <c r="J393" s="311">
        <f t="shared" si="173"/>
        <v>15.970000000000008</v>
      </c>
      <c r="K393" s="311"/>
      <c r="L393" s="311">
        <f t="shared" ref="L393:O393" si="174">SUM(L383:L391)</f>
        <v>5.4268734546903268</v>
      </c>
      <c r="M393" s="311">
        <f t="shared" si="174"/>
        <v>4.3261255932369753</v>
      </c>
      <c r="N393" s="311">
        <f t="shared" si="174"/>
        <v>5.0750009520726911</v>
      </c>
      <c r="O393" s="311">
        <f t="shared" si="174"/>
        <v>14.827999999999996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Solent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Solent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Solent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65.575766377211707</v>
      </c>
      <c r="C8" s="11">
        <f t="array" ref="C8:C16">MMULT(aggregation!$B$13:$AA$21,'Occ T2'!C8:C33)</f>
        <v>71.428787597385394</v>
      </c>
      <c r="D8" s="11">
        <f t="array" ref="D8:D16">MMULT(aggregation!$B$13:$AA$21,'Occ T2'!D8:D33)</f>
        <v>71.834399860437443</v>
      </c>
      <c r="E8" s="11">
        <f t="array" ref="E8:E16">MMULT(aggregation!$B$13:$AA$21,'Occ T2'!E8:E33)</f>
        <v>73.62376861181906</v>
      </c>
      <c r="F8" s="11">
        <f t="array" ref="F8:F16">MMULT(aggregation!$B$13:$AA$21,'Occ T2'!F8:F33)</f>
        <v>81.503472092863603</v>
      </c>
      <c r="G8" s="11"/>
      <c r="H8" s="11">
        <f>F8-D8</f>
        <v>9.66907223242616</v>
      </c>
      <c r="I8" s="11">
        <f t="array" ref="I8:I16">MMULT(aggregation!$B$13:$AA$21,'Occ T2'!I8:I33)</f>
        <v>40.339610758632872</v>
      </c>
      <c r="J8" s="11">
        <f>SUM(H8:I8)</f>
        <v>50.008682991059032</v>
      </c>
      <c r="L8" s="10" t="str">
        <f>name!E4</f>
        <v>Managers, directors and senior officials</v>
      </c>
      <c r="M8" s="11">
        <f t="array" ref="M8:M16">MMULT(aggregation!$B$13:$AA$21,'Occ T2'!M8:M33)</f>
        <v>42.794341809624001</v>
      </c>
      <c r="N8" s="11">
        <f t="array" ref="N8:N16">MMULT(aggregation!$B$13:$AA$21,'Occ T2'!N8:N33)</f>
        <v>45.181215862430363</v>
      </c>
      <c r="O8" s="11">
        <f t="array" ref="O8:O16">MMULT(aggregation!$B$13:$AA$21,'Occ T2'!O8:O33)</f>
        <v>44.682677919629711</v>
      </c>
      <c r="P8" s="11">
        <f t="array" ref="P8:P16">MMULT(aggregation!$B$13:$AA$21,'Occ T2'!P8:P33)</f>
        <v>44.63745982363502</v>
      </c>
      <c r="Q8" s="11">
        <f t="array" ref="Q8:Q16">MMULT(aggregation!$B$13:$AA$21,'Occ T2'!Q8:Q33)</f>
        <v>47.816987252670778</v>
      </c>
      <c r="R8" s="11"/>
      <c r="S8" s="11">
        <f>Q8-O8</f>
        <v>3.1343093330410667</v>
      </c>
      <c r="T8" s="11">
        <f t="array" ref="T8:T16">MMULT(aggregation!$B$13:$AA$21,'Occ T2'!T8:T33)</f>
        <v>21.819825859994971</v>
      </c>
      <c r="U8" s="11">
        <f>SUM(S8:T8)</f>
        <v>24.954135193036038</v>
      </c>
      <c r="W8" s="10" t="str">
        <f>name!E4</f>
        <v>Managers, directors and senior officials</v>
      </c>
      <c r="X8" s="11">
        <f t="array" ref="X8:X16">MMULT(aggregation!$B$13:$AA$21,'Occ T2'!X8:X33)</f>
        <v>22.781424567587653</v>
      </c>
      <c r="Y8" s="11">
        <f t="array" ref="Y8:Y16">MMULT(aggregation!$B$13:$AA$21,'Occ T2'!Y8:Y33)</f>
        <v>26.247571734954995</v>
      </c>
      <c r="Z8" s="11">
        <f t="array" ref="Z8:Z16">MMULT(aggregation!$B$13:$AA$21,'Occ T2'!Z8:Z33)</f>
        <v>27.15172194080769</v>
      </c>
      <c r="AA8" s="11">
        <f t="array" ref="AA8:AA16">MMULT(aggregation!$B$13:$AA$21,'Occ T2'!AA8:AA33)</f>
        <v>28.986308788183898</v>
      </c>
      <c r="AB8" s="11">
        <f t="array" ref="AB8:AB16">MMULT(aggregation!$B$13:$AA$21,'Occ T2'!AB8:AB33)</f>
        <v>33.686484840192804</v>
      </c>
      <c r="AC8" s="11"/>
      <c r="AD8" s="11">
        <f>AB8-Z8</f>
        <v>6.5347628993851146</v>
      </c>
      <c r="AE8" s="11">
        <f t="array" ref="AE8:AE16">MMULT(aggregation!$B$13:$AA$21,'Occ T2'!AE8:AE33)</f>
        <v>18.519784898637901</v>
      </c>
      <c r="AF8" s="11">
        <f>SUM(AD8:AE8)</f>
        <v>25.054547798023016</v>
      </c>
    </row>
    <row r="9" spans="1:32" x14ac:dyDescent="0.2">
      <c r="A9" t="str">
        <f>name!E5</f>
        <v>Professional occupations</v>
      </c>
      <c r="B9" s="11">
        <v>122.0955326428257</v>
      </c>
      <c r="C9" s="11">
        <v>131.52392841432447</v>
      </c>
      <c r="D9" s="11">
        <v>136.05785656862858</v>
      </c>
      <c r="E9" s="11">
        <v>145.025456844735</v>
      </c>
      <c r="F9" s="11">
        <v>157.0498881204482</v>
      </c>
      <c r="G9" s="11"/>
      <c r="H9" s="11">
        <f t="shared" ref="H9:H16" si="0">F9-D9</f>
        <v>20.992031551819622</v>
      </c>
      <c r="I9" s="11">
        <v>69.077290332592185</v>
      </c>
      <c r="J9" s="11">
        <f t="shared" ref="J9:J15" si="1">SUM(H9:I9)</f>
        <v>90.069321884411806</v>
      </c>
      <c r="L9" s="10" t="str">
        <f>name!E5</f>
        <v>Professional occupations</v>
      </c>
      <c r="M9" s="11">
        <v>62.336649495093141</v>
      </c>
      <c r="N9" s="11">
        <v>65.163535062589062</v>
      </c>
      <c r="O9" s="11">
        <v>67.312411028238415</v>
      </c>
      <c r="P9" s="11">
        <v>71.426092266834885</v>
      </c>
      <c r="Q9" s="11">
        <v>76.409401854839331</v>
      </c>
      <c r="R9" s="11"/>
      <c r="S9" s="11">
        <f t="shared" ref="S9:S16" si="2">Q9-O9</f>
        <v>9.0969908266009156</v>
      </c>
      <c r="T9" s="11">
        <v>27.357725885844481</v>
      </c>
      <c r="U9" s="11">
        <f t="shared" ref="U9:U12" si="3">SUM(S9:T9)</f>
        <v>36.454716712445396</v>
      </c>
      <c r="W9" s="10" t="str">
        <f>name!E5</f>
        <v>Professional occupations</v>
      </c>
      <c r="X9" s="11">
        <v>59.75888314773249</v>
      </c>
      <c r="Y9" s="11">
        <v>66.360393351735524</v>
      </c>
      <c r="Z9" s="11">
        <v>68.745445540390094</v>
      </c>
      <c r="AA9" s="11">
        <v>73.599364577900218</v>
      </c>
      <c r="AB9" s="11">
        <v>80.640486265608828</v>
      </c>
      <c r="AC9" s="11"/>
      <c r="AD9" s="11">
        <f t="shared" ref="AD9:AD16" si="4">AB9-Z9</f>
        <v>11.895040725218735</v>
      </c>
      <c r="AE9" s="11">
        <v>41.719564446747711</v>
      </c>
      <c r="AF9" s="11">
        <f t="shared" ref="AF9:AF12" si="5">SUM(AD9:AE9)</f>
        <v>53.614605171966446</v>
      </c>
    </row>
    <row r="10" spans="1:32" x14ac:dyDescent="0.2">
      <c r="A10" t="str">
        <f>name!E6</f>
        <v>Associate professional occupations</v>
      </c>
      <c r="B10" s="11">
        <v>80.727499091848472</v>
      </c>
      <c r="C10" s="11">
        <v>81.763693035800202</v>
      </c>
      <c r="D10" s="11">
        <v>85.149493049607187</v>
      </c>
      <c r="E10" s="11">
        <v>83.849801384316947</v>
      </c>
      <c r="F10" s="11">
        <v>88.834600519868729</v>
      </c>
      <c r="G10" s="11"/>
      <c r="H10" s="11">
        <f t="shared" si="0"/>
        <v>3.6851074702615421</v>
      </c>
      <c r="I10" s="11">
        <v>38.914132383607431</v>
      </c>
      <c r="J10" s="11">
        <f t="shared" si="1"/>
        <v>42.599239853868973</v>
      </c>
      <c r="L10" s="10" t="str">
        <f>name!E6</f>
        <v>Associate professional occupations</v>
      </c>
      <c r="M10" s="11">
        <v>43.424970668767791</v>
      </c>
      <c r="N10" s="11">
        <v>42.587128407525086</v>
      </c>
      <c r="O10" s="11">
        <v>44.185322121158407</v>
      </c>
      <c r="P10" s="11">
        <v>42.078673034062845</v>
      </c>
      <c r="Q10" s="11">
        <v>43.255890508234053</v>
      </c>
      <c r="R10" s="11"/>
      <c r="S10" s="11">
        <f t="shared" si="2"/>
        <v>-0.92943161292435406</v>
      </c>
      <c r="T10" s="11">
        <v>15.649599801313169</v>
      </c>
      <c r="U10" s="11">
        <f t="shared" si="3"/>
        <v>14.720168188388815</v>
      </c>
      <c r="W10" s="10" t="str">
        <f>name!E6</f>
        <v>Associate professional occupations</v>
      </c>
      <c r="X10" s="11">
        <v>37.302528423080659</v>
      </c>
      <c r="Y10" s="11">
        <v>39.176564628275145</v>
      </c>
      <c r="Z10" s="11">
        <v>40.96417092844878</v>
      </c>
      <c r="AA10" s="11">
        <v>41.771128350254067</v>
      </c>
      <c r="AB10" s="11">
        <v>45.578710011634634</v>
      </c>
      <c r="AC10" s="11"/>
      <c r="AD10" s="11">
        <f t="shared" si="4"/>
        <v>4.6145390831858535</v>
      </c>
      <c r="AE10" s="11">
        <v>23.264532582294262</v>
      </c>
      <c r="AF10" s="11">
        <f t="shared" si="5"/>
        <v>27.879071665480115</v>
      </c>
    </row>
    <row r="11" spans="1:32" x14ac:dyDescent="0.2">
      <c r="A11" t="str">
        <f>name!E7</f>
        <v>Administrative and secretarial occupations</v>
      </c>
      <c r="B11" s="11">
        <v>65.207702890321997</v>
      </c>
      <c r="C11" s="11">
        <v>60.723679012931292</v>
      </c>
      <c r="D11" s="11">
        <v>61.791275937891413</v>
      </c>
      <c r="E11" s="11">
        <v>57.333303688507726</v>
      </c>
      <c r="F11" s="11">
        <v>50.425078436358227</v>
      </c>
      <c r="G11" s="11"/>
      <c r="H11" s="11">
        <f t="shared" si="0"/>
        <v>-11.366197501533186</v>
      </c>
      <c r="I11" s="11">
        <v>28.189104031056456</v>
      </c>
      <c r="J11" s="11">
        <f t="shared" si="1"/>
        <v>16.822906529523269</v>
      </c>
      <c r="L11" s="10" t="str">
        <f>name!E7</f>
        <v>Administrative and secretarial occupations</v>
      </c>
      <c r="M11" s="11">
        <v>13.325703213648186</v>
      </c>
      <c r="N11" s="11">
        <v>11.87044749725731</v>
      </c>
      <c r="O11" s="11">
        <v>13.711489860461212</v>
      </c>
      <c r="P11" s="11">
        <v>12.898426668145804</v>
      </c>
      <c r="Q11" s="11">
        <v>13.636924123652918</v>
      </c>
      <c r="R11" s="11"/>
      <c r="S11" s="11">
        <f t="shared" si="2"/>
        <v>-7.4565736808294147E-2</v>
      </c>
      <c r="T11" s="11">
        <v>4.8336886051053991</v>
      </c>
      <c r="U11" s="11">
        <f t="shared" si="3"/>
        <v>4.759122868297105</v>
      </c>
      <c r="W11" s="10" t="str">
        <f>name!E7</f>
        <v>Administrative and secretarial occupations</v>
      </c>
      <c r="X11" s="11">
        <v>51.881999676673793</v>
      </c>
      <c r="Y11" s="11">
        <v>48.853231515674004</v>
      </c>
      <c r="Z11" s="11">
        <v>48.079786077430185</v>
      </c>
      <c r="AA11" s="11">
        <v>44.434877020361853</v>
      </c>
      <c r="AB11" s="11">
        <v>36.788154312705316</v>
      </c>
      <c r="AC11" s="11"/>
      <c r="AD11" s="11">
        <f t="shared" si="4"/>
        <v>-11.291631764724869</v>
      </c>
      <c r="AE11" s="11">
        <v>23.355415425951058</v>
      </c>
      <c r="AF11" s="11">
        <f t="shared" si="5"/>
        <v>12.063783661226189</v>
      </c>
    </row>
    <row r="12" spans="1:32" x14ac:dyDescent="0.2">
      <c r="A12" t="str">
        <f>name!E8</f>
        <v>Skilled trades occupations</v>
      </c>
      <c r="B12" s="11">
        <v>57.692020453428263</v>
      </c>
      <c r="C12" s="11">
        <v>54.767109225404567</v>
      </c>
      <c r="D12" s="11">
        <v>48.377671608483425</v>
      </c>
      <c r="E12" s="11">
        <v>49.924595675549625</v>
      </c>
      <c r="F12" s="11">
        <v>49.225659867764293</v>
      </c>
      <c r="G12" s="11"/>
      <c r="H12" s="11">
        <f t="shared" si="0"/>
        <v>0.84798825928086785</v>
      </c>
      <c r="I12" s="11">
        <v>21.008346682352666</v>
      </c>
      <c r="J12" s="11">
        <f t="shared" si="1"/>
        <v>21.856334941633534</v>
      </c>
      <c r="L12" s="10" t="str">
        <f>name!E8</f>
        <v>Skilled trades occupations</v>
      </c>
      <c r="M12" s="11">
        <v>50.399486723438358</v>
      </c>
      <c r="N12" s="11">
        <v>48.197278682934673</v>
      </c>
      <c r="O12" s="11">
        <v>41.425053125805633</v>
      </c>
      <c r="P12" s="11">
        <v>41.947814008501055</v>
      </c>
      <c r="Q12" s="11">
        <v>40.177337365358795</v>
      </c>
      <c r="R12" s="11"/>
      <c r="S12" s="11">
        <f t="shared" si="2"/>
        <v>-1.2477157604468374</v>
      </c>
      <c r="T12" s="11">
        <v>16.154615786357496</v>
      </c>
      <c r="U12" s="11">
        <f t="shared" si="3"/>
        <v>14.906900025910659</v>
      </c>
      <c r="W12" s="10" t="str">
        <f>name!E8</f>
        <v>Skilled trades occupations</v>
      </c>
      <c r="X12" s="11">
        <v>7.2925337299899002</v>
      </c>
      <c r="Y12" s="11">
        <v>6.5698305424698944</v>
      </c>
      <c r="Z12" s="11">
        <v>6.9526184826778188</v>
      </c>
      <c r="AA12" s="11">
        <v>7.9767816670485567</v>
      </c>
      <c r="AB12" s="11">
        <v>9.0483225024054939</v>
      </c>
      <c r="AC12" s="11"/>
      <c r="AD12" s="11">
        <f t="shared" si="4"/>
        <v>2.0957040197276751</v>
      </c>
      <c r="AE12" s="11">
        <v>4.8537308959951675</v>
      </c>
      <c r="AF12" s="11">
        <f t="shared" si="5"/>
        <v>6.9494349157228426</v>
      </c>
    </row>
    <row r="13" spans="1:32" x14ac:dyDescent="0.2">
      <c r="A13" t="str">
        <f>name!E9</f>
        <v>Caring, leisure and other service occupations</v>
      </c>
      <c r="B13" s="11">
        <v>61.876753752716624</v>
      </c>
      <c r="C13" s="11">
        <v>61.982932435706992</v>
      </c>
      <c r="D13" s="11">
        <v>59.037593796652821</v>
      </c>
      <c r="E13" s="11">
        <v>62.228640674721177</v>
      </c>
      <c r="F13" s="11">
        <v>65.921634691207899</v>
      </c>
      <c r="G13" s="11"/>
      <c r="H13" s="11">
        <f t="shared" si="0"/>
        <v>6.8840408945550777</v>
      </c>
      <c r="I13" s="11">
        <v>34.095831750636258</v>
      </c>
      <c r="J13" s="11">
        <f>SUM(H13:I13)</f>
        <v>40.979872645191335</v>
      </c>
      <c r="L13" s="10" t="str">
        <f>name!E9</f>
        <v>Caring, leisure and other service occupations</v>
      </c>
      <c r="M13" s="11">
        <v>13.795010966767492</v>
      </c>
      <c r="N13" s="11">
        <v>13.524629288334205</v>
      </c>
      <c r="O13" s="11">
        <v>13.230039123251903</v>
      </c>
      <c r="P13" s="11">
        <v>15.035689355184337</v>
      </c>
      <c r="Q13" s="11">
        <v>17.206611759651139</v>
      </c>
      <c r="R13" s="11"/>
      <c r="S13" s="11">
        <f t="shared" si="2"/>
        <v>3.9765726363992364</v>
      </c>
      <c r="T13" s="11">
        <v>6.8414234149162247</v>
      </c>
      <c r="U13" s="11">
        <f>SUM(S13:T13)</f>
        <v>10.817996051315461</v>
      </c>
      <c r="W13" s="10" t="str">
        <f>name!E9</f>
        <v>Caring, leisure and other service occupations</v>
      </c>
      <c r="X13" s="11">
        <v>48.081742785949146</v>
      </c>
      <c r="Y13" s="11">
        <v>48.45830314737281</v>
      </c>
      <c r="Z13" s="11">
        <v>45.807554673400915</v>
      </c>
      <c r="AA13" s="11">
        <v>47.192951319536832</v>
      </c>
      <c r="AB13" s="11">
        <v>48.715022931556739</v>
      </c>
      <c r="AC13" s="11"/>
      <c r="AD13" s="11">
        <f t="shared" si="4"/>
        <v>2.9074682581558235</v>
      </c>
      <c r="AE13" s="11">
        <v>27.254408335720029</v>
      </c>
      <c r="AF13" s="11">
        <f>SUM(AD13:AE13)</f>
        <v>30.161876593875853</v>
      </c>
    </row>
    <row r="14" spans="1:32" x14ac:dyDescent="0.2">
      <c r="A14" t="str">
        <f>name!E10</f>
        <v>Sales and customer service occupations</v>
      </c>
      <c r="B14" s="11">
        <v>45.009798328959995</v>
      </c>
      <c r="C14" s="11">
        <v>43.598332617891295</v>
      </c>
      <c r="D14" s="11">
        <v>43.927671798757274</v>
      </c>
      <c r="E14" s="11">
        <v>43.84017852155295</v>
      </c>
      <c r="F14" s="11">
        <v>43.851695934206361</v>
      </c>
      <c r="G14" s="11"/>
      <c r="H14" s="11">
        <f t="shared" si="0"/>
        <v>-7.597586455091232E-2</v>
      </c>
      <c r="I14" s="11">
        <v>19.453764114603004</v>
      </c>
      <c r="J14" s="11">
        <f t="shared" si="1"/>
        <v>19.377788250052092</v>
      </c>
      <c r="L14" s="10" t="str">
        <f>name!E10</f>
        <v>Sales and customer service occupations</v>
      </c>
      <c r="M14" s="11">
        <v>18.873456891857717</v>
      </c>
      <c r="N14" s="11">
        <v>18.450731847638036</v>
      </c>
      <c r="O14" s="11">
        <v>18.839612665218425</v>
      </c>
      <c r="P14" s="11">
        <v>19.251914446974304</v>
      </c>
      <c r="Q14" s="11">
        <v>19.959989567462276</v>
      </c>
      <c r="R14" s="11"/>
      <c r="S14" s="11">
        <f t="shared" si="2"/>
        <v>1.1203769022438514</v>
      </c>
      <c r="T14" s="11">
        <v>6.4964652804216021</v>
      </c>
      <c r="U14" s="11">
        <f t="shared" ref="U14:U15" si="6">SUM(S14:T14)</f>
        <v>7.6168421826654535</v>
      </c>
      <c r="W14" s="10" t="str">
        <f>name!E10</f>
        <v>Sales and customer service occupations</v>
      </c>
      <c r="X14" s="11">
        <v>26.136341437102274</v>
      </c>
      <c r="Y14" s="11">
        <v>25.147600770253209</v>
      </c>
      <c r="Z14" s="11">
        <v>25.088059133538902</v>
      </c>
      <c r="AA14" s="11">
        <v>24.58826407457866</v>
      </c>
      <c r="AB14" s="11">
        <v>23.891706366744103</v>
      </c>
      <c r="AC14" s="11"/>
      <c r="AD14" s="11">
        <f t="shared" si="4"/>
        <v>-1.1963527667947993</v>
      </c>
      <c r="AE14" s="11">
        <v>12.957298834181399</v>
      </c>
      <c r="AF14" s="11">
        <f t="shared" ref="AF14:AF15" si="7">SUM(AD14:AE14)</f>
        <v>11.7609460673866</v>
      </c>
    </row>
    <row r="15" spans="1:32" x14ac:dyDescent="0.2">
      <c r="A15" t="str">
        <f>name!E11</f>
        <v>Process, plant and machine operatives</v>
      </c>
      <c r="B15" s="11">
        <v>30.217035038013648</v>
      </c>
      <c r="C15" s="11">
        <v>31.227915453915813</v>
      </c>
      <c r="D15" s="11">
        <v>26.153539425128578</v>
      </c>
      <c r="E15" s="11">
        <v>28.91743432859699</v>
      </c>
      <c r="F15" s="11">
        <v>28.468656439963564</v>
      </c>
      <c r="G15" s="11"/>
      <c r="H15" s="11">
        <f t="shared" si="0"/>
        <v>2.3151170148349856</v>
      </c>
      <c r="I15" s="11">
        <v>13.512911865516871</v>
      </c>
      <c r="J15" s="11">
        <f t="shared" si="1"/>
        <v>15.828028880351857</v>
      </c>
      <c r="L15" s="10" t="str">
        <f>name!E11</f>
        <v>Process, plant and machine operatives</v>
      </c>
      <c r="M15" s="11">
        <v>26.743768416928837</v>
      </c>
      <c r="N15" s="11">
        <v>27.866491388236522</v>
      </c>
      <c r="O15" s="11">
        <v>23.249165121500816</v>
      </c>
      <c r="P15" s="11">
        <v>25.077924601676457</v>
      </c>
      <c r="Q15" s="11">
        <v>24.326719650237763</v>
      </c>
      <c r="R15" s="11"/>
      <c r="S15" s="11">
        <f t="shared" si="2"/>
        <v>1.0775545287369468</v>
      </c>
      <c r="T15" s="11">
        <v>11.446295826252294</v>
      </c>
      <c r="U15" s="11">
        <f t="shared" si="6"/>
        <v>12.523850354989241</v>
      </c>
      <c r="W15" s="10" t="str">
        <f>name!E11</f>
        <v>Process, plant and machine operatives</v>
      </c>
      <c r="X15" s="11">
        <v>3.4732666210847496</v>
      </c>
      <c r="Y15" s="11">
        <v>3.3614240656793042</v>
      </c>
      <c r="Z15" s="11">
        <v>2.9043743036277658</v>
      </c>
      <c r="AA15" s="11">
        <v>3.8395097269205198</v>
      </c>
      <c r="AB15" s="11">
        <v>4.1419367897257739</v>
      </c>
      <c r="AC15" s="11"/>
      <c r="AD15" s="11">
        <f t="shared" si="4"/>
        <v>1.2375624860980081</v>
      </c>
      <c r="AE15" s="11">
        <v>2.0666160392645772</v>
      </c>
      <c r="AF15" s="11">
        <f t="shared" si="7"/>
        <v>3.3041785253625853</v>
      </c>
    </row>
    <row r="16" spans="1:32" x14ac:dyDescent="0.2">
      <c r="A16" t="str">
        <f>name!E12</f>
        <v>Elementary occupations</v>
      </c>
      <c r="B16" s="11">
        <v>71.626891424673744</v>
      </c>
      <c r="C16" s="11">
        <v>68.835622206640011</v>
      </c>
      <c r="D16" s="11">
        <v>62.834497954413116</v>
      </c>
      <c r="E16" s="11">
        <v>63.404820270200446</v>
      </c>
      <c r="F16" s="11">
        <v>61.309313897319434</v>
      </c>
      <c r="G16" s="11"/>
      <c r="H16" s="11">
        <f t="shared" si="0"/>
        <v>-1.5251840570936821</v>
      </c>
      <c r="I16" s="11">
        <v>29.809728796812195</v>
      </c>
      <c r="J16" s="11">
        <f>SUM(H16:I16)</f>
        <v>28.284544739718513</v>
      </c>
      <c r="L16" s="10" t="str">
        <f>name!E12</f>
        <v>Elementary occupations</v>
      </c>
      <c r="M16" s="11">
        <v>36.605714289534774</v>
      </c>
      <c r="N16" s="11">
        <v>34.458902601134348</v>
      </c>
      <c r="O16" s="11">
        <v>31.783528240102143</v>
      </c>
      <c r="P16" s="11">
        <v>32.539954140854022</v>
      </c>
      <c r="Q16" s="11">
        <v>30.809342423964448</v>
      </c>
      <c r="R16" s="11"/>
      <c r="S16" s="11">
        <f t="shared" si="2"/>
        <v>-0.97418581613769462</v>
      </c>
      <c r="T16" s="11">
        <v>12.208241828677865</v>
      </c>
      <c r="U16" s="11">
        <f>SUM(S16:T16)</f>
        <v>11.23405601254017</v>
      </c>
      <c r="W16" s="10" t="str">
        <f>name!E12</f>
        <v>Elementary occupations</v>
      </c>
      <c r="X16" s="11">
        <v>35.02117713513892</v>
      </c>
      <c r="Y16" s="11">
        <v>34.376719605505741</v>
      </c>
      <c r="Z16" s="11">
        <v>31.050969714310959</v>
      </c>
      <c r="AA16" s="11">
        <v>30.864866129346478</v>
      </c>
      <c r="AB16" s="11">
        <v>30.499971473354947</v>
      </c>
      <c r="AC16" s="11"/>
      <c r="AD16" s="11">
        <f t="shared" si="4"/>
        <v>-0.55099824095601235</v>
      </c>
      <c r="AE16" s="11">
        <v>17.601486968134328</v>
      </c>
      <c r="AF16" s="11">
        <f>SUM(AD16:AE16)</f>
        <v>17.050488727178315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600.02900000000022</v>
      </c>
      <c r="C18" s="34">
        <f>SUM(C8:C16)</f>
        <v>605.85199999999998</v>
      </c>
      <c r="D18" s="34">
        <f>SUM(D8:D16)</f>
        <v>595.16399999999976</v>
      </c>
      <c r="E18" s="34">
        <f>SUM(E8:E16)</f>
        <v>608.14799999999991</v>
      </c>
      <c r="F18" s="34">
        <f>SUM(F8:F16)</f>
        <v>626.59000000000026</v>
      </c>
      <c r="G18" s="11"/>
      <c r="H18" s="34">
        <f>SUM(H8:H16)</f>
        <v>31.426000000000471</v>
      </c>
      <c r="I18" s="34">
        <f>SUM(I8:I16)</f>
        <v>294.40072071580988</v>
      </c>
      <c r="J18" s="34">
        <f>SUM(H18:I18)</f>
        <v>325.82672071581032</v>
      </c>
      <c r="L18" s="231" t="str">
        <f>name!E3</f>
        <v>All occupations</v>
      </c>
      <c r="M18" s="34">
        <f>SUM(M8:M16)</f>
        <v>308.29910247566028</v>
      </c>
      <c r="N18" s="34">
        <f>SUM(N8:N16)</f>
        <v>307.30036063807961</v>
      </c>
      <c r="O18" s="34">
        <f>SUM(O8:O16)</f>
        <v>298.41929920536666</v>
      </c>
      <c r="P18" s="34">
        <f>SUM(P8:P16)</f>
        <v>304.89394834586869</v>
      </c>
      <c r="Q18" s="34">
        <f>SUM(Q8:Q16)</f>
        <v>313.59920450607143</v>
      </c>
      <c r="R18" s="11"/>
      <c r="S18" s="34">
        <f>SUM(S8:S16)</f>
        <v>15.179905300704835</v>
      </c>
      <c r="T18" s="34">
        <f>SUM(T8:T16)</f>
        <v>122.8078822888835</v>
      </c>
      <c r="U18" s="34">
        <f>SUM(S18:T18)</f>
        <v>137.98778758958835</v>
      </c>
      <c r="W18" s="231" t="str">
        <f>name!E3</f>
        <v>All occupations</v>
      </c>
      <c r="X18" s="34">
        <f>SUM(X8:X16)</f>
        <v>291.72989752433961</v>
      </c>
      <c r="Y18" s="34">
        <f>SUM(Y8:Y16)</f>
        <v>298.55163936192065</v>
      </c>
      <c r="Z18" s="34">
        <f>SUM(Z8:Z16)</f>
        <v>296.7447007946331</v>
      </c>
      <c r="AA18" s="34">
        <f>SUM(AA8:AA16)</f>
        <v>303.2540516541311</v>
      </c>
      <c r="AB18" s="34">
        <f>SUM(AB8:AB16)</f>
        <v>312.99079549392866</v>
      </c>
      <c r="AC18" s="11"/>
      <c r="AD18" s="34">
        <f>SUM(AD8:AD16)</f>
        <v>16.246094699295529</v>
      </c>
      <c r="AE18" s="34">
        <f>SUM(AE8:AE16)</f>
        <v>171.59283842692642</v>
      </c>
      <c r="AF18" s="34">
        <f>SUM(AD18:AE18)</f>
        <v>187.83893312622195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10.928766172503609</v>
      </c>
      <c r="C26" s="18">
        <f t="shared" si="8"/>
        <v>11.789808005484078</v>
      </c>
      <c r="D26" s="18">
        <f t="shared" si="8"/>
        <v>12.069681610520373</v>
      </c>
      <c r="E26" s="18">
        <f t="shared" si="8"/>
        <v>12.106225558880251</v>
      </c>
      <c r="F26" s="18">
        <f t="shared" si="8"/>
        <v>13.00746454505555</v>
      </c>
      <c r="G26" s="11"/>
      <c r="H26" s="40">
        <f>IF(D8&gt;0,(H8/D8)*100,0)</f>
        <v>13.460225534300552</v>
      </c>
      <c r="I26" s="40">
        <f>IF(D8&gt;0,(I8/D8)*100,0)</f>
        <v>56.156396986689074</v>
      </c>
      <c r="J26" s="40">
        <f>IF(D8&gt;0,(J8/D8)*100,0)</f>
        <v>69.616622520989623</v>
      </c>
      <c r="L26" t="str">
        <f>$A$8</f>
        <v>Managers, directors and senior officials</v>
      </c>
      <c r="M26" s="18">
        <f t="shared" ref="M26:Q26" si="9">M8/M$18*100</f>
        <v>13.88078702337531</v>
      </c>
      <c r="N26" s="18">
        <f t="shared" si="9"/>
        <v>14.702623768034609</v>
      </c>
      <c r="O26" s="18">
        <f t="shared" si="9"/>
        <v>14.973119378877678</v>
      </c>
      <c r="P26" s="18">
        <f t="shared" si="9"/>
        <v>14.640323320880979</v>
      </c>
      <c r="Q26" s="18">
        <f t="shared" si="9"/>
        <v>15.247802470667626</v>
      </c>
      <c r="R26" s="11"/>
      <c r="S26" s="40">
        <f>IF(O8&gt;0,(S8/O8)*100,0)</f>
        <v>7.0145959888051417</v>
      </c>
      <c r="T26" s="40">
        <f>IF(O8&gt;0,(T8/O8)*100,0)</f>
        <v>48.832851735614582</v>
      </c>
      <c r="U26" s="40">
        <f>IF(O8&gt;0,(U8/O8)*100,0)</f>
        <v>55.84744772441973</v>
      </c>
      <c r="W26" t="str">
        <f>$A$8</f>
        <v>Managers, directors and senior officials</v>
      </c>
      <c r="X26" s="18">
        <f t="shared" ref="X26:AB26" si="10">X8/X$18*100</f>
        <v>7.8090811949388748</v>
      </c>
      <c r="Y26" s="18">
        <f t="shared" si="10"/>
        <v>8.7916354407072106</v>
      </c>
      <c r="Z26" s="18">
        <f t="shared" si="10"/>
        <v>9.1498590768764814</v>
      </c>
      <c r="AA26" s="18">
        <f t="shared" si="10"/>
        <v>9.5584242420093091</v>
      </c>
      <c r="AB26" s="18">
        <f t="shared" si="10"/>
        <v>10.762771725293835</v>
      </c>
      <c r="AC26" s="11"/>
      <c r="AD26" s="40">
        <f>IF(Z8&gt;0,(AD8/Z8)*100,0)</f>
        <v>24.067581841149053</v>
      </c>
      <c r="AE26" s="40">
        <f>IF(Z8&gt;0,(AE8/Z8)*100,0)</f>
        <v>68.208509718139027</v>
      </c>
      <c r="AF26" s="40">
        <f>IF(Z8&gt;0,(AF8/Z8)*100,0)</f>
        <v>92.276091559288091</v>
      </c>
    </row>
    <row r="27" spans="1:32" x14ac:dyDescent="0.2">
      <c r="A27" t="str">
        <f>$A$9</f>
        <v>Professional occupations</v>
      </c>
      <c r="B27" s="18">
        <f t="shared" si="8"/>
        <v>20.348271940660478</v>
      </c>
      <c r="C27" s="18">
        <f t="shared" si="8"/>
        <v>21.708920398764793</v>
      </c>
      <c r="D27" s="18">
        <f t="shared" si="8"/>
        <v>22.860565586733848</v>
      </c>
      <c r="E27" s="18">
        <f t="shared" si="8"/>
        <v>23.847066313584033</v>
      </c>
      <c r="F27" s="18">
        <f t="shared" si="8"/>
        <v>25.064218726830646</v>
      </c>
      <c r="G27" s="11"/>
      <c r="H27" s="40">
        <f t="shared" ref="H27:H36" si="11">IF(D9&gt;0,(H9/D9)*100,0)</f>
        <v>15.428753679675298</v>
      </c>
      <c r="I27" s="40">
        <f t="shared" ref="I27:I36" si="12">IF(D9&gt;0,(I9/D9)*100,0)</f>
        <v>50.770526652938329</v>
      </c>
      <c r="J27" s="40">
        <f t="shared" ref="J27:J36" si="13">IF(D9&gt;0,(J9/D9)*100,0)</f>
        <v>66.199280332613625</v>
      </c>
      <c r="L27" t="str">
        <f>$A$9</f>
        <v>Professional occupations</v>
      </c>
      <c r="M27" s="18">
        <f t="shared" ref="M27:Q27" si="14">M9/M$18*100</f>
        <v>20.219536480815581</v>
      </c>
      <c r="N27" s="18">
        <f t="shared" si="14"/>
        <v>21.20516062112106</v>
      </c>
      <c r="O27" s="18">
        <f t="shared" si="14"/>
        <v>22.556319650732526</v>
      </c>
      <c r="P27" s="18">
        <f t="shared" si="14"/>
        <v>23.426536556183081</v>
      </c>
      <c r="Q27" s="18">
        <f t="shared" si="14"/>
        <v>24.365304744693638</v>
      </c>
      <c r="R27" s="11"/>
      <c r="S27" s="40">
        <f t="shared" ref="S27:S34" si="15">IF(O9&gt;0,(S9/O9)*100,0)</f>
        <v>13.514581765292306</v>
      </c>
      <c r="T27" s="40">
        <f t="shared" ref="T27:T34" si="16">IF(O9&gt;0,(T9/O9)*100,0)</f>
        <v>40.64291483240374</v>
      </c>
      <c r="U27" s="40">
        <f t="shared" ref="U27:U34" si="17">IF(O9&gt;0,(U9/O9)*100,0)</f>
        <v>54.157496597696039</v>
      </c>
      <c r="W27" t="str">
        <f>$A$9</f>
        <v>Professional occupations</v>
      </c>
      <c r="X27" s="18">
        <f t="shared" ref="X27:AB27" si="18">X9/X$18*100</f>
        <v>20.484319109852869</v>
      </c>
      <c r="Y27" s="18">
        <f t="shared" si="18"/>
        <v>22.227442292249421</v>
      </c>
      <c r="Z27" s="18">
        <f t="shared" si="18"/>
        <v>23.166528452336703</v>
      </c>
      <c r="AA27" s="18">
        <f t="shared" si="18"/>
        <v>24.269870155549363</v>
      </c>
      <c r="AB27" s="18">
        <f t="shared" si="18"/>
        <v>25.764491297052562</v>
      </c>
      <c r="AC27" s="11"/>
      <c r="AD27" s="40">
        <f t="shared" ref="AD27:AD34" si="19">IF(Z9&gt;0,(AD9/Z9)*100,0)</f>
        <v>17.303023686463746</v>
      </c>
      <c r="AE27" s="40">
        <f t="shared" ref="AE27:AE34" si="20">IF(Z9&gt;0,(AE9/Z9)*100,0)</f>
        <v>60.687023145753216</v>
      </c>
      <c r="AF27" s="40">
        <f t="shared" ref="AF27:AF34" si="21">IF(Z9&gt;0,(AF9/Z9)*100,0)</f>
        <v>77.990046832216962</v>
      </c>
    </row>
    <row r="28" spans="1:32" x14ac:dyDescent="0.2">
      <c r="A28" t="str">
        <f>$A$10</f>
        <v>Associate professional occupations</v>
      </c>
      <c r="B28" s="18">
        <f t="shared" si="8"/>
        <v>13.453932908550827</v>
      </c>
      <c r="C28" s="18">
        <f t="shared" si="8"/>
        <v>13.495654555204936</v>
      </c>
      <c r="D28" s="18">
        <f t="shared" si="8"/>
        <v>14.30689575471756</v>
      </c>
      <c r="E28" s="18">
        <f t="shared" si="8"/>
        <v>13.787729530363817</v>
      </c>
      <c r="F28" s="18">
        <f t="shared" si="8"/>
        <v>14.177468603052827</v>
      </c>
      <c r="G28" s="11"/>
      <c r="H28" s="40">
        <f t="shared" si="11"/>
        <v>4.3278090547346393</v>
      </c>
      <c r="I28" s="40">
        <f t="shared" si="12"/>
        <v>45.700956036152171</v>
      </c>
      <c r="J28" s="40">
        <f t="shared" si="13"/>
        <v>50.028765090886807</v>
      </c>
      <c r="L28" t="str">
        <f>$A$10</f>
        <v>Associate professional occupations</v>
      </c>
      <c r="M28" s="18">
        <f t="shared" ref="M28:Q28" si="22">M10/M$18*100</f>
        <v>14.085338011062204</v>
      </c>
      <c r="N28" s="18">
        <f t="shared" si="22"/>
        <v>13.858470038595794</v>
      </c>
      <c r="O28" s="18">
        <f t="shared" si="22"/>
        <v>14.80645596273949</v>
      </c>
      <c r="P28" s="18">
        <f t="shared" si="22"/>
        <v>13.801085020660761</v>
      </c>
      <c r="Q28" s="18">
        <f t="shared" si="22"/>
        <v>13.793367421439553</v>
      </c>
      <c r="R28" s="11"/>
      <c r="S28" s="40">
        <f t="shared" si="15"/>
        <v>-2.1034849771510213</v>
      </c>
      <c r="T28" s="40">
        <f t="shared" si="16"/>
        <v>35.418095987624959</v>
      </c>
      <c r="U28" s="40">
        <f t="shared" si="17"/>
        <v>33.314611010473939</v>
      </c>
      <c r="W28" t="str">
        <f>$A$10</f>
        <v>Associate professional occupations</v>
      </c>
      <c r="X28" s="18">
        <f t="shared" ref="X28:AB28" si="23">X10/X$18*100</f>
        <v>12.786666275769159</v>
      </c>
      <c r="Y28" s="18">
        <f t="shared" si="23"/>
        <v>13.12220717059375</v>
      </c>
      <c r="Z28" s="18">
        <f t="shared" si="23"/>
        <v>13.804516413857948</v>
      </c>
      <c r="AA28" s="18">
        <f t="shared" si="23"/>
        <v>13.774301818033116</v>
      </c>
      <c r="AB28" s="18">
        <f t="shared" si="23"/>
        <v>14.562316422023585</v>
      </c>
      <c r="AC28" s="11"/>
      <c r="AD28" s="40">
        <f t="shared" si="19"/>
        <v>11.264817469993394</v>
      </c>
      <c r="AE28" s="40">
        <f t="shared" si="20"/>
        <v>56.792392119762191</v>
      </c>
      <c r="AF28" s="40">
        <f t="shared" si="21"/>
        <v>68.057209589755601</v>
      </c>
    </row>
    <row r="29" spans="1:32" x14ac:dyDescent="0.2">
      <c r="A29" t="str">
        <f>$A$11</f>
        <v>Administrative and secretarial occupations</v>
      </c>
      <c r="B29" s="18">
        <f t="shared" si="8"/>
        <v>10.867425222834557</v>
      </c>
      <c r="C29" s="18">
        <f t="shared" si="8"/>
        <v>10.022856904480186</v>
      </c>
      <c r="D29" s="18">
        <f t="shared" si="8"/>
        <v>10.382226737150003</v>
      </c>
      <c r="E29" s="18">
        <f t="shared" si="8"/>
        <v>9.4275248275925811</v>
      </c>
      <c r="F29" s="18">
        <f t="shared" si="8"/>
        <v>8.0475396090518849</v>
      </c>
      <c r="G29" s="11"/>
      <c r="H29" s="40">
        <f t="shared" si="11"/>
        <v>-18.394502021543868</v>
      </c>
      <c r="I29" s="40">
        <f t="shared" si="12"/>
        <v>45.619876921444892</v>
      </c>
      <c r="J29" s="40">
        <f t="shared" si="13"/>
        <v>27.225374899901023</v>
      </c>
      <c r="L29" t="str">
        <f>$A$11</f>
        <v>Administrative and secretarial occupations</v>
      </c>
      <c r="M29" s="18">
        <f t="shared" ref="M29:Q29" si="24">M11/M$18*100</f>
        <v>4.322329551608159</v>
      </c>
      <c r="N29" s="18">
        <f t="shared" si="24"/>
        <v>3.8628159995027236</v>
      </c>
      <c r="O29" s="18">
        <f t="shared" si="24"/>
        <v>4.5947061389703272</v>
      </c>
      <c r="P29" s="18">
        <f t="shared" si="24"/>
        <v>4.2304633260591826</v>
      </c>
      <c r="Q29" s="18">
        <f t="shared" si="24"/>
        <v>4.3485199986815974</v>
      </c>
      <c r="R29" s="11"/>
      <c r="S29" s="40">
        <f t="shared" si="15"/>
        <v>-0.54381936293672739</v>
      </c>
      <c r="T29" s="40">
        <f t="shared" si="16"/>
        <v>35.252832874448906</v>
      </c>
      <c r="U29" s="40">
        <f t="shared" si="17"/>
        <v>34.709013511512183</v>
      </c>
      <c r="W29" t="str">
        <f>$A$11</f>
        <v>Administrative and secretarial occupations</v>
      </c>
      <c r="X29" s="18">
        <f t="shared" ref="X29:AB29" si="25">X11/X$18*100</f>
        <v>17.784258698526152</v>
      </c>
      <c r="Y29" s="18">
        <f t="shared" si="25"/>
        <v>16.363410906095023</v>
      </c>
      <c r="Z29" s="18">
        <f t="shared" si="25"/>
        <v>16.202407641545239</v>
      </c>
      <c r="AA29" s="18">
        <f t="shared" si="25"/>
        <v>14.65269030306014</v>
      </c>
      <c r="AB29" s="18">
        <f t="shared" si="25"/>
        <v>11.753749580606733</v>
      </c>
      <c r="AC29" s="11"/>
      <c r="AD29" s="40">
        <f t="shared" si="19"/>
        <v>-23.485195517592857</v>
      </c>
      <c r="AE29" s="40">
        <f t="shared" si="20"/>
        <v>48.576371343121792</v>
      </c>
      <c r="AF29" s="40">
        <f t="shared" si="21"/>
        <v>25.091175825528932</v>
      </c>
    </row>
    <row r="30" spans="1:32" x14ac:dyDescent="0.2">
      <c r="A30" t="str">
        <f>$A$12</f>
        <v>Skilled trades occupations</v>
      </c>
      <c r="B30" s="18">
        <f t="shared" si="8"/>
        <v>9.6148720234235743</v>
      </c>
      <c r="C30" s="18">
        <f t="shared" si="8"/>
        <v>9.0396844815903172</v>
      </c>
      <c r="D30" s="18">
        <f t="shared" si="8"/>
        <v>8.128460661008301</v>
      </c>
      <c r="E30" s="18">
        <f t="shared" si="8"/>
        <v>8.2092838709573392</v>
      </c>
      <c r="F30" s="18">
        <f t="shared" si="8"/>
        <v>7.8561196105530362</v>
      </c>
      <c r="G30" s="11"/>
      <c r="H30" s="40">
        <f t="shared" si="11"/>
        <v>1.7528505012468731</v>
      </c>
      <c r="I30" s="40">
        <f t="shared" si="12"/>
        <v>43.425708563180784</v>
      </c>
      <c r="J30" s="40">
        <f t="shared" si="13"/>
        <v>45.17855906442766</v>
      </c>
      <c r="L30" t="str">
        <f>$A$12</f>
        <v>Skilled trades occupations</v>
      </c>
      <c r="M30" s="18">
        <f t="shared" ref="M30:Q30" si="26">M12/M$18*100</f>
        <v>16.347594371416413</v>
      </c>
      <c r="N30" s="18">
        <f t="shared" si="26"/>
        <v>15.68409440941028</v>
      </c>
      <c r="O30" s="18">
        <f t="shared" si="26"/>
        <v>13.881492663548437</v>
      </c>
      <c r="P30" s="18">
        <f t="shared" si="26"/>
        <v>13.758165498554229</v>
      </c>
      <c r="Q30" s="18">
        <f t="shared" si="26"/>
        <v>12.811683444363119</v>
      </c>
      <c r="R30" s="11"/>
      <c r="S30" s="40">
        <f t="shared" si="15"/>
        <v>-3.0119834889712571</v>
      </c>
      <c r="T30" s="40">
        <f t="shared" si="16"/>
        <v>38.99721199462752</v>
      </c>
      <c r="U30" s="40">
        <f t="shared" si="17"/>
        <v>35.985228505656266</v>
      </c>
      <c r="W30" t="str">
        <f>$A$12</f>
        <v>Skilled trades occupations</v>
      </c>
      <c r="X30" s="18">
        <f t="shared" ref="X30:AB30" si="27">X12/X$18*100</f>
        <v>2.4997553531109955</v>
      </c>
      <c r="Y30" s="18">
        <f t="shared" si="27"/>
        <v>2.2005675656349641</v>
      </c>
      <c r="Z30" s="18">
        <f t="shared" si="27"/>
        <v>2.342962979308429</v>
      </c>
      <c r="AA30" s="18">
        <f t="shared" si="27"/>
        <v>2.6303957436144261</v>
      </c>
      <c r="AB30" s="18">
        <f t="shared" si="27"/>
        <v>2.8909228746252418</v>
      </c>
      <c r="AC30" s="11"/>
      <c r="AD30" s="40">
        <f t="shared" si="19"/>
        <v>30.142658121527035</v>
      </c>
      <c r="AE30" s="40">
        <f t="shared" si="20"/>
        <v>69.811552411340443</v>
      </c>
      <c r="AF30" s="40">
        <f t="shared" si="21"/>
        <v>99.954210532867478</v>
      </c>
    </row>
    <row r="31" spans="1:32" x14ac:dyDescent="0.2">
      <c r="A31" t="str">
        <f>$A$13</f>
        <v>Caring, leisure and other service occupations</v>
      </c>
      <c r="B31" s="18">
        <f t="shared" si="8"/>
        <v>10.312293864582646</v>
      </c>
      <c r="C31" s="18">
        <f t="shared" si="8"/>
        <v>10.230705260642367</v>
      </c>
      <c r="D31" s="18">
        <f t="shared" si="8"/>
        <v>9.9195505434893327</v>
      </c>
      <c r="E31" s="18">
        <f t="shared" si="8"/>
        <v>10.232482993403117</v>
      </c>
      <c r="F31" s="18">
        <f t="shared" si="8"/>
        <v>10.520696897685546</v>
      </c>
      <c r="G31" s="11"/>
      <c r="H31" s="40">
        <f t="shared" si="11"/>
        <v>11.660436091393301</v>
      </c>
      <c r="I31" s="40">
        <f t="shared" si="12"/>
        <v>57.752746272273292</v>
      </c>
      <c r="J31" s="40">
        <f t="shared" si="13"/>
        <v>69.413182363666593</v>
      </c>
      <c r="L31" t="str">
        <f>$A$13</f>
        <v>Caring, leisure and other service occupations</v>
      </c>
      <c r="M31" s="18">
        <f t="shared" ref="M31:Q31" si="28">M13/M$18*100</f>
        <v>4.4745543713856861</v>
      </c>
      <c r="N31" s="18">
        <f t="shared" si="28"/>
        <v>4.4011107765222324</v>
      </c>
      <c r="O31" s="18">
        <f t="shared" si="28"/>
        <v>4.4333724924899158</v>
      </c>
      <c r="P31" s="18">
        <f t="shared" si="28"/>
        <v>4.931448930605864</v>
      </c>
      <c r="Q31" s="18">
        <f t="shared" si="28"/>
        <v>5.4868161374172146</v>
      </c>
      <c r="R31" s="11"/>
      <c r="S31" s="40">
        <f t="shared" si="15"/>
        <v>30.057149486507395</v>
      </c>
      <c r="T31" s="40">
        <f t="shared" si="16"/>
        <v>51.711286347538966</v>
      </c>
      <c r="U31" s="40">
        <f t="shared" si="17"/>
        <v>81.768435834046358</v>
      </c>
      <c r="W31" t="str">
        <f>$A$13</f>
        <v>Caring, leisure and other service occupations</v>
      </c>
      <c r="X31" s="18">
        <f t="shared" ref="X31:AB31" si="29">X13/X$18*100</f>
        <v>16.481595885090108</v>
      </c>
      <c r="Y31" s="18">
        <f t="shared" si="29"/>
        <v>16.231129479288843</v>
      </c>
      <c r="Z31" s="18">
        <f t="shared" si="29"/>
        <v>15.436688355591821</v>
      </c>
      <c r="AA31" s="18">
        <f t="shared" si="29"/>
        <v>15.562183279042083</v>
      </c>
      <c r="AB31" s="18">
        <f t="shared" si="29"/>
        <v>15.56436279689308</v>
      </c>
      <c r="AC31" s="11"/>
      <c r="AD31" s="40">
        <f t="shared" si="19"/>
        <v>6.3471370145940229</v>
      </c>
      <c r="AE31" s="40">
        <f t="shared" si="20"/>
        <v>59.497627694904779</v>
      </c>
      <c r="AF31" s="40">
        <f t="shared" si="21"/>
        <v>65.84476470949879</v>
      </c>
    </row>
    <row r="32" spans="1:32" x14ac:dyDescent="0.2">
      <c r="A32" t="str">
        <f>$A$14</f>
        <v>Sales and customer service occupations</v>
      </c>
      <c r="B32" s="18">
        <f t="shared" si="8"/>
        <v>7.501270493419482</v>
      </c>
      <c r="C32" s="18">
        <f t="shared" si="8"/>
        <v>7.1962018146166553</v>
      </c>
      <c r="D32" s="18">
        <f t="shared" si="8"/>
        <v>7.3807676201445807</v>
      </c>
      <c r="E32" s="18">
        <f t="shared" si="8"/>
        <v>7.2088009039827403</v>
      </c>
      <c r="F32" s="18">
        <f t="shared" si="8"/>
        <v>6.998467248792088</v>
      </c>
      <c r="H32" s="40">
        <f t="shared" si="11"/>
        <v>-0.17295672964179654</v>
      </c>
      <c r="I32" s="40">
        <f t="shared" si="12"/>
        <v>44.28589842804589</v>
      </c>
      <c r="J32" s="40">
        <f t="shared" si="13"/>
        <v>44.112941698404093</v>
      </c>
      <c r="L32" t="str">
        <f>$A$14</f>
        <v>Sales and customer service occupations</v>
      </c>
      <c r="M32" s="18">
        <f t="shared" ref="M32:Q32" si="30">M14/M$18*100</f>
        <v>6.1218007903048459</v>
      </c>
      <c r="N32" s="18">
        <f t="shared" si="30"/>
        <v>6.0041360867025562</v>
      </c>
      <c r="O32" s="18">
        <f t="shared" si="30"/>
        <v>6.3131348124550586</v>
      </c>
      <c r="P32" s="18">
        <f t="shared" si="30"/>
        <v>6.3142986443060263</v>
      </c>
      <c r="Q32" s="18">
        <f t="shared" si="30"/>
        <v>6.3648087369672659</v>
      </c>
      <c r="S32" s="40">
        <f t="shared" si="15"/>
        <v>5.9469211079497635</v>
      </c>
      <c r="T32" s="40">
        <f t="shared" si="16"/>
        <v>34.48300873199657</v>
      </c>
      <c r="U32" s="40">
        <f t="shared" si="17"/>
        <v>40.42992983994634</v>
      </c>
      <c r="W32" t="str">
        <f>$A$14</f>
        <v>Sales and customer service occupations</v>
      </c>
      <c r="X32" s="18">
        <f t="shared" ref="X32:AB32" si="31">X14/X$18*100</f>
        <v>8.9590890953923115</v>
      </c>
      <c r="Y32" s="18">
        <f t="shared" si="31"/>
        <v>8.4231996930245998</v>
      </c>
      <c r="Z32" s="18">
        <f t="shared" si="31"/>
        <v>8.4544253246501935</v>
      </c>
      <c r="AA32" s="18">
        <f t="shared" si="31"/>
        <v>8.1081403333143918</v>
      </c>
      <c r="AB32" s="18">
        <f t="shared" si="31"/>
        <v>7.6333575014692565</v>
      </c>
      <c r="AD32" s="40">
        <f t="shared" si="19"/>
        <v>-4.7686142655629284</v>
      </c>
      <c r="AE32" s="40">
        <f t="shared" si="20"/>
        <v>51.647274766103649</v>
      </c>
      <c r="AF32" s="40">
        <f t="shared" si="21"/>
        <v>46.878660500540718</v>
      </c>
    </row>
    <row r="33" spans="1:32" x14ac:dyDescent="0.2">
      <c r="A33" t="str">
        <f>$A$15</f>
        <v>Process, plant and machine operatives</v>
      </c>
      <c r="B33" s="18">
        <f t="shared" si="8"/>
        <v>5.035929103095623</v>
      </c>
      <c r="C33" s="18">
        <f t="shared" si="8"/>
        <v>5.1543801875566659</v>
      </c>
      <c r="D33" s="18">
        <f t="shared" si="8"/>
        <v>4.3943416310678387</v>
      </c>
      <c r="E33" s="18">
        <f t="shared" si="8"/>
        <v>4.7549994949579695</v>
      </c>
      <c r="F33" s="18">
        <f t="shared" si="8"/>
        <v>4.5434265532427185</v>
      </c>
      <c r="G33" s="11"/>
      <c r="H33" s="40">
        <f t="shared" si="11"/>
        <v>8.85202181319519</v>
      </c>
      <c r="I33" s="40">
        <f t="shared" si="12"/>
        <v>51.667621907165397</v>
      </c>
      <c r="J33" s="40">
        <f t="shared" si="13"/>
        <v>60.519643720360584</v>
      </c>
      <c r="L33" t="str">
        <f>$A$15</f>
        <v>Process, plant and machine operatives</v>
      </c>
      <c r="M33" s="18">
        <f t="shared" ref="M33:Q33" si="32">M15/M$18*100</f>
        <v>8.6746176690670769</v>
      </c>
      <c r="N33" s="18">
        <f t="shared" si="32"/>
        <v>9.0681609778701322</v>
      </c>
      <c r="O33" s="18">
        <f t="shared" si="32"/>
        <v>7.7907713017921028</v>
      </c>
      <c r="P33" s="18">
        <f t="shared" si="32"/>
        <v>8.2251303240785578</v>
      </c>
      <c r="Q33" s="18">
        <f t="shared" si="32"/>
        <v>7.7572644639048463</v>
      </c>
      <c r="R33" s="11"/>
      <c r="S33" s="40">
        <f t="shared" si="15"/>
        <v>4.6348095645827074</v>
      </c>
      <c r="T33" s="40">
        <f t="shared" si="16"/>
        <v>49.233147798785971</v>
      </c>
      <c r="U33" s="40">
        <f t="shared" si="17"/>
        <v>53.867957363368681</v>
      </c>
      <c r="W33" t="str">
        <f>$A$15</f>
        <v>Process, plant and machine operatives</v>
      </c>
      <c r="X33" s="18">
        <f t="shared" ref="X33:AB33" si="33">X15/X$18*100</f>
        <v>1.1905761632795857</v>
      </c>
      <c r="Y33" s="18">
        <f t="shared" si="33"/>
        <v>1.1259104364201471</v>
      </c>
      <c r="Z33" s="18">
        <f t="shared" si="33"/>
        <v>0.97874512867469343</v>
      </c>
      <c r="AA33" s="18">
        <f t="shared" si="33"/>
        <v>1.2661033565677062</v>
      </c>
      <c r="AB33" s="18">
        <f t="shared" si="33"/>
        <v>1.323341404717481</v>
      </c>
      <c r="AC33" s="11"/>
      <c r="AD33" s="40">
        <f t="shared" si="19"/>
        <v>42.610295944025069</v>
      </c>
      <c r="AE33" s="40">
        <f t="shared" si="20"/>
        <v>71.155292783138506</v>
      </c>
      <c r="AF33" s="40">
        <f t="shared" si="21"/>
        <v>113.76558872716357</v>
      </c>
    </row>
    <row r="34" spans="1:32" x14ac:dyDescent="0.2">
      <c r="A34" t="str">
        <f>$A$16</f>
        <v>Elementary occupations</v>
      </c>
      <c r="B34" s="18">
        <f t="shared" si="8"/>
        <v>11.937238270929191</v>
      </c>
      <c r="C34" s="18">
        <f t="shared" si="8"/>
        <v>11.361788391660012</v>
      </c>
      <c r="D34" s="18">
        <f t="shared" si="8"/>
        <v>10.557509855168179</v>
      </c>
      <c r="E34" s="18">
        <f t="shared" si="8"/>
        <v>10.425886506278152</v>
      </c>
      <c r="F34" s="18">
        <f t="shared" si="8"/>
        <v>9.7845982057357137</v>
      </c>
      <c r="G34" s="11"/>
      <c r="H34" s="40">
        <f t="shared" si="11"/>
        <v>-2.4273036417036611</v>
      </c>
      <c r="I34" s="40">
        <f t="shared" si="12"/>
        <v>47.441659864043743</v>
      </c>
      <c r="J34" s="40">
        <f t="shared" si="13"/>
        <v>45.014356222340083</v>
      </c>
      <c r="L34" t="str">
        <f>$A$16</f>
        <v>Elementary occupations</v>
      </c>
      <c r="M34" s="18">
        <f t="shared" ref="M34:Q34" si="34">M16/M$18*100</f>
        <v>11.873441730964734</v>
      </c>
      <c r="N34" s="18">
        <f t="shared" si="34"/>
        <v>11.21342732224061</v>
      </c>
      <c r="O34" s="18">
        <f t="shared" si="34"/>
        <v>10.650627598394466</v>
      </c>
      <c r="P34" s="18">
        <f t="shared" si="34"/>
        <v>10.672548378671333</v>
      </c>
      <c r="Q34" s="18">
        <f t="shared" si="34"/>
        <v>9.8244325818651639</v>
      </c>
      <c r="R34" s="11"/>
      <c r="S34" s="40">
        <f t="shared" si="15"/>
        <v>-3.0650650512378856</v>
      </c>
      <c r="T34" s="40">
        <f t="shared" si="16"/>
        <v>38.410593488719087</v>
      </c>
      <c r="U34" s="40">
        <f t="shared" si="17"/>
        <v>35.3455284374812</v>
      </c>
      <c r="W34" t="str">
        <f>$A$16</f>
        <v>Elementary occupations</v>
      </c>
      <c r="X34" s="18">
        <f t="shared" ref="X34:AB34" si="35">X16/X$18*100</f>
        <v>12.00465822403994</v>
      </c>
      <c r="Y34" s="18">
        <f t="shared" si="35"/>
        <v>11.514497015986034</v>
      </c>
      <c r="Z34" s="18">
        <f t="shared" si="35"/>
        <v>10.463866627158501</v>
      </c>
      <c r="AA34" s="18">
        <f t="shared" si="35"/>
        <v>10.177890768809458</v>
      </c>
      <c r="AB34" s="18">
        <f t="shared" si="35"/>
        <v>9.744686397318219</v>
      </c>
      <c r="AC34" s="11"/>
      <c r="AD34" s="40">
        <f t="shared" si="19"/>
        <v>-1.7744960818472117</v>
      </c>
      <c r="AE34" s="40">
        <f t="shared" si="20"/>
        <v>56.68578833472646</v>
      </c>
      <c r="AF34" s="40">
        <f t="shared" si="21"/>
        <v>54.91129225287925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5.2802252824432401</v>
      </c>
      <c r="I36" s="43">
        <f t="shared" si="12"/>
        <v>49.465478543025114</v>
      </c>
      <c r="J36" s="43">
        <f t="shared" si="13"/>
        <v>54.745703825468354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5.0867706415523424</v>
      </c>
      <c r="T36" s="43">
        <f t="shared" ref="T36" si="37">IF(O18&gt;0,(T18/O18)*100,0)</f>
        <v>41.152794948549683</v>
      </c>
      <c r="U36" s="43">
        <f t="shared" ref="U36" si="38">IF(O18&gt;0,(U18/O18)*100,0)</f>
        <v>46.239565590102032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5.4747716322452202</v>
      </c>
      <c r="AE36" s="43">
        <f t="shared" ref="AE36" si="40">IF(Z18&gt;0,(AE18/Z18)*100,0)</f>
        <v>57.825072517699304</v>
      </c>
      <c r="AF36" s="43">
        <f t="shared" ref="AF36" si="41">IF(Z18&gt;0,(AF18/Z18)*100,0)</f>
        <v>63.299844149944526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Solent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Solent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Solent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2.1603744186934337</v>
      </c>
      <c r="C46" s="18">
        <f t="shared" si="42"/>
        <v>0.56785544973592117</v>
      </c>
      <c r="D46" s="18">
        <f t="shared" si="42"/>
        <v>0.49330171993282601</v>
      </c>
      <c r="E46" s="18">
        <f t="shared" si="42"/>
        <v>1.0219637922490143</v>
      </c>
      <c r="F46" s="18">
        <f>IF(F$6-D$6 &lt;&gt; 0,(EXP(LN(F8/D8)/(F$6-D$6))-1)*100,0)</f>
        <v>0.84543480881080768</v>
      </c>
      <c r="H46" s="18">
        <f>IF($F$6-$D$6 &lt;&gt; 0,(EXP(LN(1+(H26/100))/($F$6-$D$6))-1)*100,0)</f>
        <v>0.84543480881080768</v>
      </c>
      <c r="I46" s="18">
        <f>IF($F$6-$D$6 &lt;&gt; 0,(EXP(LN(1+(I26/100))/($F$6-$D$6))-1)*100,0)</f>
        <v>3.0158345844891077</v>
      </c>
      <c r="J46" s="18">
        <f>IF($F$6-$D$6 &lt;&gt; 0,(EXP(LN(1+(J26/100))/($F$6-$D$6))-1)*100,0)</f>
        <v>3.585244164413437</v>
      </c>
      <c r="L46" t="str">
        <f>$A$8</f>
        <v>Managers, directors and senior officials</v>
      </c>
      <c r="M46" s="18">
        <f t="shared" ref="M46:M54" si="43">IF(N$6-M$6 &lt;&gt; 0,(EXP(LN(N8/M8)/(N$6-M$6))-1)*100,0)</f>
        <v>1.3661357335208679</v>
      </c>
      <c r="N46" s="18">
        <f t="shared" ref="N46:N54" si="44">IF(O$6-N$6 &lt;&gt; 0,(EXP(LN(O8/N8)/(O$6-N$6))-1)*100,0)</f>
        <v>-1.1034186072340857</v>
      </c>
      <c r="O46" s="18">
        <f t="shared" ref="O46:O54" si="45">IF(P$6-O$6 &lt;&gt; 0,(EXP(LN(P8/O8)/(P$6-O$6))-1)*100,0)</f>
        <v>-2.0247851379828763E-2</v>
      </c>
      <c r="P46" s="18">
        <f t="shared" ref="P46:P54" si="46">IF(Q$6-P$6 &lt;&gt; 0,(EXP(LN(Q8/P8)/(Q$6-P$6))-1)*100,0)</f>
        <v>0.69044813154242046</v>
      </c>
      <c r="Q46" s="18">
        <f>IF(Q$6-O$6 &lt;&gt; 0,(EXP(LN(Q8/O8)/(Q$6-O$6))-1)*100,0)</f>
        <v>0.45298991322051396</v>
      </c>
      <c r="S46" s="18">
        <f>IF($F$6-$D$6 &lt;&gt; 0,(EXP(LN(1+(S26/100))/($F$6-$D$6))-1)*100,0)</f>
        <v>0.45298991322051396</v>
      </c>
      <c r="T46" s="18">
        <f>IF($F$6-$D$6 &lt;&gt; 0,(EXP(LN(1+(T26/100))/($F$6-$D$6))-1)*100,0)</f>
        <v>2.68647684529848</v>
      </c>
      <c r="U46" s="18">
        <f>IF($F$6-$D$6 &lt;&gt; 0,(EXP(LN(1+(U26/100))/($F$6-$D$6))-1)*100,0)</f>
        <v>3.0022345061035072</v>
      </c>
      <c r="W46" t="str">
        <f>$A$8</f>
        <v>Managers, directors and senior officials</v>
      </c>
      <c r="X46" s="18">
        <f t="shared" ref="X46:X54" si="47">IF(Y$6-X$6 &lt;&gt; 0,(EXP(LN(Y8/X8)/(Y$6-X$6))-1)*100,0)</f>
        <v>3.6041288561863061</v>
      </c>
      <c r="Y46" s="18">
        <f t="shared" ref="Y46:Y54" si="48">IF(Z$6-Y$6 &lt;&gt; 0,(EXP(LN(Z8/Y8)/(Z$6-Y$6))-1)*100,0)</f>
        <v>3.444700389745381</v>
      </c>
      <c r="Z46" s="18">
        <f t="shared" ref="Z46:Z54" si="49">IF(AA$6-Z$6 &lt;&gt; 0,(EXP(LN(AA8/Z8)/(AA$6-Z$6))-1)*100,0)</f>
        <v>1.3162501032218277</v>
      </c>
      <c r="AA46" s="18">
        <f t="shared" ref="AA46:AA54" si="50">IF(AB$6-AA$6 &lt;&gt; 0,(EXP(LN(AB8/AA8)/(AB$6-AA$6))-1)*100,0)</f>
        <v>1.5140788325562093</v>
      </c>
      <c r="AB46" s="18">
        <f>IF(AB$6-Z$6 &lt;&gt; 0,(EXP(LN(AB8/Z8)/(AB$6-Z$6))-1)*100,0)</f>
        <v>1.4480930402398062</v>
      </c>
      <c r="AD46" s="18">
        <f>IF($F$6-$D$6 &lt;&gt; 0,(EXP(LN(1+(AD26/100))/($F$6-$D$6))-1)*100,0)</f>
        <v>1.4480930402398062</v>
      </c>
      <c r="AE46" s="18">
        <f>IF($F$6-$D$6 &lt;&gt; 0,(EXP(LN(1+(AE26/100))/($F$6-$D$6))-1)*100,0)</f>
        <v>3.5276916951544335</v>
      </c>
      <c r="AF46" s="18">
        <f>IF($F$6-$D$6 &lt;&gt; 0,(EXP(LN(1+(AF26/100))/($F$6-$D$6))-1)*100,0)</f>
        <v>4.454788096315232</v>
      </c>
    </row>
    <row r="47" spans="1:32" x14ac:dyDescent="0.2">
      <c r="A47" t="str">
        <f>$A$9</f>
        <v>Professional occupations</v>
      </c>
      <c r="B47" s="18">
        <f t="shared" si="42"/>
        <v>1.8770238980129417</v>
      </c>
      <c r="C47" s="18">
        <f t="shared" si="42"/>
        <v>3.4472268346649404</v>
      </c>
      <c r="D47" s="18">
        <f t="shared" si="42"/>
        <v>1.284764691940099</v>
      </c>
      <c r="E47" s="18">
        <f t="shared" si="42"/>
        <v>0.79972305896778284</v>
      </c>
      <c r="F47" s="18">
        <f>IF(F$6-D$6 &lt;&gt; 0,(EXP(LN(F9/D9)/(F$6-D$6))-1)*100,0)</f>
        <v>0.96114496230128577</v>
      </c>
      <c r="H47" s="18">
        <f t="shared" ref="H47:J56" si="51">IF($F$6-$D$6 &lt;&gt; 0,(EXP(LN(1+(H27/100))/($F$6-$D$6))-1)*100,0)</f>
        <v>0.96114496230128577</v>
      </c>
      <c r="I47" s="18">
        <f t="shared" si="51"/>
        <v>2.7750657893631514</v>
      </c>
      <c r="J47" s="18">
        <f t="shared" si="51"/>
        <v>3.4447868944230686</v>
      </c>
      <c r="L47" t="str">
        <f>$A$9</f>
        <v>Professional occupations</v>
      </c>
      <c r="M47" s="18">
        <f t="shared" si="43"/>
        <v>1.114932230929</v>
      </c>
      <c r="N47" s="18">
        <f t="shared" si="44"/>
        <v>3.2976663460405842</v>
      </c>
      <c r="O47" s="18">
        <f t="shared" si="45"/>
        <v>1.1934374541155979</v>
      </c>
      <c r="P47" s="18">
        <f t="shared" si="46"/>
        <v>0.67670445762015863</v>
      </c>
      <c r="Q47" s="18">
        <f>IF(Q$6-O$6 &lt;&gt; 0,(EXP(LN(Q9/O9)/(Q$6-O$6))-1)*100,0)</f>
        <v>0.84865494026391541</v>
      </c>
      <c r="S47" s="18">
        <f t="shared" ref="S47:U47" si="52">IF($F$6-$D$6 &lt;&gt; 0,(EXP(LN(1+(S27/100))/($F$6-$D$6))-1)*100,0)</f>
        <v>0.84865494026391541</v>
      </c>
      <c r="T47" s="18">
        <f t="shared" si="52"/>
        <v>2.2997385807182358</v>
      </c>
      <c r="U47" s="18">
        <f t="shared" si="52"/>
        <v>2.927393884802032</v>
      </c>
      <c r="W47" t="str">
        <f>$A$9</f>
        <v>Professional occupations</v>
      </c>
      <c r="X47" s="18">
        <f t="shared" si="47"/>
        <v>2.6541756623906787</v>
      </c>
      <c r="Y47" s="18">
        <f t="shared" si="48"/>
        <v>3.5940898903550567</v>
      </c>
      <c r="Z47" s="18">
        <f t="shared" si="49"/>
        <v>1.3738701280032961</v>
      </c>
      <c r="AA47" s="18">
        <f t="shared" si="50"/>
        <v>0.9178308921416134</v>
      </c>
      <c r="AB47" s="18">
        <f>IF(AB$6-Z$6 &lt;&gt; 0,(EXP(LN(AB9/Z9)/(AB$6-Z$6))-1)*100,0)</f>
        <v>1.0696155657590412</v>
      </c>
      <c r="AD47" s="18">
        <f t="shared" ref="AD47:AF47" si="53">IF($F$6-$D$6 &lt;&gt; 0,(EXP(LN(1+(AD27/100))/($F$6-$D$6))-1)*100,0)</f>
        <v>1.0696155657590412</v>
      </c>
      <c r="AE47" s="18">
        <f t="shared" si="53"/>
        <v>3.2124420297804823</v>
      </c>
      <c r="AF47" s="18">
        <f t="shared" si="53"/>
        <v>3.9185427085624447</v>
      </c>
    </row>
    <row r="48" spans="1:32" x14ac:dyDescent="0.2">
      <c r="A48" t="str">
        <f>$A$10</f>
        <v>Associate professional occupations</v>
      </c>
      <c r="B48" s="18">
        <f t="shared" si="42"/>
        <v>0.31935937904645773</v>
      </c>
      <c r="C48" s="18">
        <f t="shared" si="42"/>
        <v>4.1409577871250436</v>
      </c>
      <c r="D48" s="18">
        <f t="shared" si="42"/>
        <v>-0.30715399217960959</v>
      </c>
      <c r="E48" s="18">
        <f t="shared" si="42"/>
        <v>0.5791616941233535</v>
      </c>
      <c r="F48" s="18">
        <f t="shared" ref="F48:F56" si="54">IF(F$6-D$6 &lt;&gt; 0,(EXP(LN(F10/D10)/(F$6-D$6))-1)*100,0)</f>
        <v>0.28285104501744041</v>
      </c>
      <c r="H48" s="18">
        <f t="shared" si="51"/>
        <v>0.28285104501744041</v>
      </c>
      <c r="I48" s="18">
        <f t="shared" si="51"/>
        <v>2.5409870093671572</v>
      </c>
      <c r="J48" s="18">
        <f t="shared" si="51"/>
        <v>2.741279266377683</v>
      </c>
      <c r="L48" t="str">
        <f>$A$10</f>
        <v>Associate professional occupations</v>
      </c>
      <c r="M48" s="18">
        <f t="shared" si="43"/>
        <v>-0.48588024242695038</v>
      </c>
      <c r="N48" s="18">
        <f t="shared" si="44"/>
        <v>3.7527623331159443</v>
      </c>
      <c r="O48" s="18">
        <f t="shared" si="45"/>
        <v>-0.97227497780797423</v>
      </c>
      <c r="P48" s="18">
        <f>IF(Q$6-P$6 &lt;&gt; 0,(EXP(LN(Q10/P10)/(Q$6-P$6))-1)*100,0)</f>
        <v>0.27630489283381188</v>
      </c>
      <c r="Q48" s="18">
        <f t="shared" ref="Q48:Q54" si="55">IF(Q$6-O$6 &lt;&gt; 0,(EXP(LN(Q10/O10)/(Q$6-O$6))-1)*100,0)</f>
        <v>-0.14162784231191994</v>
      </c>
      <c r="S48" s="18">
        <f t="shared" ref="S48:U48" si="56">IF($F$6-$D$6 &lt;&gt; 0,(EXP(LN(1+(S28/100))/($F$6-$D$6))-1)*100,0)</f>
        <v>-0.14162784231191994</v>
      </c>
      <c r="T48" s="18">
        <f t="shared" si="56"/>
        <v>2.0418789453613417</v>
      </c>
      <c r="U48" s="18">
        <f t="shared" si="56"/>
        <v>1.9354356456760646</v>
      </c>
      <c r="W48" t="str">
        <f>$A$10</f>
        <v>Associate professional occupations</v>
      </c>
      <c r="X48" s="18">
        <f t="shared" si="47"/>
        <v>1.232979696224823</v>
      </c>
      <c r="Y48" s="18">
        <f t="shared" si="48"/>
        <v>4.5629480714688642</v>
      </c>
      <c r="Z48" s="18">
        <f t="shared" si="49"/>
        <v>0.39091381669307257</v>
      </c>
      <c r="AA48" s="18">
        <f t="shared" si="50"/>
        <v>0.87616939222852075</v>
      </c>
      <c r="AB48" s="18">
        <f t="shared" ref="AB48:AB54" si="57">IF(AB$6-Z$6 &lt;&gt; 0,(EXP(LN(AB10/Z10)/(AB$6-Z$6))-1)*100,0)</f>
        <v>0.71415747418057673</v>
      </c>
      <c r="AD48" s="18">
        <f t="shared" ref="AD48:AF48" si="58">IF($F$6-$D$6 &lt;&gt; 0,(EXP(LN(1+(AD28/100))/($F$6-$D$6))-1)*100,0)</f>
        <v>0.71415747418057673</v>
      </c>
      <c r="AE48" s="18">
        <f t="shared" si="58"/>
        <v>3.0437524800420501</v>
      </c>
      <c r="AF48" s="18">
        <f t="shared" si="58"/>
        <v>3.5214810177607303</v>
      </c>
    </row>
    <row r="49" spans="1:32" x14ac:dyDescent="0.2">
      <c r="A49" t="str">
        <f>$A$11</f>
        <v>Administrative and secretarial occupations</v>
      </c>
      <c r="B49" s="18">
        <f t="shared" si="42"/>
        <v>-1.7653293025118755</v>
      </c>
      <c r="C49" s="18">
        <f t="shared" si="42"/>
        <v>1.7581229304844515</v>
      </c>
      <c r="D49" s="18">
        <f t="shared" si="42"/>
        <v>-1.4864519360802242</v>
      </c>
      <c r="E49" s="18">
        <f t="shared" si="42"/>
        <v>-1.2757230946554787</v>
      </c>
      <c r="F49" s="18">
        <f t="shared" si="54"/>
        <v>-1.3460160794489529</v>
      </c>
      <c r="H49" s="18">
        <f t="shared" si="51"/>
        <v>-1.3460160794489529</v>
      </c>
      <c r="I49" s="18">
        <f t="shared" si="51"/>
        <v>2.5371819131917661</v>
      </c>
      <c r="J49" s="18">
        <f t="shared" si="51"/>
        <v>1.6182198402747261</v>
      </c>
      <c r="L49" t="str">
        <f>$A$11</f>
        <v>Administrative and secretarial occupations</v>
      </c>
      <c r="M49" s="18">
        <f t="shared" si="43"/>
        <v>-2.849679264673366</v>
      </c>
      <c r="N49" s="18">
        <f t="shared" si="44"/>
        <v>15.509460478463666</v>
      </c>
      <c r="O49" s="18">
        <f t="shared" si="45"/>
        <v>-1.2151332402203341</v>
      </c>
      <c r="P49" s="18">
        <f t="shared" si="46"/>
        <v>0.55831060312987457</v>
      </c>
      <c r="Q49" s="18">
        <f t="shared" si="55"/>
        <v>-3.6346955783483903E-2</v>
      </c>
      <c r="S49" s="18">
        <f t="shared" ref="S49:U49" si="59">IF($F$6-$D$6 &lt;&gt; 0,(EXP(LN(1+(S29/100))/($F$6-$D$6))-1)*100,0)</f>
        <v>-3.6346955783483903E-2</v>
      </c>
      <c r="T49" s="18">
        <f t="shared" si="59"/>
        <v>2.0335721430303488</v>
      </c>
      <c r="U49" s="18">
        <f t="shared" si="59"/>
        <v>2.0061705147941034</v>
      </c>
      <c r="W49" t="str">
        <f>$A$11</f>
        <v>Administrative and secretarial occupations</v>
      </c>
      <c r="X49" s="18">
        <f t="shared" si="47"/>
        <v>-1.4925339989122932</v>
      </c>
      <c r="Y49" s="18">
        <f t="shared" si="48"/>
        <v>-1.5832022043325122</v>
      </c>
      <c r="Z49" s="18">
        <f t="shared" si="49"/>
        <v>-1.5643777072307241</v>
      </c>
      <c r="AA49" s="18">
        <f t="shared" si="50"/>
        <v>-1.8707675912524424</v>
      </c>
      <c r="AB49" s="18">
        <f t="shared" si="57"/>
        <v>-1.7687437397157835</v>
      </c>
      <c r="AD49" s="18">
        <f t="shared" ref="AD49:AF49" si="60">IF($F$6-$D$6 &lt;&gt; 0,(EXP(LN(1+(AD29/100))/($F$6-$D$6))-1)*100,0)</f>
        <v>-1.7687437397157835</v>
      </c>
      <c r="AE49" s="18">
        <f t="shared" si="60"/>
        <v>2.6746701904703851</v>
      </c>
      <c r="AF49" s="18">
        <f t="shared" si="60"/>
        <v>1.5036777812548863</v>
      </c>
    </row>
    <row r="50" spans="1:32" x14ac:dyDescent="0.2">
      <c r="A50" t="str">
        <f>$A$12</f>
        <v>Skilled trades occupations</v>
      </c>
      <c r="B50" s="18">
        <f t="shared" si="42"/>
        <v>-1.292303441769227</v>
      </c>
      <c r="C50" s="18">
        <f t="shared" si="42"/>
        <v>-11.666559924907094</v>
      </c>
      <c r="D50" s="18">
        <f t="shared" si="42"/>
        <v>0.63149364149799325</v>
      </c>
      <c r="E50" s="18">
        <f t="shared" si="42"/>
        <v>-0.14088816991976172</v>
      </c>
      <c r="F50" s="18">
        <f t="shared" si="54"/>
        <v>0.11591147679634872</v>
      </c>
      <c r="H50" s="18">
        <f t="shared" si="51"/>
        <v>0.11591147679634872</v>
      </c>
      <c r="I50" s="18">
        <f t="shared" si="51"/>
        <v>2.4334500226439015</v>
      </c>
      <c r="J50" s="18">
        <f t="shared" si="51"/>
        <v>2.5164358382189667</v>
      </c>
      <c r="L50" t="str">
        <f>$A$12</f>
        <v>Skilled trades occupations</v>
      </c>
      <c r="M50" s="18">
        <f t="shared" si="43"/>
        <v>-1.1107459130725639</v>
      </c>
      <c r="N50" s="18">
        <f t="shared" si="44"/>
        <v>-14.051053798452106</v>
      </c>
      <c r="O50" s="18">
        <f t="shared" si="45"/>
        <v>0.251124316900464</v>
      </c>
      <c r="P50" s="18">
        <f t="shared" si="46"/>
        <v>-0.43030385425202322</v>
      </c>
      <c r="Q50" s="18">
        <f t="shared" si="55"/>
        <v>-0.20367733723213322</v>
      </c>
      <c r="S50" s="18">
        <f t="shared" ref="S50:U50" si="61">IF($F$6-$D$6 &lt;&gt; 0,(EXP(LN(1+(S30/100))/($F$6-$D$6))-1)*100,0)</f>
        <v>-0.20367733723213322</v>
      </c>
      <c r="T50" s="18">
        <f t="shared" si="61"/>
        <v>2.2194969361946759</v>
      </c>
      <c r="U50" s="18">
        <f t="shared" si="61"/>
        <v>2.0703135834081676</v>
      </c>
      <c r="W50" t="str">
        <f>$A$12</f>
        <v>Skilled trades occupations</v>
      </c>
      <c r="X50" s="18">
        <f t="shared" si="47"/>
        <v>-2.5753329360459598</v>
      </c>
      <c r="Y50" s="18">
        <f t="shared" si="48"/>
        <v>5.8264507392304488</v>
      </c>
      <c r="Z50" s="18">
        <f t="shared" si="49"/>
        <v>2.7864486944825462</v>
      </c>
      <c r="AA50" s="18">
        <f t="shared" si="50"/>
        <v>1.2684205838630946</v>
      </c>
      <c r="AB50" s="18">
        <f t="shared" si="57"/>
        <v>1.77192241767683</v>
      </c>
      <c r="AD50" s="18">
        <f t="shared" ref="AD50:AF50" si="62">IF($F$6-$D$6 &lt;&gt; 0,(EXP(LN(1+(AD30/100))/($F$6-$D$6))-1)*100,0)</f>
        <v>1.77192241767683</v>
      </c>
      <c r="AE50" s="18">
        <f t="shared" si="62"/>
        <v>3.5931761854151256</v>
      </c>
      <c r="AF50" s="18">
        <f t="shared" si="62"/>
        <v>4.7278136099230705</v>
      </c>
    </row>
    <row r="51" spans="1:32" x14ac:dyDescent="0.2">
      <c r="A51" t="str">
        <f>$A$13</f>
        <v>Caring, leisure and other service occupations</v>
      </c>
      <c r="B51" s="18">
        <f t="shared" si="42"/>
        <v>4.2871684461109894E-2</v>
      </c>
      <c r="C51" s="18">
        <f t="shared" si="42"/>
        <v>-4.7518542981316418</v>
      </c>
      <c r="D51" s="18">
        <f t="shared" si="42"/>
        <v>1.0583802518110419</v>
      </c>
      <c r="E51" s="18">
        <f t="shared" si="42"/>
        <v>0.57817832229425381</v>
      </c>
      <c r="F51" s="18">
        <f t="shared" si="54"/>
        <v>0.737991563112117</v>
      </c>
      <c r="H51" s="18">
        <f t="shared" si="51"/>
        <v>0.737991563112117</v>
      </c>
      <c r="I51" s="18">
        <f t="shared" si="51"/>
        <v>3.0857089164781915</v>
      </c>
      <c r="J51" s="18">
        <f t="shared" si="51"/>
        <v>3.5769567680099534</v>
      </c>
      <c r="L51" t="str">
        <f>$A$13</f>
        <v>Caring, leisure and other service occupations</v>
      </c>
      <c r="M51" s="18">
        <f t="shared" si="43"/>
        <v>-0.49364225345518431</v>
      </c>
      <c r="N51" s="18">
        <f t="shared" si="44"/>
        <v>-2.178175525568038</v>
      </c>
      <c r="O51" s="18">
        <f t="shared" si="45"/>
        <v>2.5917512175522406</v>
      </c>
      <c r="P51" s="18">
        <f t="shared" si="46"/>
        <v>1.3578060755923493</v>
      </c>
      <c r="Q51" s="18">
        <f t="shared" si="55"/>
        <v>1.7674631841313238</v>
      </c>
      <c r="S51" s="18">
        <f t="shared" ref="S51:U51" si="63">IF($F$6-$D$6 &lt;&gt; 0,(EXP(LN(1+(S31/100))/($F$6-$D$6))-1)*100,0)</f>
        <v>1.7674631841313238</v>
      </c>
      <c r="T51" s="18">
        <f t="shared" si="63"/>
        <v>2.8176940278186402</v>
      </c>
      <c r="U51" s="18">
        <f t="shared" si="63"/>
        <v>4.0641715874469186</v>
      </c>
      <c r="W51" t="str">
        <f>$A$13</f>
        <v>Caring, leisure and other service occupations</v>
      </c>
      <c r="X51" s="18">
        <f t="shared" si="47"/>
        <v>0.19521935651352074</v>
      </c>
      <c r="Y51" s="18">
        <f t="shared" si="48"/>
        <v>-5.4701636289458229</v>
      </c>
      <c r="Z51" s="18">
        <f t="shared" si="49"/>
        <v>0.59768944338201013</v>
      </c>
      <c r="AA51" s="18">
        <f t="shared" si="50"/>
        <v>0.31793350604549797</v>
      </c>
      <c r="AB51" s="18">
        <f t="shared" si="57"/>
        <v>0.41109893548585408</v>
      </c>
      <c r="AD51" s="18">
        <f t="shared" ref="AD51:AF51" si="64">IF($F$6-$D$6 &lt;&gt; 0,(EXP(LN(1+(AD31/100))/($F$6-$D$6))-1)*100,0)</f>
        <v>0.41109893548585408</v>
      </c>
      <c r="AE51" s="18">
        <f t="shared" si="64"/>
        <v>3.1613337805219244</v>
      </c>
      <c r="AF51" s="18">
        <f t="shared" si="64"/>
        <v>3.4300618612530531</v>
      </c>
    </row>
    <row r="52" spans="1:32" x14ac:dyDescent="0.2">
      <c r="A52" t="str">
        <f>$A$14</f>
        <v>Sales and customer service occupations</v>
      </c>
      <c r="B52" s="18">
        <f t="shared" si="42"/>
        <v>-0.79336858095553353</v>
      </c>
      <c r="C52" s="18">
        <f t="shared" si="42"/>
        <v>0.75539398204147457</v>
      </c>
      <c r="D52" s="18">
        <f t="shared" si="42"/>
        <v>-3.9866928157183956E-2</v>
      </c>
      <c r="E52" s="18">
        <f t="shared" si="42"/>
        <v>2.6268258174644288E-3</v>
      </c>
      <c r="F52" s="18">
        <f t="shared" si="54"/>
        <v>-1.1539765616386255E-2</v>
      </c>
      <c r="H52" s="18">
        <f t="shared" si="51"/>
        <v>-1.1539765616386255E-2</v>
      </c>
      <c r="I52" s="18">
        <f t="shared" si="51"/>
        <v>2.474291865972944</v>
      </c>
      <c r="J52" s="18">
        <f t="shared" si="51"/>
        <v>2.4660981612997679</v>
      </c>
      <c r="L52" t="str">
        <f>$A$14</f>
        <v>Sales and customer service occupations</v>
      </c>
      <c r="M52" s="18">
        <f t="shared" si="43"/>
        <v>-0.56471201032495255</v>
      </c>
      <c r="N52" s="18">
        <f t="shared" si="44"/>
        <v>2.1076715048035988</v>
      </c>
      <c r="O52" s="18">
        <f t="shared" si="45"/>
        <v>0.43391465145514729</v>
      </c>
      <c r="P52" s="18">
        <f t="shared" si="46"/>
        <v>0.36184549214683948</v>
      </c>
      <c r="Q52" s="18">
        <f t="shared" si="55"/>
        <v>0.38586279727879091</v>
      </c>
      <c r="S52" s="18">
        <f t="shared" ref="S52:U52" si="65">IF($F$6-$D$6 &lt;&gt; 0,(EXP(LN(1+(S32/100))/($F$6-$D$6))-1)*100,0)</f>
        <v>0.38586279727879091</v>
      </c>
      <c r="T52" s="18">
        <f t="shared" si="65"/>
        <v>1.9947523471993911</v>
      </c>
      <c r="U52" s="18">
        <f t="shared" si="65"/>
        <v>2.2894033180575368</v>
      </c>
      <c r="W52" t="str">
        <f>$A$14</f>
        <v>Sales and customer service occupations</v>
      </c>
      <c r="X52" s="18">
        <f t="shared" si="47"/>
        <v>-0.95947346933273892</v>
      </c>
      <c r="Y52" s="18">
        <f t="shared" si="48"/>
        <v>-0.23676865740901443</v>
      </c>
      <c r="Z52" s="18">
        <f t="shared" si="49"/>
        <v>-0.40164608072116303</v>
      </c>
      <c r="AA52" s="18">
        <f t="shared" si="50"/>
        <v>-0.28696620451604815</v>
      </c>
      <c r="AB52" s="18">
        <f t="shared" si="57"/>
        <v>-0.32520749409176153</v>
      </c>
      <c r="AD52" s="18">
        <f t="shared" ref="AD52:AF52" si="66">IF($F$6-$D$6 &lt;&gt; 0,(EXP(LN(1+(AD32/100))/($F$6-$D$6))-1)*100,0)</f>
        <v>-0.32520749409176153</v>
      </c>
      <c r="AE52" s="18">
        <f t="shared" si="66"/>
        <v>2.814801331824679</v>
      </c>
      <c r="AF52" s="18">
        <f t="shared" si="66"/>
        <v>2.596035748894554</v>
      </c>
    </row>
    <row r="53" spans="1:32" x14ac:dyDescent="0.2">
      <c r="A53" t="str">
        <f>$A$15</f>
        <v>Process, plant and machine operatives</v>
      </c>
      <c r="B53" s="18">
        <f t="shared" si="42"/>
        <v>0.82605771855606136</v>
      </c>
      <c r="C53" s="18">
        <f t="shared" si="42"/>
        <v>-16.249486893467736</v>
      </c>
      <c r="D53" s="18">
        <f t="shared" si="42"/>
        <v>2.029523245131748</v>
      </c>
      <c r="E53" s="18">
        <f t="shared" si="42"/>
        <v>-0.15628743529160216</v>
      </c>
      <c r="F53" s="18">
        <f t="shared" si="54"/>
        <v>0.56706292152552962</v>
      </c>
      <c r="H53" s="18">
        <f t="shared" si="51"/>
        <v>0.56706292152552962</v>
      </c>
      <c r="I53" s="18">
        <f t="shared" si="51"/>
        <v>2.8157209466750155</v>
      </c>
      <c r="J53" s="18">
        <f t="shared" si="51"/>
        <v>3.2052711364174424</v>
      </c>
      <c r="L53" t="str">
        <f>$A$15</f>
        <v>Process, plant and machine operatives</v>
      </c>
      <c r="M53" s="18">
        <f t="shared" si="43"/>
        <v>1.0333892565553837</v>
      </c>
      <c r="N53" s="18">
        <f t="shared" si="44"/>
        <v>-16.569456851984064</v>
      </c>
      <c r="O53" s="18">
        <f t="shared" si="45"/>
        <v>1.5258995287644517</v>
      </c>
      <c r="P53" s="18">
        <f t="shared" si="46"/>
        <v>-0.30366441280448297</v>
      </c>
      <c r="Q53" s="18">
        <f t="shared" si="55"/>
        <v>0.30249725373849845</v>
      </c>
      <c r="S53" s="18">
        <f t="shared" ref="S53:U53" si="67">IF($F$6-$D$6 &lt;&gt; 0,(EXP(LN(1+(S33/100))/($F$6-$D$6))-1)*100,0)</f>
        <v>0.30249725373849845</v>
      </c>
      <c r="T53" s="18">
        <f t="shared" si="67"/>
        <v>2.7048659258507524</v>
      </c>
      <c r="U53" s="18">
        <f t="shared" si="67"/>
        <v>2.9144946650541792</v>
      </c>
      <c r="W53" t="str">
        <f>$A$15</f>
        <v>Process, plant and machine operatives</v>
      </c>
      <c r="X53" s="18">
        <f t="shared" si="47"/>
        <v>-0.81493195914242866</v>
      </c>
      <c r="Y53" s="18">
        <f t="shared" si="48"/>
        <v>-13.596908724432954</v>
      </c>
      <c r="Z53" s="18">
        <f t="shared" si="49"/>
        <v>5.7412980295057592</v>
      </c>
      <c r="AA53" s="18">
        <f t="shared" si="50"/>
        <v>0.76106971330207607</v>
      </c>
      <c r="AB53" s="18">
        <f t="shared" si="57"/>
        <v>2.394522577284719</v>
      </c>
      <c r="AD53" s="18">
        <f t="shared" ref="AD53:AF53" si="68">IF($F$6-$D$6 &lt;&gt; 0,(EXP(LN(1+(AD33/100))/($F$6-$D$6))-1)*100,0)</f>
        <v>2.394522577284719</v>
      </c>
      <c r="AE53" s="18">
        <f t="shared" si="68"/>
        <v>3.6476251287934858</v>
      </c>
      <c r="AF53" s="18">
        <f t="shared" si="68"/>
        <v>5.1951828911612319</v>
      </c>
    </row>
    <row r="54" spans="1:32" x14ac:dyDescent="0.2">
      <c r="A54" t="str">
        <f>$A$16</f>
        <v>Elementary occupations</v>
      </c>
      <c r="B54" s="18">
        <f t="shared" si="42"/>
        <v>-0.98880897728940154</v>
      </c>
      <c r="C54" s="18">
        <f t="shared" si="42"/>
        <v>-8.7180504219340307</v>
      </c>
      <c r="D54" s="18">
        <f t="shared" si="42"/>
        <v>0.18087608219707896</v>
      </c>
      <c r="E54" s="18">
        <f t="shared" si="42"/>
        <v>-0.33551704991493514</v>
      </c>
      <c r="F54" s="18">
        <f t="shared" si="54"/>
        <v>-0.16368244149160827</v>
      </c>
      <c r="H54" s="18">
        <f t="shared" si="51"/>
        <v>-0.16368244149160827</v>
      </c>
      <c r="I54" s="18">
        <f t="shared" si="51"/>
        <v>2.6222063011703822</v>
      </c>
      <c r="J54" s="18">
        <f t="shared" si="51"/>
        <v>2.5087017385693633</v>
      </c>
      <c r="L54" t="str">
        <f>$A$16</f>
        <v>Elementary occupations</v>
      </c>
      <c r="M54" s="18">
        <f t="shared" si="43"/>
        <v>-1.4995670940666894</v>
      </c>
      <c r="N54" s="18">
        <f t="shared" si="44"/>
        <v>-7.7639569431446009</v>
      </c>
      <c r="O54" s="18">
        <f t="shared" si="45"/>
        <v>0.47151850151032626</v>
      </c>
      <c r="P54" s="18">
        <f t="shared" si="46"/>
        <v>-0.5450165962938347</v>
      </c>
      <c r="Q54" s="18">
        <f t="shared" si="55"/>
        <v>-0.20731950414517586</v>
      </c>
      <c r="S54" s="18">
        <f t="shared" ref="S54:U54" si="69">IF($F$6-$D$6 &lt;&gt; 0,(EXP(LN(1+(S34/100))/($F$6-$D$6))-1)*100,0)</f>
        <v>-0.20731950414517586</v>
      </c>
      <c r="T54" s="18">
        <f t="shared" si="69"/>
        <v>2.1906799218899931</v>
      </c>
      <c r="U54" s="18">
        <f t="shared" si="69"/>
        <v>2.0382325682898106</v>
      </c>
      <c r="W54" t="str">
        <f>$A$16</f>
        <v>Elementary occupations</v>
      </c>
      <c r="X54" s="18">
        <f t="shared" si="47"/>
        <v>-0.4632576336831784</v>
      </c>
      <c r="Y54" s="18">
        <f t="shared" si="48"/>
        <v>-9.6744248123725392</v>
      </c>
      <c r="Z54" s="18">
        <f t="shared" si="49"/>
        <v>-0.12015815393845442</v>
      </c>
      <c r="AA54" s="18">
        <f t="shared" si="50"/>
        <v>-0.11885701130422976</v>
      </c>
      <c r="AB54" s="18">
        <f t="shared" si="57"/>
        <v>-0.11929072739896851</v>
      </c>
      <c r="AD54" s="18">
        <f t="shared" ref="AD54:AF54" si="70">IF($F$6-$D$6 &lt;&gt; 0,(EXP(LN(1+(AD34/100))/($F$6-$D$6))-1)*100,0)</f>
        <v>-0.11929072739896851</v>
      </c>
      <c r="AE54" s="18">
        <f t="shared" si="70"/>
        <v>3.0390803396885602</v>
      </c>
      <c r="AF54" s="18">
        <f t="shared" si="70"/>
        <v>2.9608703558431371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0.24173532075488779</v>
      </c>
      <c r="C56" s="26">
        <f>IF(D$6-C$6 &lt;&gt; 0,(EXP(LN(D18/C18)/(D$6-C$6))-1)*100,0)</f>
        <v>-1.7641272125866081</v>
      </c>
      <c r="D56" s="26">
        <f>IF(E$6-D$6 &lt;&gt; 0,(EXP(LN(E18/D18)/(E$6-D$6))-1)*100,0)</f>
        <v>0.43255835612017179</v>
      </c>
      <c r="E56" s="26">
        <f>IF(F$6-E$6 &lt;&gt; 0,(EXP(LN(F18/E18)/(F$6-E$6))-1)*100,0)</f>
        <v>0.29918813548199807</v>
      </c>
      <c r="F56" s="26">
        <f t="shared" si="54"/>
        <v>0.34362518517636609</v>
      </c>
      <c r="H56" s="26">
        <f t="shared" si="51"/>
        <v>0.34362518517636609</v>
      </c>
      <c r="I56" s="26">
        <f t="shared" ref="I56" si="71">IF($F$6-$D$6 &lt;&gt; 0,(EXP(LN(1+(I36/100))/($F$6-$D$6))-1)*100,0)</f>
        <v>2.7155177949934384</v>
      </c>
      <c r="J56" s="26">
        <f t="shared" ref="J56" si="72">IF($F$6-$D$6 &lt;&gt; 0,(EXP(LN(1+(J36/100))/($F$6-$D$6))-1)*100,0)</f>
        <v>2.9535295356610591</v>
      </c>
      <c r="L56" s="24" t="str">
        <f>$A$18</f>
        <v>All occupations</v>
      </c>
      <c r="M56" s="26">
        <f>IF(N$6-M$6 &lt;&gt; 0,(EXP(LN(N18/M18)/(N$6-M$6))-1)*100,0)</f>
        <v>-8.10866314481129E-2</v>
      </c>
      <c r="N56" s="26">
        <f>IF(O$6-N$6 &lt;&gt; 0,(EXP(LN(O18/N18)/(O$6-N$6))-1)*100,0)</f>
        <v>-2.8900263619190958</v>
      </c>
      <c r="O56" s="26">
        <f>IF(P$6-O$6 &lt;&gt; 0,(EXP(LN(P18/O18)/(P$6-O$6))-1)*100,0)</f>
        <v>0.43021204522399881</v>
      </c>
      <c r="P56" s="26">
        <f>IF(Q$6-P$6 &lt;&gt; 0,(EXP(LN(Q18/P18)/(Q$6-P$6))-1)*100,0)</f>
        <v>0.2819140927186492</v>
      </c>
      <c r="Q56" s="26">
        <f t="shared" ref="Q56" si="73">IF(Q$6-O$6 &lt;&gt; 0,(EXP(LN(Q18/O18)/(Q$6-O$6))-1)*100,0)</f>
        <v>0.33132239637798655</v>
      </c>
      <c r="S56" s="26">
        <f t="shared" ref="S56:U56" si="74">IF($F$6-$D$6 &lt;&gt; 0,(EXP(LN(1+(S36/100))/($F$6-$D$6))-1)*100,0)</f>
        <v>0.33132239637798655</v>
      </c>
      <c r="T56" s="26">
        <f t="shared" si="74"/>
        <v>2.3244216875072166</v>
      </c>
      <c r="U56" s="26">
        <f t="shared" si="74"/>
        <v>2.5662142536823085</v>
      </c>
      <c r="W56" s="24" t="str">
        <f>$A$18</f>
        <v>All occupations</v>
      </c>
      <c r="X56" s="26">
        <f>IF(Y$6-X$6 &lt;&gt; 0,(EXP(LN(Y18/X18)/(Y$6-X$6))-1)*100,0)</f>
        <v>0.57953656185367741</v>
      </c>
      <c r="Y56" s="26">
        <f>IF(Z$6-Y$6 &lt;&gt; 0,(EXP(LN(Z18/Y18)/(Z$6-Y$6))-1)*100,0)</f>
        <v>-0.60523485020863577</v>
      </c>
      <c r="Z56" s="26">
        <f>IF(AA$6-Z$6 &lt;&gt; 0,(EXP(LN(AA18/Z18)/(AA$6-Z$6))-1)*100,0)</f>
        <v>0.4349176866895732</v>
      </c>
      <c r="AA56" s="26">
        <f>IF(AB$6-AA$6 &lt;&gt; 0,(EXP(LN(AB18/AA18)/(AB$6-AA$6))-1)*100,0)</f>
        <v>0.31652863962885469</v>
      </c>
      <c r="AB56" s="26">
        <f t="shared" ref="AB56" si="75">IF(AB$6-Z$6 &lt;&gt; 0,(EXP(LN(AB18/Z18)/(AB$6-Z$6))-1)*100,0)</f>
        <v>0.35597614132838462</v>
      </c>
      <c r="AD56" s="26">
        <f t="shared" ref="AD56:AF56" si="76">IF($F$6-$D$6 &lt;&gt; 0,(EXP(LN(1+(AD36/100))/($F$6-$D$6))-1)*100,0)</f>
        <v>0.35597614132838462</v>
      </c>
      <c r="AE56" s="26">
        <f t="shared" si="76"/>
        <v>3.0888590814090122</v>
      </c>
      <c r="AF56" s="26">
        <f t="shared" si="76"/>
        <v>3.3234862548130684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5.8530212201736873</v>
      </c>
      <c r="C64" s="27">
        <f t="shared" si="77"/>
        <v>0.40561226305204912</v>
      </c>
      <c r="D64" s="27">
        <f t="shared" si="77"/>
        <v>1.7893687513816161</v>
      </c>
      <c r="E64" s="27">
        <f t="shared" si="77"/>
        <v>7.8797034810445439</v>
      </c>
      <c r="F64" s="27">
        <f>F8-D8</f>
        <v>9.66907223242616</v>
      </c>
      <c r="L64" t="str">
        <f>$A$8</f>
        <v>Managers, directors and senior officials</v>
      </c>
      <c r="M64" s="27">
        <f t="shared" ref="M64:M72" si="78">N8-M8</f>
        <v>2.3868740528063626</v>
      </c>
      <c r="N64" s="27">
        <f t="shared" ref="N64:N72" si="79">O8-N8</f>
        <v>-0.49853794280065244</v>
      </c>
      <c r="O64" s="27">
        <f t="shared" ref="O64:O72" si="80">P8-O8</f>
        <v>-4.521809599469151E-2</v>
      </c>
      <c r="P64" s="27">
        <f t="shared" ref="P64:P72" si="81">Q8-P8</f>
        <v>3.1795274290357582</v>
      </c>
      <c r="Q64" s="27">
        <f>Q8-O8</f>
        <v>3.1343093330410667</v>
      </c>
      <c r="W64" t="str">
        <f>$A$8</f>
        <v>Managers, directors and senior officials</v>
      </c>
      <c r="X64" s="27">
        <f t="shared" ref="X64:X72" si="82">Y8-X8</f>
        <v>3.4661471673673425</v>
      </c>
      <c r="Y64" s="27">
        <f t="shared" ref="Y64:Y72" si="83">Z8-Y8</f>
        <v>0.90415020585269446</v>
      </c>
      <c r="Z64" s="27">
        <f t="shared" ref="Z64:Z72" si="84">AA8-Z8</f>
        <v>1.8345868473762081</v>
      </c>
      <c r="AA64" s="27">
        <f t="shared" ref="AA64:AA72" si="85">AB8-AA8</f>
        <v>4.7001760520089064</v>
      </c>
      <c r="AB64" s="27">
        <f>AB8-Z8</f>
        <v>6.5347628993851146</v>
      </c>
    </row>
    <row r="65" spans="1:31" x14ac:dyDescent="0.2">
      <c r="A65" t="str">
        <f>$A$9</f>
        <v>Professional occupations</v>
      </c>
      <c r="B65" s="27">
        <f t="shared" si="77"/>
        <v>9.4283957714987707</v>
      </c>
      <c r="C65" s="27">
        <f t="shared" si="77"/>
        <v>4.5339281543041068</v>
      </c>
      <c r="D65" s="27">
        <f t="shared" si="77"/>
        <v>8.967600276106424</v>
      </c>
      <c r="E65" s="27">
        <f t="shared" si="77"/>
        <v>12.024431275713198</v>
      </c>
      <c r="F65" s="27">
        <f t="shared" ref="F65:F72" si="86">F9-D9</f>
        <v>20.992031551819622</v>
      </c>
      <c r="L65" t="str">
        <f>$A$9</f>
        <v>Professional occupations</v>
      </c>
      <c r="M65" s="27">
        <f t="shared" si="78"/>
        <v>2.8268855674959212</v>
      </c>
      <c r="N65" s="27">
        <f t="shared" si="79"/>
        <v>2.1488759656493528</v>
      </c>
      <c r="O65" s="27">
        <f t="shared" si="80"/>
        <v>4.1136812385964703</v>
      </c>
      <c r="P65" s="27">
        <f t="shared" si="81"/>
        <v>4.9833095880044453</v>
      </c>
      <c r="Q65" s="27">
        <f t="shared" ref="Q65:Q72" si="87">Q9-O9</f>
        <v>9.0969908266009156</v>
      </c>
      <c r="W65" t="str">
        <f>$A$9</f>
        <v>Professional occupations</v>
      </c>
      <c r="X65" s="27">
        <f t="shared" si="82"/>
        <v>6.6015102040030342</v>
      </c>
      <c r="Y65" s="27">
        <f t="shared" si="83"/>
        <v>2.3850521886545692</v>
      </c>
      <c r="Z65" s="27">
        <f t="shared" si="84"/>
        <v>4.8539190375101242</v>
      </c>
      <c r="AA65" s="27">
        <f t="shared" si="85"/>
        <v>7.0411216877086105</v>
      </c>
      <c r="AB65" s="27">
        <f t="shared" ref="AB65:AB72" si="88">AB9-Z9</f>
        <v>11.895040725218735</v>
      </c>
    </row>
    <row r="66" spans="1:31" x14ac:dyDescent="0.2">
      <c r="A66" t="str">
        <f>$A$10</f>
        <v>Associate professional occupations</v>
      </c>
      <c r="B66" s="27">
        <f t="shared" si="77"/>
        <v>1.03619394395173</v>
      </c>
      <c r="C66" s="27">
        <f t="shared" si="77"/>
        <v>3.3858000138069855</v>
      </c>
      <c r="D66" s="27">
        <f t="shared" si="77"/>
        <v>-1.2996916652902399</v>
      </c>
      <c r="E66" s="27">
        <f t="shared" si="77"/>
        <v>4.984799135551782</v>
      </c>
      <c r="F66" s="27">
        <f t="shared" si="86"/>
        <v>3.6851074702615421</v>
      </c>
      <c r="L66" t="str">
        <f>$A$10</f>
        <v>Associate professional occupations</v>
      </c>
      <c r="M66" s="27">
        <f t="shared" si="78"/>
        <v>-0.83784226124270589</v>
      </c>
      <c r="N66" s="27">
        <f t="shared" si="79"/>
        <v>1.5981937136333215</v>
      </c>
      <c r="O66" s="27">
        <f t="shared" si="80"/>
        <v>-2.1066490870955619</v>
      </c>
      <c r="P66" s="27">
        <f t="shared" si="81"/>
        <v>1.1772174741712078</v>
      </c>
      <c r="Q66" s="27">
        <f t="shared" si="87"/>
        <v>-0.92943161292435406</v>
      </c>
      <c r="W66" t="str">
        <f>$A$10</f>
        <v>Associate professional occupations</v>
      </c>
      <c r="X66" s="27">
        <f t="shared" si="82"/>
        <v>1.8740362051944857</v>
      </c>
      <c r="Y66" s="27">
        <f t="shared" si="83"/>
        <v>1.7876063001736355</v>
      </c>
      <c r="Z66" s="27">
        <f t="shared" si="84"/>
        <v>0.8069574218052864</v>
      </c>
      <c r="AA66" s="27">
        <f t="shared" si="85"/>
        <v>3.8075816613805671</v>
      </c>
      <c r="AB66" s="27">
        <f t="shared" si="88"/>
        <v>4.6145390831858535</v>
      </c>
    </row>
    <row r="67" spans="1:31" x14ac:dyDescent="0.2">
      <c r="A67" t="str">
        <f>$A$11</f>
        <v>Administrative and secretarial occupations</v>
      </c>
      <c r="B67" s="27">
        <f t="shared" si="77"/>
        <v>-4.4840238773907046</v>
      </c>
      <c r="C67" s="27">
        <f t="shared" si="77"/>
        <v>1.0675969249601209</v>
      </c>
      <c r="D67" s="27">
        <f t="shared" si="77"/>
        <v>-4.4579722493836869</v>
      </c>
      <c r="E67" s="27">
        <f t="shared" si="77"/>
        <v>-6.9082252521494993</v>
      </c>
      <c r="F67" s="27">
        <f t="shared" si="86"/>
        <v>-11.366197501533186</v>
      </c>
      <c r="L67" t="str">
        <f>$A$11</f>
        <v>Administrative and secretarial occupations</v>
      </c>
      <c r="M67" s="27">
        <f t="shared" si="78"/>
        <v>-1.4552557163908766</v>
      </c>
      <c r="N67" s="27">
        <f t="shared" si="79"/>
        <v>1.8410423632039024</v>
      </c>
      <c r="O67" s="27">
        <f t="shared" si="80"/>
        <v>-0.81306319231540769</v>
      </c>
      <c r="P67" s="27">
        <f t="shared" si="81"/>
        <v>0.73849745550711354</v>
      </c>
      <c r="Q67" s="27">
        <f t="shared" si="87"/>
        <v>-7.4565736808294147E-2</v>
      </c>
      <c r="W67" t="str">
        <f>$A$11</f>
        <v>Administrative and secretarial occupations</v>
      </c>
      <c r="X67" s="27">
        <f t="shared" si="82"/>
        <v>-3.028768160999789</v>
      </c>
      <c r="Y67" s="27">
        <f t="shared" si="83"/>
        <v>-0.77344543824381873</v>
      </c>
      <c r="Z67" s="27">
        <f t="shared" si="84"/>
        <v>-3.6449090570683325</v>
      </c>
      <c r="AA67" s="27">
        <f t="shared" si="85"/>
        <v>-7.6467227076565365</v>
      </c>
      <c r="AB67" s="27">
        <f t="shared" si="88"/>
        <v>-11.291631764724869</v>
      </c>
    </row>
    <row r="68" spans="1:31" x14ac:dyDescent="0.2">
      <c r="A68" t="str">
        <f>$A$12</f>
        <v>Skilled trades occupations</v>
      </c>
      <c r="B68" s="27">
        <f t="shared" si="77"/>
        <v>-2.9249112280236957</v>
      </c>
      <c r="C68" s="27">
        <f t="shared" si="77"/>
        <v>-6.3894376169211426</v>
      </c>
      <c r="D68" s="27">
        <f t="shared" si="77"/>
        <v>1.5469240670662003</v>
      </c>
      <c r="E68" s="27">
        <f t="shared" si="77"/>
        <v>-0.69893580778533249</v>
      </c>
      <c r="F68" s="27">
        <f t="shared" si="86"/>
        <v>0.84798825928086785</v>
      </c>
      <c r="L68" t="str">
        <f>$A$12</f>
        <v>Skilled trades occupations</v>
      </c>
      <c r="M68" s="27">
        <f t="shared" si="78"/>
        <v>-2.2022080405036846</v>
      </c>
      <c r="N68" s="27">
        <f t="shared" si="79"/>
        <v>-6.7722255571290404</v>
      </c>
      <c r="O68" s="27">
        <f t="shared" si="80"/>
        <v>0.52276088269542242</v>
      </c>
      <c r="P68" s="27">
        <f t="shared" si="81"/>
        <v>-1.7704766431422598</v>
      </c>
      <c r="Q68" s="27">
        <f t="shared" si="87"/>
        <v>-1.2477157604468374</v>
      </c>
      <c r="W68" t="str">
        <f>$A$12</f>
        <v>Skilled trades occupations</v>
      </c>
      <c r="X68" s="27">
        <f t="shared" si="82"/>
        <v>-0.72270318752000584</v>
      </c>
      <c r="Y68" s="27">
        <f t="shared" si="83"/>
        <v>0.38278794020792439</v>
      </c>
      <c r="Z68" s="27">
        <f t="shared" si="84"/>
        <v>1.0241631843707379</v>
      </c>
      <c r="AA68" s="27">
        <f t="shared" si="85"/>
        <v>1.0715408353569371</v>
      </c>
      <c r="AB68" s="27">
        <f t="shared" si="88"/>
        <v>2.0957040197276751</v>
      </c>
    </row>
    <row r="69" spans="1:31" x14ac:dyDescent="0.2">
      <c r="A69" t="str">
        <f>$A$13</f>
        <v>Caring, leisure and other service occupations</v>
      </c>
      <c r="B69" s="27">
        <f t="shared" si="77"/>
        <v>0.10617868299036815</v>
      </c>
      <c r="C69" s="27">
        <f t="shared" si="77"/>
        <v>-2.9453386390541709</v>
      </c>
      <c r="D69" s="27">
        <f t="shared" si="77"/>
        <v>3.1910468780683559</v>
      </c>
      <c r="E69" s="27">
        <f t="shared" si="77"/>
        <v>3.6929940164867219</v>
      </c>
      <c r="F69" s="27">
        <f t="shared" si="86"/>
        <v>6.8840408945550777</v>
      </c>
      <c r="L69" t="str">
        <f>$A$13</f>
        <v>Caring, leisure and other service occupations</v>
      </c>
      <c r="M69" s="27">
        <f t="shared" si="78"/>
        <v>-0.27038167843328687</v>
      </c>
      <c r="N69" s="27">
        <f t="shared" si="79"/>
        <v>-0.29459016508230285</v>
      </c>
      <c r="O69" s="27">
        <f t="shared" si="80"/>
        <v>1.8056502319324341</v>
      </c>
      <c r="P69" s="27">
        <f t="shared" si="81"/>
        <v>2.1709224044668023</v>
      </c>
      <c r="Q69" s="27">
        <f t="shared" si="87"/>
        <v>3.9765726363992364</v>
      </c>
      <c r="W69" t="str">
        <f>$A$13</f>
        <v>Caring, leisure and other service occupations</v>
      </c>
      <c r="X69" s="27">
        <f t="shared" si="82"/>
        <v>0.37656036142366389</v>
      </c>
      <c r="Y69" s="27">
        <f t="shared" si="83"/>
        <v>-2.6507484739718947</v>
      </c>
      <c r="Z69" s="27">
        <f t="shared" si="84"/>
        <v>1.3853966461359164</v>
      </c>
      <c r="AA69" s="27">
        <f t="shared" si="85"/>
        <v>1.5220716120199071</v>
      </c>
      <c r="AB69" s="27">
        <f t="shared" si="88"/>
        <v>2.9074682581558235</v>
      </c>
    </row>
    <row r="70" spans="1:31" x14ac:dyDescent="0.2">
      <c r="A70" t="str">
        <f>$A$14</f>
        <v>Sales and customer service occupations</v>
      </c>
      <c r="B70" s="27">
        <f t="shared" si="77"/>
        <v>-1.4114657110687006</v>
      </c>
      <c r="C70" s="27">
        <f t="shared" si="77"/>
        <v>0.32933918086597913</v>
      </c>
      <c r="D70" s="27">
        <f t="shared" si="77"/>
        <v>-8.7493277204323761E-2</v>
      </c>
      <c r="E70" s="27">
        <f t="shared" si="77"/>
        <v>1.1517412653411441E-2</v>
      </c>
      <c r="F70" s="27">
        <f t="shared" si="86"/>
        <v>-7.597586455091232E-2</v>
      </c>
      <c r="L70" t="str">
        <f>$A$14</f>
        <v>Sales and customer service occupations</v>
      </c>
      <c r="M70" s="27">
        <f t="shared" si="78"/>
        <v>-0.42272504421968193</v>
      </c>
      <c r="N70" s="27">
        <f t="shared" si="79"/>
        <v>0.3888808175803895</v>
      </c>
      <c r="O70" s="27">
        <f t="shared" si="80"/>
        <v>0.41230178175587895</v>
      </c>
      <c r="P70" s="27">
        <f t="shared" si="81"/>
        <v>0.7080751204879725</v>
      </c>
      <c r="Q70" s="27">
        <f t="shared" si="87"/>
        <v>1.1203769022438514</v>
      </c>
      <c r="W70" t="str">
        <f>$A$14</f>
        <v>Sales and customer service occupations</v>
      </c>
      <c r="X70" s="27">
        <f t="shared" si="82"/>
        <v>-0.98874066684906481</v>
      </c>
      <c r="Y70" s="27">
        <f t="shared" si="83"/>
        <v>-5.9541636714307344E-2</v>
      </c>
      <c r="Z70" s="27">
        <f t="shared" si="84"/>
        <v>-0.49979505896024179</v>
      </c>
      <c r="AA70" s="27">
        <f t="shared" si="85"/>
        <v>-0.6965577078345575</v>
      </c>
      <c r="AB70" s="27">
        <f t="shared" si="88"/>
        <v>-1.1963527667947993</v>
      </c>
    </row>
    <row r="71" spans="1:31" x14ac:dyDescent="0.2">
      <c r="A71" t="str">
        <f>$A$15</f>
        <v>Process, plant and machine operatives</v>
      </c>
      <c r="B71" s="27">
        <f t="shared" si="77"/>
        <v>1.0108804159021645</v>
      </c>
      <c r="C71" s="27">
        <f t="shared" si="77"/>
        <v>-5.0743760287872348</v>
      </c>
      <c r="D71" s="27">
        <f t="shared" si="77"/>
        <v>2.7638949034684117</v>
      </c>
      <c r="E71" s="27">
        <f t="shared" si="77"/>
        <v>-0.44877788863342616</v>
      </c>
      <c r="F71" s="27">
        <f t="shared" si="86"/>
        <v>2.3151170148349856</v>
      </c>
      <c r="L71" t="str">
        <f>$A$15</f>
        <v>Process, plant and machine operatives</v>
      </c>
      <c r="M71" s="27">
        <f t="shared" si="78"/>
        <v>1.1227229713076845</v>
      </c>
      <c r="N71" s="27">
        <f t="shared" si="79"/>
        <v>-4.6173262667357058</v>
      </c>
      <c r="O71" s="27">
        <f t="shared" si="80"/>
        <v>1.8287594801756413</v>
      </c>
      <c r="P71" s="27">
        <f t="shared" si="81"/>
        <v>-0.75120495143869448</v>
      </c>
      <c r="Q71" s="27">
        <f t="shared" si="87"/>
        <v>1.0775545287369468</v>
      </c>
      <c r="W71" t="str">
        <f>$A$15</f>
        <v>Process, plant and machine operatives</v>
      </c>
      <c r="X71" s="27">
        <f t="shared" si="82"/>
        <v>-0.11184255540544541</v>
      </c>
      <c r="Y71" s="27">
        <f t="shared" si="83"/>
        <v>-0.45704976205153836</v>
      </c>
      <c r="Z71" s="27">
        <f t="shared" si="84"/>
        <v>0.93513542329275401</v>
      </c>
      <c r="AA71" s="27">
        <f t="shared" si="85"/>
        <v>0.30242706280525411</v>
      </c>
      <c r="AB71" s="27">
        <f t="shared" si="88"/>
        <v>1.2375624860980081</v>
      </c>
    </row>
    <row r="72" spans="1:31" x14ac:dyDescent="0.2">
      <c r="A72" t="str">
        <f>$A$16</f>
        <v>Elementary occupations</v>
      </c>
      <c r="B72" s="27">
        <f t="shared" si="77"/>
        <v>-2.7912692180337331</v>
      </c>
      <c r="C72" s="27">
        <f t="shared" si="77"/>
        <v>-6.0011242522268944</v>
      </c>
      <c r="D72" s="27">
        <f t="shared" si="77"/>
        <v>0.57032231578732961</v>
      </c>
      <c r="E72" s="27">
        <f t="shared" si="77"/>
        <v>-2.0955063728810117</v>
      </c>
      <c r="F72" s="27">
        <f t="shared" si="86"/>
        <v>-1.5251840570936821</v>
      </c>
      <c r="L72" t="str">
        <f>$A$16</f>
        <v>Elementary occupations</v>
      </c>
      <c r="M72" s="27">
        <f t="shared" si="78"/>
        <v>-2.146811688400426</v>
      </c>
      <c r="N72" s="27">
        <f t="shared" si="79"/>
        <v>-2.6753743610322047</v>
      </c>
      <c r="O72" s="27">
        <f t="shared" si="80"/>
        <v>0.75642590075187854</v>
      </c>
      <c r="P72" s="27">
        <f t="shared" si="81"/>
        <v>-1.7306117168895732</v>
      </c>
      <c r="Q72" s="27">
        <f t="shared" si="87"/>
        <v>-0.97418581613769462</v>
      </c>
      <c r="W72" t="str">
        <f>$A$16</f>
        <v>Elementary occupations</v>
      </c>
      <c r="X72" s="27">
        <f t="shared" si="82"/>
        <v>-0.64445752963317915</v>
      </c>
      <c r="Y72" s="27">
        <f t="shared" si="83"/>
        <v>-3.325749891194782</v>
      </c>
      <c r="Z72" s="27">
        <f t="shared" si="84"/>
        <v>-0.18610358496448143</v>
      </c>
      <c r="AA72" s="27">
        <f t="shared" si="85"/>
        <v>-0.36489465599153093</v>
      </c>
      <c r="AB72" s="27">
        <f t="shared" si="88"/>
        <v>-0.55099824095601235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5.8229999999997517</v>
      </c>
      <c r="C74" s="29">
        <f t="shared" ref="C74" si="89">D18-C18</f>
        <v>-10.688000000000216</v>
      </c>
      <c r="D74" s="29">
        <f>E18-D18</f>
        <v>12.984000000000151</v>
      </c>
      <c r="E74" s="29">
        <f>F18-E18</f>
        <v>18.442000000000348</v>
      </c>
      <c r="F74" s="29">
        <f>F18-D18</f>
        <v>31.426000000000499</v>
      </c>
      <c r="L74" s="24" t="str">
        <f>$A$18</f>
        <v>All occupations</v>
      </c>
      <c r="M74" s="29">
        <f>N18-M18</f>
        <v>-0.99874183758066692</v>
      </c>
      <c r="N74" s="29">
        <f t="shared" ref="N74" si="90">O18-N18</f>
        <v>-8.8810614327129542</v>
      </c>
      <c r="O74" s="29">
        <f>P18-O18</f>
        <v>6.4746491405020379</v>
      </c>
      <c r="P74" s="29">
        <f>Q18-P18</f>
        <v>8.7052561602027367</v>
      </c>
      <c r="Q74" s="29">
        <f>Q18-O18</f>
        <v>15.179905300704775</v>
      </c>
      <c r="W74" s="24" t="str">
        <f>$A$18</f>
        <v>All occupations</v>
      </c>
      <c r="X74" s="29">
        <f>Y18-X18</f>
        <v>6.8217418375810439</v>
      </c>
      <c r="Y74" s="29">
        <f t="shared" ref="Y74" si="91">Z18-Y18</f>
        <v>-1.8069385672875455</v>
      </c>
      <c r="Z74" s="29">
        <f>AA18-Z18</f>
        <v>6.5093508594979994</v>
      </c>
      <c r="AA74" s="29">
        <f>AB18-AA18</f>
        <v>9.7367438397975548</v>
      </c>
      <c r="AB74" s="29">
        <f>AB18-Z18</f>
        <v>16.246094699295554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65.575766377211707</v>
      </c>
      <c r="C80" s="11">
        <f t="shared" si="92"/>
        <v>71.428787597385394</v>
      </c>
      <c r="D80" s="11">
        <f t="shared" si="92"/>
        <v>71.834399860437443</v>
      </c>
      <c r="E80" s="11">
        <f t="shared" si="92"/>
        <v>73.62376861181906</v>
      </c>
      <c r="F80" s="11">
        <f t="shared" si="92"/>
        <v>81.503472092863603</v>
      </c>
      <c r="H80" s="40">
        <f>IF(D$6-B$6 &lt;&gt; 0,(EXP(LN(D8/B8)/(D$6-B$6))-1)*100,0)</f>
        <v>1.8398658561807002</v>
      </c>
      <c r="I80" s="40">
        <f t="shared" ref="I80:I88" si="93">F46</f>
        <v>0.84543480881080768</v>
      </c>
      <c r="L80" t="str">
        <f t="shared" ref="L80:Q88" si="94">L8</f>
        <v>Managers, directors and senior officials</v>
      </c>
      <c r="M80" s="11">
        <f t="shared" si="94"/>
        <v>42.794341809624001</v>
      </c>
      <c r="N80" s="11">
        <f t="shared" si="94"/>
        <v>45.181215862430363</v>
      </c>
      <c r="O80" s="11">
        <f t="shared" si="94"/>
        <v>44.682677919629711</v>
      </c>
      <c r="P80" s="11">
        <f t="shared" si="94"/>
        <v>44.63745982363502</v>
      </c>
      <c r="Q80" s="11">
        <f t="shared" si="94"/>
        <v>47.816987252670778</v>
      </c>
      <c r="S80" s="40">
        <f t="shared" ref="S80:S88" si="95">IF(O$6-M$6 &lt;&gt; 0,(EXP(LN(O8/M8)/(O$6-M$6))-1)*100,0)</f>
        <v>0.86734008119340178</v>
      </c>
      <c r="T80" s="40">
        <f t="shared" ref="T80:T88" si="96">Q46</f>
        <v>0.45298991322051396</v>
      </c>
      <c r="W80" t="str">
        <f t="shared" ref="W80:AB88" si="97">W8</f>
        <v>Managers, directors and senior officials</v>
      </c>
      <c r="X80" s="11">
        <f t="shared" si="97"/>
        <v>22.781424567587653</v>
      </c>
      <c r="Y80" s="11">
        <f t="shared" si="97"/>
        <v>26.247571734954995</v>
      </c>
      <c r="Z80" s="11">
        <f t="shared" si="97"/>
        <v>27.15172194080769</v>
      </c>
      <c r="AA80" s="11">
        <f t="shared" si="97"/>
        <v>28.986308788183898</v>
      </c>
      <c r="AB80" s="11">
        <f t="shared" si="97"/>
        <v>33.686484840192804</v>
      </c>
      <c r="AD80" s="40">
        <f t="shared" ref="AD80:AD88" si="98">IF(Z$6-X$6 &lt;&gt; 0,(EXP(LN(Z8/X8)/(Z$6-X$6))-1)*100,0)</f>
        <v>3.572223518176032</v>
      </c>
      <c r="AE80" s="40">
        <f t="shared" ref="AE80:AE88" si="99">AB46</f>
        <v>1.4480930402398062</v>
      </c>
    </row>
    <row r="81" spans="1:31" x14ac:dyDescent="0.2">
      <c r="A81" t="str">
        <f t="shared" si="92"/>
        <v>Professional occupations</v>
      </c>
      <c r="B81" s="11">
        <f t="shared" si="92"/>
        <v>122.0955326428257</v>
      </c>
      <c r="C81" s="11">
        <f t="shared" si="92"/>
        <v>131.52392841432447</v>
      </c>
      <c r="D81" s="11">
        <f t="shared" si="92"/>
        <v>136.05785656862858</v>
      </c>
      <c r="E81" s="11">
        <f t="shared" si="92"/>
        <v>145.025456844735</v>
      </c>
      <c r="F81" s="11">
        <f t="shared" si="92"/>
        <v>157.0498881204482</v>
      </c>
      <c r="H81" s="40">
        <f t="shared" ref="H81:H88" si="100">IF(D$6-B$6 &lt;&gt; 0,(EXP(LN(D9/B9)/(D$6-B$6))-1)*100,0)</f>
        <v>2.1891461097021558</v>
      </c>
      <c r="I81" s="40">
        <f t="shared" si="93"/>
        <v>0.96114496230128577</v>
      </c>
      <c r="L81" t="str">
        <f t="shared" si="94"/>
        <v>Professional occupations</v>
      </c>
      <c r="M81" s="11">
        <f t="shared" si="94"/>
        <v>62.336649495093141</v>
      </c>
      <c r="N81" s="11">
        <f t="shared" si="94"/>
        <v>65.163535062589062</v>
      </c>
      <c r="O81" s="11">
        <f t="shared" si="94"/>
        <v>67.312411028238415</v>
      </c>
      <c r="P81" s="11">
        <f t="shared" si="94"/>
        <v>71.426092266834885</v>
      </c>
      <c r="Q81" s="11">
        <f t="shared" si="94"/>
        <v>76.409401854839331</v>
      </c>
      <c r="S81" s="40">
        <f t="shared" si="95"/>
        <v>1.5477577139314525</v>
      </c>
      <c r="T81" s="40">
        <f t="shared" si="96"/>
        <v>0.84865494026391541</v>
      </c>
      <c r="W81" t="str">
        <f t="shared" si="97"/>
        <v>Professional occupations</v>
      </c>
      <c r="X81" s="11">
        <f t="shared" si="97"/>
        <v>59.75888314773249</v>
      </c>
      <c r="Y81" s="11">
        <f t="shared" si="97"/>
        <v>66.360393351735524</v>
      </c>
      <c r="Z81" s="11">
        <f t="shared" si="97"/>
        <v>68.745445540390094</v>
      </c>
      <c r="AA81" s="11">
        <f t="shared" si="97"/>
        <v>73.599364577900218</v>
      </c>
      <c r="AB81" s="11">
        <f t="shared" si="97"/>
        <v>80.640486265608828</v>
      </c>
      <c r="AD81" s="40">
        <f t="shared" si="98"/>
        <v>2.8414737885807506</v>
      </c>
      <c r="AE81" s="40">
        <f t="shared" si="99"/>
        <v>1.0696155657590412</v>
      </c>
    </row>
    <row r="82" spans="1:31" x14ac:dyDescent="0.2">
      <c r="A82" t="str">
        <f t="shared" si="92"/>
        <v>Associate professional occupations</v>
      </c>
      <c r="B82" s="11">
        <f t="shared" si="92"/>
        <v>80.727499091848472</v>
      </c>
      <c r="C82" s="11">
        <f t="shared" si="92"/>
        <v>81.763693035800202</v>
      </c>
      <c r="D82" s="11">
        <f t="shared" si="92"/>
        <v>85.149493049607187</v>
      </c>
      <c r="E82" s="11">
        <f t="shared" si="92"/>
        <v>83.849801384316947</v>
      </c>
      <c r="F82" s="11">
        <f t="shared" si="92"/>
        <v>88.834600519868729</v>
      </c>
      <c r="H82" s="40">
        <f t="shared" si="100"/>
        <v>1.072291863574959</v>
      </c>
      <c r="I82" s="40">
        <f t="shared" si="93"/>
        <v>0.28285104501744041</v>
      </c>
      <c r="L82" t="str">
        <f t="shared" si="94"/>
        <v>Associate professional occupations</v>
      </c>
      <c r="M82" s="11">
        <f t="shared" si="94"/>
        <v>43.424970668767791</v>
      </c>
      <c r="N82" s="11">
        <f t="shared" si="94"/>
        <v>42.587128407525086</v>
      </c>
      <c r="O82" s="11">
        <f t="shared" si="94"/>
        <v>44.185322121158407</v>
      </c>
      <c r="P82" s="11">
        <f t="shared" si="94"/>
        <v>42.078673034062845</v>
      </c>
      <c r="Q82" s="11">
        <f t="shared" si="94"/>
        <v>43.255890508234053</v>
      </c>
      <c r="S82" s="40">
        <f t="shared" si="95"/>
        <v>0.34776367045874501</v>
      </c>
      <c r="T82" s="40">
        <f t="shared" si="96"/>
        <v>-0.14162784231191994</v>
      </c>
      <c r="W82" t="str">
        <f t="shared" si="97"/>
        <v>Associate professional occupations</v>
      </c>
      <c r="X82" s="11">
        <f t="shared" si="97"/>
        <v>37.302528423080659</v>
      </c>
      <c r="Y82" s="11">
        <f t="shared" si="97"/>
        <v>39.176564628275145</v>
      </c>
      <c r="Z82" s="11">
        <f t="shared" si="97"/>
        <v>40.96417092844878</v>
      </c>
      <c r="AA82" s="11">
        <f t="shared" si="97"/>
        <v>41.771128350254067</v>
      </c>
      <c r="AB82" s="11">
        <f t="shared" si="97"/>
        <v>45.578710011634634</v>
      </c>
      <c r="AD82" s="40">
        <f t="shared" si="98"/>
        <v>1.8903795281258962</v>
      </c>
      <c r="AE82" s="40">
        <f t="shared" si="99"/>
        <v>0.71415747418057673</v>
      </c>
    </row>
    <row r="83" spans="1:31" x14ac:dyDescent="0.2">
      <c r="A83" t="str">
        <f t="shared" si="92"/>
        <v>Administrative and secretarial occupations</v>
      </c>
      <c r="B83" s="11">
        <f t="shared" si="92"/>
        <v>65.207702890321997</v>
      </c>
      <c r="C83" s="11">
        <f t="shared" si="92"/>
        <v>60.723679012931292</v>
      </c>
      <c r="D83" s="11">
        <f t="shared" si="92"/>
        <v>61.791275937891413</v>
      </c>
      <c r="E83" s="11">
        <f t="shared" si="92"/>
        <v>57.333303688507726</v>
      </c>
      <c r="F83" s="11">
        <f t="shared" si="92"/>
        <v>50.425078436358227</v>
      </c>
      <c r="H83" s="40">
        <f t="shared" si="100"/>
        <v>-1.0705368468161391</v>
      </c>
      <c r="I83" s="40">
        <f t="shared" si="93"/>
        <v>-1.3460160794489529</v>
      </c>
      <c r="L83" t="str">
        <f t="shared" si="94"/>
        <v>Administrative and secretarial occupations</v>
      </c>
      <c r="M83" s="11">
        <f t="shared" si="94"/>
        <v>13.325703213648186</v>
      </c>
      <c r="N83" s="11">
        <f t="shared" si="94"/>
        <v>11.87044749725731</v>
      </c>
      <c r="O83" s="11">
        <f t="shared" si="94"/>
        <v>13.711489860461212</v>
      </c>
      <c r="P83" s="11">
        <f t="shared" si="94"/>
        <v>12.898426668145804</v>
      </c>
      <c r="Q83" s="11">
        <f t="shared" si="94"/>
        <v>13.636924123652918</v>
      </c>
      <c r="S83" s="40">
        <f t="shared" si="95"/>
        <v>0.57242039259945976</v>
      </c>
      <c r="T83" s="40">
        <f t="shared" si="96"/>
        <v>-3.6346955783483903E-2</v>
      </c>
      <c r="W83" t="str">
        <f t="shared" si="97"/>
        <v>Administrative and secretarial occupations</v>
      </c>
      <c r="X83" s="11">
        <f t="shared" si="97"/>
        <v>51.881999676673793</v>
      </c>
      <c r="Y83" s="11">
        <f t="shared" si="97"/>
        <v>48.853231515674004</v>
      </c>
      <c r="Z83" s="11">
        <f t="shared" si="97"/>
        <v>48.079786077430185</v>
      </c>
      <c r="AA83" s="11">
        <f t="shared" si="97"/>
        <v>44.434877020361853</v>
      </c>
      <c r="AB83" s="11">
        <f t="shared" si="97"/>
        <v>36.788154312705316</v>
      </c>
      <c r="AD83" s="40">
        <f t="shared" si="98"/>
        <v>-1.5106743199093553</v>
      </c>
      <c r="AE83" s="40">
        <f t="shared" si="99"/>
        <v>-1.7687437397157835</v>
      </c>
    </row>
    <row r="84" spans="1:31" x14ac:dyDescent="0.2">
      <c r="A84" t="str">
        <f t="shared" si="92"/>
        <v>Skilled trades occupations</v>
      </c>
      <c r="B84" s="11">
        <f t="shared" si="92"/>
        <v>57.692020453428263</v>
      </c>
      <c r="C84" s="11">
        <f t="shared" si="92"/>
        <v>54.767109225404567</v>
      </c>
      <c r="D84" s="11">
        <f t="shared" si="92"/>
        <v>48.377671608483425</v>
      </c>
      <c r="E84" s="11">
        <f t="shared" si="92"/>
        <v>49.924595675549625</v>
      </c>
      <c r="F84" s="11">
        <f t="shared" si="92"/>
        <v>49.225659867764293</v>
      </c>
      <c r="H84" s="40">
        <f t="shared" si="100"/>
        <v>-3.4603227248940049</v>
      </c>
      <c r="I84" s="40">
        <f t="shared" si="93"/>
        <v>0.11591147679634872</v>
      </c>
      <c r="L84" t="str">
        <f t="shared" si="94"/>
        <v>Skilled trades occupations</v>
      </c>
      <c r="M84" s="11">
        <f t="shared" si="94"/>
        <v>50.399486723438358</v>
      </c>
      <c r="N84" s="11">
        <f t="shared" si="94"/>
        <v>48.197278682934673</v>
      </c>
      <c r="O84" s="11">
        <f t="shared" si="94"/>
        <v>41.425053125805633</v>
      </c>
      <c r="P84" s="11">
        <f t="shared" si="94"/>
        <v>41.947814008501055</v>
      </c>
      <c r="Q84" s="11">
        <f t="shared" si="94"/>
        <v>40.177337365358795</v>
      </c>
      <c r="S84" s="40">
        <f t="shared" si="95"/>
        <v>-3.8459919119963826</v>
      </c>
      <c r="T84" s="40">
        <f t="shared" si="96"/>
        <v>-0.20367733723213322</v>
      </c>
      <c r="W84" t="str">
        <f t="shared" si="97"/>
        <v>Skilled trades occupations</v>
      </c>
      <c r="X84" s="11">
        <f t="shared" si="97"/>
        <v>7.2925337299899002</v>
      </c>
      <c r="Y84" s="11">
        <f t="shared" si="97"/>
        <v>6.5698305424698944</v>
      </c>
      <c r="Z84" s="11">
        <f t="shared" si="97"/>
        <v>6.9526184826778188</v>
      </c>
      <c r="AA84" s="11">
        <f t="shared" si="97"/>
        <v>7.9767816670485567</v>
      </c>
      <c r="AB84" s="11">
        <f t="shared" si="97"/>
        <v>9.0483225024054939</v>
      </c>
      <c r="AD84" s="40">
        <f t="shared" si="98"/>
        <v>-0.95011163150584554</v>
      </c>
      <c r="AE84" s="40">
        <f t="shared" si="99"/>
        <v>1.77192241767683</v>
      </c>
    </row>
    <row r="85" spans="1:31" x14ac:dyDescent="0.2">
      <c r="A85" t="str">
        <f t="shared" si="92"/>
        <v>Caring, leisure and other service occupations</v>
      </c>
      <c r="B85" s="11">
        <f t="shared" si="92"/>
        <v>61.876753752716624</v>
      </c>
      <c r="C85" s="11">
        <f t="shared" si="92"/>
        <v>61.982932435706992</v>
      </c>
      <c r="D85" s="11">
        <f t="shared" si="92"/>
        <v>59.037593796652821</v>
      </c>
      <c r="E85" s="11">
        <f t="shared" si="92"/>
        <v>62.228640674721177</v>
      </c>
      <c r="F85" s="11">
        <f t="shared" si="92"/>
        <v>65.921634691207899</v>
      </c>
      <c r="H85" s="40">
        <f t="shared" si="100"/>
        <v>-0.93500419582162042</v>
      </c>
      <c r="I85" s="40">
        <f t="shared" si="93"/>
        <v>0.737991563112117</v>
      </c>
      <c r="L85" t="str">
        <f t="shared" si="94"/>
        <v>Caring, leisure and other service occupations</v>
      </c>
      <c r="M85" s="11">
        <f t="shared" si="94"/>
        <v>13.795010966767492</v>
      </c>
      <c r="N85" s="11">
        <f t="shared" si="94"/>
        <v>13.524629288334205</v>
      </c>
      <c r="O85" s="11">
        <f t="shared" si="94"/>
        <v>13.230039123251903</v>
      </c>
      <c r="P85" s="11">
        <f t="shared" si="94"/>
        <v>15.035689355184337</v>
      </c>
      <c r="Q85" s="11">
        <f t="shared" si="94"/>
        <v>17.206611759651139</v>
      </c>
      <c r="S85" s="40">
        <f t="shared" si="95"/>
        <v>-0.83285374260397838</v>
      </c>
      <c r="T85" s="40">
        <f t="shared" si="96"/>
        <v>1.7674631841313238</v>
      </c>
      <c r="W85" t="str">
        <f t="shared" si="97"/>
        <v>Caring, leisure and other service occupations</v>
      </c>
      <c r="X85" s="11">
        <f t="shared" si="97"/>
        <v>48.081742785949146</v>
      </c>
      <c r="Y85" s="11">
        <f t="shared" si="97"/>
        <v>48.45830314737281</v>
      </c>
      <c r="Z85" s="11">
        <f t="shared" si="97"/>
        <v>45.807554673400915</v>
      </c>
      <c r="AA85" s="11">
        <f t="shared" si="97"/>
        <v>47.192951319536832</v>
      </c>
      <c r="AB85" s="11">
        <f t="shared" si="97"/>
        <v>48.715022931556739</v>
      </c>
      <c r="AD85" s="40">
        <f>IF(Z$6-X$6 &lt;&gt; 0,(EXP(LN(Z13/X13)/(Z$6-X$6))-1)*100,0)</f>
        <v>-0.96438985507630859</v>
      </c>
      <c r="AE85" s="40">
        <f t="shared" si="99"/>
        <v>0.41109893548585408</v>
      </c>
    </row>
    <row r="86" spans="1:31" x14ac:dyDescent="0.2">
      <c r="A86" t="str">
        <f t="shared" si="92"/>
        <v>Sales and customer service occupations</v>
      </c>
      <c r="B86" s="11">
        <f t="shared" si="92"/>
        <v>45.009798328959995</v>
      </c>
      <c r="C86" s="11">
        <f t="shared" si="92"/>
        <v>43.598332617891295</v>
      </c>
      <c r="D86" s="11">
        <f t="shared" si="92"/>
        <v>43.927671798757274</v>
      </c>
      <c r="E86" s="11">
        <f t="shared" si="92"/>
        <v>43.84017852155295</v>
      </c>
      <c r="F86" s="11">
        <f t="shared" si="92"/>
        <v>43.851695934206361</v>
      </c>
      <c r="H86" s="40">
        <f t="shared" si="100"/>
        <v>-0.48553242419868692</v>
      </c>
      <c r="I86" s="40">
        <f t="shared" si="93"/>
        <v>-1.1539765616386255E-2</v>
      </c>
      <c r="L86" t="str">
        <f t="shared" si="94"/>
        <v>Sales and customer service occupations</v>
      </c>
      <c r="M86" s="11">
        <f t="shared" si="94"/>
        <v>18.873456891857717</v>
      </c>
      <c r="N86" s="11">
        <f t="shared" si="94"/>
        <v>18.450731847638036</v>
      </c>
      <c r="O86" s="11">
        <f t="shared" si="94"/>
        <v>18.839612665218425</v>
      </c>
      <c r="P86" s="11">
        <f t="shared" si="94"/>
        <v>19.251914446974304</v>
      </c>
      <c r="Q86" s="11">
        <f t="shared" si="94"/>
        <v>19.959989567462276</v>
      </c>
      <c r="S86" s="40">
        <f t="shared" si="95"/>
        <v>-3.5890117024095503E-2</v>
      </c>
      <c r="T86" s="40">
        <f t="shared" si="96"/>
        <v>0.38586279727879091</v>
      </c>
      <c r="W86" t="str">
        <f t="shared" si="97"/>
        <v>Sales and customer service occupations</v>
      </c>
      <c r="X86" s="11">
        <f t="shared" si="97"/>
        <v>26.136341437102274</v>
      </c>
      <c r="Y86" s="11">
        <f t="shared" si="97"/>
        <v>25.147600770253209</v>
      </c>
      <c r="Z86" s="11">
        <f t="shared" si="97"/>
        <v>25.088059133538902</v>
      </c>
      <c r="AA86" s="11">
        <f t="shared" si="97"/>
        <v>24.58826407457866</v>
      </c>
      <c r="AB86" s="11">
        <f t="shared" si="97"/>
        <v>23.891706366744103</v>
      </c>
      <c r="AD86" s="40">
        <f t="shared" si="98"/>
        <v>-0.81535255891393987</v>
      </c>
      <c r="AE86" s="40">
        <f t="shared" si="99"/>
        <v>-0.32520749409176153</v>
      </c>
    </row>
    <row r="87" spans="1:31" x14ac:dyDescent="0.2">
      <c r="A87" t="str">
        <f t="shared" si="92"/>
        <v>Process, plant and machine operatives</v>
      </c>
      <c r="B87" s="11">
        <f t="shared" si="92"/>
        <v>30.217035038013648</v>
      </c>
      <c r="C87" s="11">
        <f t="shared" si="92"/>
        <v>31.227915453915813</v>
      </c>
      <c r="D87" s="11">
        <f t="shared" si="92"/>
        <v>26.153539425128578</v>
      </c>
      <c r="E87" s="11">
        <f t="shared" si="92"/>
        <v>28.91743432859699</v>
      </c>
      <c r="F87" s="11">
        <f t="shared" si="92"/>
        <v>28.468656439963564</v>
      </c>
      <c r="H87" s="40">
        <f t="shared" si="100"/>
        <v>-2.8471098691909336</v>
      </c>
      <c r="I87" s="40">
        <f t="shared" si="93"/>
        <v>0.56706292152552962</v>
      </c>
      <c r="L87" t="str">
        <f t="shared" si="94"/>
        <v>Process, plant and machine operatives</v>
      </c>
      <c r="M87" s="11">
        <f t="shared" si="94"/>
        <v>26.743768416928837</v>
      </c>
      <c r="N87" s="11">
        <f t="shared" si="94"/>
        <v>27.866491388236522</v>
      </c>
      <c r="O87" s="11">
        <f t="shared" si="94"/>
        <v>23.249165121500816</v>
      </c>
      <c r="P87" s="11">
        <f t="shared" si="94"/>
        <v>25.077924601676457</v>
      </c>
      <c r="Q87" s="11">
        <f t="shared" si="94"/>
        <v>24.326719650237763</v>
      </c>
      <c r="S87" s="40">
        <f t="shared" si="95"/>
        <v>-2.7617908426735172</v>
      </c>
      <c r="T87" s="40">
        <f t="shared" si="96"/>
        <v>0.30249725373849845</v>
      </c>
      <c r="W87" t="str">
        <f t="shared" si="97"/>
        <v>Process, plant and machine operatives</v>
      </c>
      <c r="X87" s="11">
        <f t="shared" si="97"/>
        <v>3.4732666210847496</v>
      </c>
      <c r="Y87" s="11">
        <f t="shared" si="97"/>
        <v>3.3614240656793042</v>
      </c>
      <c r="Z87" s="11">
        <f t="shared" si="97"/>
        <v>2.9043743036277658</v>
      </c>
      <c r="AA87" s="11">
        <f t="shared" si="97"/>
        <v>3.8395097269205198</v>
      </c>
      <c r="AB87" s="11">
        <f t="shared" si="97"/>
        <v>4.1419367897257739</v>
      </c>
      <c r="AD87" s="40">
        <f t="shared" si="98"/>
        <v>-3.5143131922780291</v>
      </c>
      <c r="AE87" s="40">
        <f t="shared" si="99"/>
        <v>2.394522577284719</v>
      </c>
    </row>
    <row r="88" spans="1:31" x14ac:dyDescent="0.2">
      <c r="A88" t="str">
        <f t="shared" si="92"/>
        <v>Elementary occupations</v>
      </c>
      <c r="B88" s="11">
        <f t="shared" si="92"/>
        <v>71.626891424673744</v>
      </c>
      <c r="C88" s="11">
        <f t="shared" si="92"/>
        <v>68.835622206640011</v>
      </c>
      <c r="D88" s="11">
        <f t="shared" si="92"/>
        <v>62.834497954413116</v>
      </c>
      <c r="E88" s="11">
        <f t="shared" si="92"/>
        <v>63.404820270200446</v>
      </c>
      <c r="F88" s="11">
        <f t="shared" si="92"/>
        <v>61.309313897319434</v>
      </c>
      <c r="H88" s="40">
        <f t="shared" si="100"/>
        <v>-2.5853197823052954</v>
      </c>
      <c r="I88" s="40">
        <f t="shared" si="93"/>
        <v>-0.16368244149160827</v>
      </c>
      <c r="L88" t="str">
        <f t="shared" si="94"/>
        <v>Elementary occupations</v>
      </c>
      <c r="M88" s="11">
        <f t="shared" si="94"/>
        <v>36.605714289534774</v>
      </c>
      <c r="N88" s="11">
        <f t="shared" si="94"/>
        <v>34.458902601134348</v>
      </c>
      <c r="O88" s="11">
        <f t="shared" si="94"/>
        <v>31.783528240102143</v>
      </c>
      <c r="P88" s="11">
        <f t="shared" si="94"/>
        <v>32.539954140854022</v>
      </c>
      <c r="Q88" s="11">
        <f t="shared" si="94"/>
        <v>30.809342423964448</v>
      </c>
      <c r="S88" s="40">
        <f t="shared" si="95"/>
        <v>-2.7855901599721289</v>
      </c>
      <c r="T88" s="40">
        <f t="shared" si="96"/>
        <v>-0.20731950414517586</v>
      </c>
      <c r="W88" t="str">
        <f t="shared" si="97"/>
        <v>Elementary occupations</v>
      </c>
      <c r="X88" s="11">
        <f t="shared" si="97"/>
        <v>35.02117713513892</v>
      </c>
      <c r="Y88" s="11">
        <f t="shared" si="97"/>
        <v>34.376719605505741</v>
      </c>
      <c r="Z88" s="11">
        <f t="shared" si="97"/>
        <v>31.050969714310959</v>
      </c>
      <c r="AA88" s="11">
        <f t="shared" si="97"/>
        <v>30.864866129346478</v>
      </c>
      <c r="AB88" s="11">
        <f t="shared" si="97"/>
        <v>30.499971473354947</v>
      </c>
      <c r="AD88" s="40">
        <f t="shared" si="98"/>
        <v>-2.3777336911456337</v>
      </c>
      <c r="AE88" s="40">
        <f t="shared" si="99"/>
        <v>-0.11929072739896851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600.02900000000022</v>
      </c>
      <c r="C90" s="34">
        <f t="shared" si="101"/>
        <v>605.85199999999998</v>
      </c>
      <c r="D90" s="34">
        <f t="shared" si="101"/>
        <v>595.16399999999976</v>
      </c>
      <c r="E90" s="34">
        <f t="shared" si="101"/>
        <v>608.14799999999991</v>
      </c>
      <c r="F90" s="34">
        <f t="shared" si="101"/>
        <v>626.59000000000026</v>
      </c>
      <c r="H90" s="43">
        <f>IF(D$6-B$6 &lt;&gt; 0,(EXP(LN(D18/B18)/(D$6-B$6))-1)*100,0)</f>
        <v>-0.16268731174401418</v>
      </c>
      <c r="I90" s="43">
        <f>F56</f>
        <v>0.34362518517636609</v>
      </c>
      <c r="L90" s="24" t="str">
        <f t="shared" ref="L90:Q90" si="102">L18</f>
        <v>All occupations</v>
      </c>
      <c r="M90" s="34">
        <f t="shared" si="102"/>
        <v>308.29910247566028</v>
      </c>
      <c r="N90" s="34">
        <f t="shared" si="102"/>
        <v>307.30036063807961</v>
      </c>
      <c r="O90" s="34">
        <f t="shared" si="102"/>
        <v>298.41929920536666</v>
      </c>
      <c r="P90" s="34">
        <f t="shared" si="102"/>
        <v>304.89394834586869</v>
      </c>
      <c r="Q90" s="34">
        <f t="shared" si="102"/>
        <v>313.59920450607143</v>
      </c>
      <c r="S90" s="43">
        <f>IF(O$6-M$6 &lt;&gt; 0,(EXP(LN(O18/M18)/(O$6-M$6))-1)*100,0)</f>
        <v>-0.64930051139683309</v>
      </c>
      <c r="T90" s="43">
        <f>Q56</f>
        <v>0.33132239637798655</v>
      </c>
      <c r="W90" s="24" t="str">
        <f t="shared" ref="W90:AB90" si="103">W18</f>
        <v>All occupations</v>
      </c>
      <c r="X90" s="34">
        <f t="shared" si="103"/>
        <v>291.72989752433961</v>
      </c>
      <c r="Y90" s="34">
        <f t="shared" si="103"/>
        <v>298.55163936192065</v>
      </c>
      <c r="Z90" s="34">
        <f t="shared" si="103"/>
        <v>296.7447007946331</v>
      </c>
      <c r="AA90" s="34">
        <f t="shared" si="103"/>
        <v>303.2540516541311</v>
      </c>
      <c r="AB90" s="34">
        <f t="shared" si="103"/>
        <v>312.99079549392866</v>
      </c>
      <c r="AD90" s="43">
        <f>IF(Z$6-X$6 &lt;&gt; 0,(EXP(LN(Z18/X18)/(Z$6-X$6))-1)*100,0)</f>
        <v>0.34145784665269296</v>
      </c>
      <c r="AE90" s="43">
        <f>AB56</f>
        <v>0.35597614132838462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Solent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Solent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Solent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44.715554087157038</v>
      </c>
      <c r="C8" s="11">
        <v>50.249615874941028</v>
      </c>
      <c r="D8" s="11">
        <v>51.029468769098521</v>
      </c>
      <c r="E8" s="11">
        <v>47.612206963654472</v>
      </c>
      <c r="F8" s="11">
        <v>51.443228394987798</v>
      </c>
      <c r="G8" s="10"/>
      <c r="H8" s="11">
        <f>F8-D8</f>
        <v>0.41375962588927706</v>
      </c>
      <c r="I8" s="11">
        <f>'RD T1'!E7</f>
        <v>25.069891245316168</v>
      </c>
      <c r="J8" s="11">
        <f>SUM(H8:I8)</f>
        <v>25.483650871205445</v>
      </c>
      <c r="L8" s="10" t="str">
        <f>name!D4</f>
        <v>11 Corporate managers and directors</v>
      </c>
      <c r="M8" s="11">
        <v>30.721928982275617</v>
      </c>
      <c r="N8" s="11">
        <v>32.989922474323699</v>
      </c>
      <c r="O8" s="11">
        <v>33.248990916880587</v>
      </c>
      <c r="P8" s="11">
        <v>30.032400109284346</v>
      </c>
      <c r="Q8" s="11">
        <v>31.176405668168389</v>
      </c>
      <c r="R8" s="10"/>
      <c r="S8" s="11">
        <f>Q8-O8</f>
        <v>-2.0725852487121976</v>
      </c>
      <c r="T8" s="11">
        <f>'RD T1'!T7</f>
        <v>14.238485001050623</v>
      </c>
      <c r="U8" s="11">
        <f>SUM(S8:T8)</f>
        <v>12.165899752338426</v>
      </c>
      <c r="W8" s="10" t="str">
        <f>name!D4</f>
        <v>11 Corporate managers and directors</v>
      </c>
      <c r="X8" s="11">
        <v>13.993625104881408</v>
      </c>
      <c r="Y8" s="11">
        <v>17.259693400617323</v>
      </c>
      <c r="Z8" s="11">
        <v>17.780477852217889</v>
      </c>
      <c r="AA8" s="11">
        <v>17.579806854369973</v>
      </c>
      <c r="AB8" s="11">
        <v>20.266822726819349</v>
      </c>
      <c r="AC8" s="10"/>
      <c r="AD8" s="11">
        <f>AB8-Z8</f>
        <v>2.4863448746014605</v>
      </c>
      <c r="AE8" s="11">
        <f>'RD T1'!T36</f>
        <v>10.831406244265544</v>
      </c>
      <c r="AF8" s="11">
        <f>SUM(AD8:AE8)</f>
        <v>13.317751118867005</v>
      </c>
    </row>
    <row r="9" spans="1:32" x14ac:dyDescent="0.2">
      <c r="A9" s="10" t="str">
        <f>name!D5</f>
        <v>12 Other managers and proprietors</v>
      </c>
      <c r="B9" s="11">
        <v>20.860212290054665</v>
      </c>
      <c r="C9" s="11">
        <v>21.179171722444362</v>
      </c>
      <c r="D9" s="11">
        <v>20.804931091338922</v>
      </c>
      <c r="E9" s="11">
        <v>26.011561648164584</v>
      </c>
      <c r="F9" s="11">
        <v>30.060243697875809</v>
      </c>
      <c r="H9" s="11">
        <f t="shared" ref="H9:H32" si="2">F9-D9</f>
        <v>9.2553126065368865</v>
      </c>
      <c r="I9" s="11">
        <f>'RD T1'!E8</f>
        <v>15.269719513316709</v>
      </c>
      <c r="J9" s="11">
        <f>SUM(H9:I9)</f>
        <v>24.525032119853595</v>
      </c>
      <c r="L9" s="10" t="str">
        <f>name!D5</f>
        <v>12 Other managers and proprietors</v>
      </c>
      <c r="M9" s="11">
        <v>12.072412827348382</v>
      </c>
      <c r="N9" s="11">
        <v>12.191293388106667</v>
      </c>
      <c r="O9" s="11">
        <v>11.433687002749121</v>
      </c>
      <c r="P9" s="11">
        <v>14.605059714350672</v>
      </c>
      <c r="Q9" s="11">
        <v>16.640581584502389</v>
      </c>
      <c r="S9" s="11">
        <f t="shared" ref="S9:S32" si="3">Q9-O9</f>
        <v>5.2068945817532679</v>
      </c>
      <c r="T9" s="11">
        <f>'RD T1'!T8</f>
        <v>7.5813408589443476</v>
      </c>
      <c r="U9" s="11">
        <f>SUM(S9:T9)</f>
        <v>12.788235440697616</v>
      </c>
      <c r="W9" s="10" t="str">
        <f>name!D5</f>
        <v>12 Other managers and proprietors</v>
      </c>
      <c r="X9" s="11">
        <v>8.7877994627062446</v>
      </c>
      <c r="Y9" s="11">
        <v>8.9878783343376742</v>
      </c>
      <c r="Z9" s="11">
        <v>9.3712440885897994</v>
      </c>
      <c r="AA9" s="11">
        <v>11.406501933813926</v>
      </c>
      <c r="AB9" s="11">
        <v>13.419662113373459</v>
      </c>
      <c r="AD9" s="11">
        <f t="shared" ref="AD9:AD32" si="4">AB9-Z9</f>
        <v>4.0484180247836594</v>
      </c>
      <c r="AE9" s="11">
        <f>'RD T1'!T37</f>
        <v>7.6883786543723582</v>
      </c>
      <c r="AF9" s="11">
        <f>SUM(AD9:AE9)</f>
        <v>11.736796679156019</v>
      </c>
    </row>
    <row r="10" spans="1:32" x14ac:dyDescent="0.2">
      <c r="A10" s="10" t="str">
        <f>name!D6</f>
        <v>21 Science, research, engineering and technology professionals</v>
      </c>
      <c r="B10" s="11">
        <v>36.027413431090764</v>
      </c>
      <c r="C10" s="11">
        <v>37.575277567671094</v>
      </c>
      <c r="D10" s="11">
        <v>39.201280421870329</v>
      </c>
      <c r="E10" s="11">
        <v>41.241378404856498</v>
      </c>
      <c r="F10" s="11">
        <v>44.948774537824733</v>
      </c>
      <c r="G10" s="11"/>
      <c r="H10" s="11">
        <f t="shared" si="2"/>
        <v>5.7474941159544031</v>
      </c>
      <c r="I10" s="11">
        <f>'RD T1'!E9</f>
        <v>15.826483140711108</v>
      </c>
      <c r="J10" s="11">
        <f t="shared" ref="J10:J32" si="5">SUM(H10:I10)</f>
        <v>21.573977256665511</v>
      </c>
      <c r="L10" s="10" t="str">
        <f>name!D6</f>
        <v>21 Science, research, engineering and technology professionals</v>
      </c>
      <c r="M10" s="11">
        <v>28.442531108436441</v>
      </c>
      <c r="N10" s="11">
        <v>29.815465109479081</v>
      </c>
      <c r="O10" s="11">
        <v>29.845403420081755</v>
      </c>
      <c r="P10" s="11">
        <v>30.313870185378054</v>
      </c>
      <c r="Q10" s="11">
        <v>32.124635994170816</v>
      </c>
      <c r="R10" s="11"/>
      <c r="S10" s="11">
        <f t="shared" si="3"/>
        <v>2.2792325740890611</v>
      </c>
      <c r="T10" s="11">
        <f>'RD T1'!T9</f>
        <v>10.019859453198562</v>
      </c>
      <c r="U10" s="11">
        <f t="shared" ref="U10:U32" si="6">SUM(S10:T10)</f>
        <v>12.299092027287623</v>
      </c>
      <c r="W10" s="10" t="str">
        <f>name!D6</f>
        <v>21 Science, research, engineering and technology professionals</v>
      </c>
      <c r="X10" s="11">
        <v>7.5848823226543036</v>
      </c>
      <c r="Y10" s="11">
        <v>7.75981245819204</v>
      </c>
      <c r="Z10" s="11">
        <v>9.3558770017885067</v>
      </c>
      <c r="AA10" s="11">
        <v>10.927508219478423</v>
      </c>
      <c r="AB10" s="11">
        <v>12.824138543653889</v>
      </c>
      <c r="AC10" s="11"/>
      <c r="AD10" s="11">
        <f t="shared" si="4"/>
        <v>3.4682615418653828</v>
      </c>
      <c r="AE10" s="11">
        <f>'RD T1'!T38</f>
        <v>5.8066236875125474</v>
      </c>
      <c r="AF10" s="11">
        <f t="shared" ref="AF10:AF32" si="7">SUM(AD10:AE10)</f>
        <v>9.2748852293779294</v>
      </c>
    </row>
    <row r="11" spans="1:32" x14ac:dyDescent="0.2">
      <c r="A11" s="10" t="str">
        <f>name!D7</f>
        <v>22 Health professionals</v>
      </c>
      <c r="B11" s="11">
        <v>22.326761989425378</v>
      </c>
      <c r="C11" s="11">
        <v>26.09154071679464</v>
      </c>
      <c r="D11" s="11">
        <v>25.954292211075749</v>
      </c>
      <c r="E11" s="11">
        <v>27.304041743266694</v>
      </c>
      <c r="F11" s="11">
        <v>28.432706923965899</v>
      </c>
      <c r="G11" s="11"/>
      <c r="H11" s="11">
        <f t="shared" si="2"/>
        <v>2.4784147128901495</v>
      </c>
      <c r="I11" s="11">
        <f>'RD T1'!E10</f>
        <v>14.784752507579073</v>
      </c>
      <c r="J11" s="11">
        <f t="shared" si="5"/>
        <v>17.263167220469221</v>
      </c>
      <c r="L11" s="10" t="str">
        <f>name!D7</f>
        <v>22 Health professionals</v>
      </c>
      <c r="M11" s="11">
        <v>4.667612158217322</v>
      </c>
      <c r="N11" s="11">
        <v>5.3635841635289863</v>
      </c>
      <c r="O11" s="11">
        <v>5.8051503666008806</v>
      </c>
      <c r="P11" s="11">
        <v>6.0345866370811843</v>
      </c>
      <c r="Q11" s="11">
        <v>6.2738375826787598</v>
      </c>
      <c r="R11" s="11"/>
      <c r="S11" s="11">
        <f t="shared" si="3"/>
        <v>0.46868721607787922</v>
      </c>
      <c r="T11" s="11">
        <f>'RD T1'!T10</f>
        <v>2.2687971522486432</v>
      </c>
      <c r="U11" s="11">
        <f t="shared" si="6"/>
        <v>2.7374843683265224</v>
      </c>
      <c r="W11" s="10" t="str">
        <f>name!D7</f>
        <v>22 Health professionals</v>
      </c>
      <c r="X11" s="11">
        <v>17.659149831208055</v>
      </c>
      <c r="Y11" s="11">
        <v>20.727956553265642</v>
      </c>
      <c r="Z11" s="11">
        <v>20.149141844474894</v>
      </c>
      <c r="AA11" s="11">
        <v>21.269455106185521</v>
      </c>
      <c r="AB11" s="11">
        <v>22.158869341287122</v>
      </c>
      <c r="AC11" s="11"/>
      <c r="AD11" s="11">
        <f t="shared" si="4"/>
        <v>2.0097274968122285</v>
      </c>
      <c r="AE11" s="11">
        <f>'RD T1'!T39</f>
        <v>12.51595535533043</v>
      </c>
      <c r="AF11" s="11">
        <f t="shared" si="7"/>
        <v>14.525682852142658</v>
      </c>
    </row>
    <row r="12" spans="1:32" x14ac:dyDescent="0.2">
      <c r="A12" s="10" t="str">
        <f>name!D8</f>
        <v>23 Teaching and other educational professionals</v>
      </c>
      <c r="B12" s="11">
        <v>28.93343693813642</v>
      </c>
      <c r="C12" s="11">
        <v>29.001594328109345</v>
      </c>
      <c r="D12" s="11">
        <v>29.400908473496614</v>
      </c>
      <c r="E12" s="11">
        <v>30.373771162132929</v>
      </c>
      <c r="F12" s="11">
        <v>32.580892366637045</v>
      </c>
      <c r="G12" s="11"/>
      <c r="H12" s="11">
        <f t="shared" si="2"/>
        <v>3.179983893140431</v>
      </c>
      <c r="I12" s="11">
        <f>'RD T1'!E11</f>
        <v>15.988769855264881</v>
      </c>
      <c r="J12" s="11">
        <f t="shared" si="5"/>
        <v>19.168753748405312</v>
      </c>
      <c r="L12" s="10" t="str">
        <f>name!D8</f>
        <v>23 Teaching and other educational professionals</v>
      </c>
      <c r="M12" s="11">
        <v>8.9708743807585751</v>
      </c>
      <c r="N12" s="11">
        <v>8.5409229877278197</v>
      </c>
      <c r="O12" s="11">
        <v>9.1306650569156762</v>
      </c>
      <c r="P12" s="11">
        <v>9.7677338383032648</v>
      </c>
      <c r="Q12" s="11">
        <v>10.411115537045017</v>
      </c>
      <c r="R12" s="11"/>
      <c r="S12" s="11">
        <f t="shared" si="3"/>
        <v>1.2804504801293408</v>
      </c>
      <c r="T12" s="11">
        <f>'RD T1'!T11</f>
        <v>4.2538173532180483</v>
      </c>
      <c r="U12" s="11">
        <f t="shared" si="6"/>
        <v>5.5342678333473891</v>
      </c>
      <c r="W12" s="10" t="str">
        <f>name!D8</f>
        <v>23 Teaching and other educational professionals</v>
      </c>
      <c r="X12" s="11">
        <v>19.962562557377865</v>
      </c>
      <c r="Y12" s="11">
        <v>20.460671340381527</v>
      </c>
      <c r="Z12" s="11">
        <v>20.270243416580929</v>
      </c>
      <c r="AA12" s="11">
        <v>20.606037323829693</v>
      </c>
      <c r="AB12" s="11">
        <v>22.169776829592017</v>
      </c>
      <c r="AC12" s="11"/>
      <c r="AD12" s="11">
        <f t="shared" si="4"/>
        <v>1.8995334130110884</v>
      </c>
      <c r="AE12" s="11">
        <f>'RD T1'!T40</f>
        <v>11.734952502046832</v>
      </c>
      <c r="AF12" s="11">
        <f t="shared" si="7"/>
        <v>13.634485915057921</v>
      </c>
    </row>
    <row r="13" spans="1:32" x14ac:dyDescent="0.2">
      <c r="A13" s="10" t="str">
        <f>name!D9</f>
        <v>24 Business, media and public service professionals</v>
      </c>
      <c r="B13" s="11">
        <v>34.807920284173129</v>
      </c>
      <c r="C13" s="11">
        <v>38.855515801749398</v>
      </c>
      <c r="D13" s="11">
        <v>41.501375462185884</v>
      </c>
      <c r="E13" s="11">
        <v>46.106265534478894</v>
      </c>
      <c r="F13" s="11">
        <v>51.087514292020543</v>
      </c>
      <c r="G13" s="11"/>
      <c r="H13" s="11">
        <f t="shared" si="2"/>
        <v>9.5861388298346597</v>
      </c>
      <c r="I13" s="11">
        <f>'RD T1'!E12</f>
        <v>22.477284829037121</v>
      </c>
      <c r="J13" s="11">
        <f t="shared" si="5"/>
        <v>32.063423658871784</v>
      </c>
      <c r="L13" s="10" t="str">
        <f>name!D9</f>
        <v>24 Business, media and public service professionals</v>
      </c>
      <c r="M13" s="11">
        <v>20.255631847680799</v>
      </c>
      <c r="N13" s="11">
        <v>21.443562801853176</v>
      </c>
      <c r="O13" s="11">
        <v>22.531192184640105</v>
      </c>
      <c r="P13" s="11">
        <v>25.309901606072376</v>
      </c>
      <c r="Q13" s="11">
        <v>27.599812740944738</v>
      </c>
      <c r="R13" s="11"/>
      <c r="S13" s="11">
        <f t="shared" si="3"/>
        <v>5.0686205563046336</v>
      </c>
      <c r="T13" s="11">
        <f>'RD T1'!T12</f>
        <v>10.815251927179224</v>
      </c>
      <c r="U13" s="11">
        <f t="shared" si="6"/>
        <v>15.883872483483858</v>
      </c>
      <c r="W13" s="10" t="str">
        <f>name!D9</f>
        <v>24 Business, media and public service professionals</v>
      </c>
      <c r="X13" s="11">
        <v>14.552288436492269</v>
      </c>
      <c r="Y13" s="11">
        <v>17.411952999896307</v>
      </c>
      <c r="Z13" s="11">
        <v>18.970183277545761</v>
      </c>
      <c r="AA13" s="11">
        <v>20.796363928406578</v>
      </c>
      <c r="AB13" s="11">
        <v>23.487701551075801</v>
      </c>
      <c r="AC13" s="11"/>
      <c r="AD13" s="11">
        <f t="shared" si="4"/>
        <v>4.5175182735300403</v>
      </c>
      <c r="AE13" s="11">
        <f>'RD T1'!T41</f>
        <v>11.662032901857899</v>
      </c>
      <c r="AF13" s="11">
        <f t="shared" si="7"/>
        <v>16.179551175387939</v>
      </c>
    </row>
    <row r="14" spans="1:32" x14ac:dyDescent="0.2">
      <c r="A14" s="10" t="str">
        <f>name!D10</f>
        <v>31 Science, engineering and technology associate professionals</v>
      </c>
      <c r="B14" s="11">
        <v>9.3172969866129076</v>
      </c>
      <c r="C14" s="11">
        <v>10.277196366867948</v>
      </c>
      <c r="D14" s="11">
        <v>11.233387127588134</v>
      </c>
      <c r="E14" s="11">
        <v>9.8438891322756472</v>
      </c>
      <c r="F14" s="11">
        <v>10.383158039392574</v>
      </c>
      <c r="G14" s="11"/>
      <c r="H14" s="11">
        <f t="shared" si="2"/>
        <v>-0.85022908819555987</v>
      </c>
      <c r="I14" s="11">
        <f>'RD T1'!E13</f>
        <v>4.1654320331462644</v>
      </c>
      <c r="J14" s="11">
        <f t="shared" si="5"/>
        <v>3.3152029449507046</v>
      </c>
      <c r="L14" s="10" t="str">
        <f>name!D10</f>
        <v>31 Science, engineering and technology associate professionals</v>
      </c>
      <c r="M14" s="11">
        <v>6.4542418614529042</v>
      </c>
      <c r="N14" s="11">
        <v>7.4696668598357681</v>
      </c>
      <c r="O14" s="11">
        <v>7.808363299856433</v>
      </c>
      <c r="P14" s="11">
        <v>6.3314072288670991</v>
      </c>
      <c r="Q14" s="11">
        <v>6.2814400324046815</v>
      </c>
      <c r="R14" s="11"/>
      <c r="S14" s="11">
        <f t="shared" si="3"/>
        <v>-1.5269232674517514</v>
      </c>
      <c r="T14" s="11">
        <f>'RD T1'!T13</f>
        <v>2.3099817729434622</v>
      </c>
      <c r="U14" s="11">
        <f t="shared" si="6"/>
        <v>0.78305850549171074</v>
      </c>
      <c r="W14" s="10" t="str">
        <f>name!D10</f>
        <v>31 Science, engineering and technology associate professionals</v>
      </c>
      <c r="X14" s="11">
        <v>2.8630551251600234</v>
      </c>
      <c r="Y14" s="11">
        <v>2.8075295070321831</v>
      </c>
      <c r="Z14" s="11">
        <v>3.4250238277317089</v>
      </c>
      <c r="AA14" s="11">
        <v>3.5124819034085357</v>
      </c>
      <c r="AB14" s="11">
        <v>4.101718006987868</v>
      </c>
      <c r="AC14" s="11"/>
      <c r="AD14" s="11">
        <f t="shared" si="4"/>
        <v>0.67669417925615916</v>
      </c>
      <c r="AE14" s="11">
        <f>'RD T1'!T42</f>
        <v>1.8554502602028025</v>
      </c>
      <c r="AF14" s="11">
        <f t="shared" si="7"/>
        <v>2.5321444394589614</v>
      </c>
    </row>
    <row r="15" spans="1:32" x14ac:dyDescent="0.2">
      <c r="A15" s="10" t="str">
        <f>name!D11</f>
        <v>32 Health and social care associate professionals</v>
      </c>
      <c r="B15" s="11">
        <v>10.097062166130877</v>
      </c>
      <c r="C15" s="11">
        <v>11.224393150907733</v>
      </c>
      <c r="D15" s="11">
        <v>11.491176997412863</v>
      </c>
      <c r="E15" s="11">
        <v>11.424090116200635</v>
      </c>
      <c r="F15" s="11">
        <v>12.07515925127599</v>
      </c>
      <c r="G15" s="11"/>
      <c r="H15" s="11">
        <f t="shared" si="2"/>
        <v>0.58398225386312674</v>
      </c>
      <c r="I15" s="11">
        <f>'RD T1'!E14</f>
        <v>6.6597786703255624</v>
      </c>
      <c r="J15" s="11">
        <f t="shared" si="5"/>
        <v>7.2437609241886891</v>
      </c>
      <c r="L15" s="10" t="str">
        <f>name!D11</f>
        <v>32 Health and social care associate professionals</v>
      </c>
      <c r="M15" s="11">
        <v>2.049944764526932</v>
      </c>
      <c r="N15" s="11">
        <v>2.0272852823268503</v>
      </c>
      <c r="O15" s="11">
        <v>2.3237000822188816</v>
      </c>
      <c r="P15" s="11">
        <v>2.0600032293620099</v>
      </c>
      <c r="Q15" s="11">
        <v>2.1265508852151567</v>
      </c>
      <c r="R15" s="11"/>
      <c r="S15" s="11">
        <f t="shared" si="3"/>
        <v>-0.19714919700372491</v>
      </c>
      <c r="T15" s="11">
        <f>'RD T1'!T14</f>
        <v>0.96416623486187825</v>
      </c>
      <c r="U15" s="11">
        <f t="shared" si="6"/>
        <v>0.76701703785815334</v>
      </c>
      <c r="W15" s="10" t="str">
        <f>name!D11</f>
        <v>32 Health and social care associate professionals</v>
      </c>
      <c r="X15" s="11">
        <v>8.0471174016039448</v>
      </c>
      <c r="Y15" s="11">
        <v>9.1971078685808809</v>
      </c>
      <c r="Z15" s="11">
        <v>9.1674769151939834</v>
      </c>
      <c r="AA15" s="11">
        <v>9.3640868868386224</v>
      </c>
      <c r="AB15" s="11">
        <v>9.9486083660608298</v>
      </c>
      <c r="AC15" s="11"/>
      <c r="AD15" s="11">
        <f t="shared" si="4"/>
        <v>0.78113145086684632</v>
      </c>
      <c r="AE15" s="11">
        <f>'RD T1'!T43</f>
        <v>5.6956124354636826</v>
      </c>
      <c r="AF15" s="11">
        <f t="shared" si="7"/>
        <v>6.4767438863305289</v>
      </c>
    </row>
    <row r="16" spans="1:32" x14ac:dyDescent="0.2">
      <c r="A16" s="10" t="str">
        <f>name!D12</f>
        <v>33 Protective service occupations</v>
      </c>
      <c r="B16" s="11">
        <v>9.1728860985746383</v>
      </c>
      <c r="C16" s="11">
        <v>8.7592597464328392</v>
      </c>
      <c r="D16" s="11">
        <v>9.279339794068914</v>
      </c>
      <c r="E16" s="11">
        <v>11.149523445743153</v>
      </c>
      <c r="F16" s="11">
        <v>12.496510981547594</v>
      </c>
      <c r="G16" s="11"/>
      <c r="H16" s="11">
        <f t="shared" si="2"/>
        <v>3.2171711874786801</v>
      </c>
      <c r="I16" s="11">
        <f>'RD T1'!E15</f>
        <v>4.0088790150767677</v>
      </c>
      <c r="J16" s="11">
        <f t="shared" si="5"/>
        <v>7.2260502025554478</v>
      </c>
      <c r="L16" s="10" t="str">
        <f>name!D12</f>
        <v>33 Protective service occupations</v>
      </c>
      <c r="M16" s="11">
        <v>7.1235528803774404</v>
      </c>
      <c r="N16" s="11">
        <v>6.5369333781179506</v>
      </c>
      <c r="O16" s="11">
        <v>6.7977377628391036</v>
      </c>
      <c r="P16" s="11">
        <v>7.7686271599086405</v>
      </c>
      <c r="Q16" s="11">
        <v>8.1492504242095674</v>
      </c>
      <c r="R16" s="11"/>
      <c r="S16" s="11">
        <f t="shared" si="3"/>
        <v>1.3515126613704638</v>
      </c>
      <c r="T16" s="11">
        <f>'RD T1'!T15</f>
        <v>2.1961996887514501</v>
      </c>
      <c r="U16" s="11">
        <f t="shared" si="6"/>
        <v>3.5477123501219139</v>
      </c>
      <c r="W16" s="10" t="str">
        <f>name!D12</f>
        <v>33 Protective service occupations</v>
      </c>
      <c r="X16" s="11">
        <v>2.049333218197178</v>
      </c>
      <c r="Y16" s="11">
        <v>2.2223263683149015</v>
      </c>
      <c r="Z16" s="11">
        <v>2.4816020312298144</v>
      </c>
      <c r="AA16" s="11">
        <v>3.3808962858345128</v>
      </c>
      <c r="AB16" s="11">
        <v>4.347260557338025</v>
      </c>
      <c r="AC16" s="11"/>
      <c r="AD16" s="11">
        <f t="shared" si="4"/>
        <v>1.8656585261082106</v>
      </c>
      <c r="AE16" s="11">
        <f>'RD T1'!T44</f>
        <v>1.8126793263253176</v>
      </c>
      <c r="AF16" s="11">
        <f t="shared" si="7"/>
        <v>3.6783378524335282</v>
      </c>
    </row>
    <row r="17" spans="1:32" x14ac:dyDescent="0.2">
      <c r="A17" s="10" t="str">
        <f>name!D13</f>
        <v>34 Culture, media and sports occupations</v>
      </c>
      <c r="B17" s="11">
        <v>14.280045884165196</v>
      </c>
      <c r="C17" s="11">
        <v>12.650597264647246</v>
      </c>
      <c r="D17" s="11">
        <v>13.212181458750864</v>
      </c>
      <c r="E17" s="11">
        <v>12.959829871028631</v>
      </c>
      <c r="F17" s="11">
        <v>14.132584245330301</v>
      </c>
      <c r="G17" s="11"/>
      <c r="H17" s="11">
        <f t="shared" si="2"/>
        <v>0.9204027865794373</v>
      </c>
      <c r="I17" s="11">
        <f>'RD T1'!E16</f>
        <v>6.2072694418271119</v>
      </c>
      <c r="J17" s="11">
        <f t="shared" si="5"/>
        <v>7.1276722284065492</v>
      </c>
      <c r="L17" s="10" t="str">
        <f>name!D13</f>
        <v>34 Culture, media and sports occupations</v>
      </c>
      <c r="M17" s="11">
        <v>7.7439901782199447</v>
      </c>
      <c r="N17" s="11">
        <v>6.5020823458575316</v>
      </c>
      <c r="O17" s="11">
        <v>6.4962024756786132</v>
      </c>
      <c r="P17" s="11">
        <v>6.4910059476099349</v>
      </c>
      <c r="Q17" s="11">
        <v>7.2912843381309571</v>
      </c>
      <c r="R17" s="11"/>
      <c r="S17" s="11">
        <f t="shared" si="3"/>
        <v>0.79508186245234391</v>
      </c>
      <c r="T17" s="11">
        <f>'RD T1'!T16</f>
        <v>2.7035165655564253</v>
      </c>
      <c r="U17" s="11">
        <f t="shared" si="6"/>
        <v>3.4985984280087692</v>
      </c>
      <c r="W17" s="10" t="str">
        <f>name!D13</f>
        <v>34 Culture, media and sports occupations</v>
      </c>
      <c r="X17" s="11">
        <v>6.5360557059452296</v>
      </c>
      <c r="Y17" s="11">
        <v>6.1485149187897061</v>
      </c>
      <c r="Z17" s="11">
        <v>6.7159789830722456</v>
      </c>
      <c r="AA17" s="11">
        <v>6.468823923418701</v>
      </c>
      <c r="AB17" s="11">
        <v>6.8412999071993381</v>
      </c>
      <c r="AC17" s="11"/>
      <c r="AD17" s="11">
        <f t="shared" si="4"/>
        <v>0.1253209241270925</v>
      </c>
      <c r="AE17" s="11">
        <f>'RD T1'!T45</f>
        <v>3.5037528762706862</v>
      </c>
      <c r="AF17" s="11">
        <f t="shared" si="7"/>
        <v>3.6290738003977787</v>
      </c>
    </row>
    <row r="18" spans="1:32" x14ac:dyDescent="0.2">
      <c r="A18" s="10" t="str">
        <f>name!D14</f>
        <v>35 Business and public service associate professionals</v>
      </c>
      <c r="B18" s="11">
        <v>37.86020795636486</v>
      </c>
      <c r="C18" s="11">
        <v>38.852246506944439</v>
      </c>
      <c r="D18" s="11">
        <v>39.933407671786412</v>
      </c>
      <c r="E18" s="11">
        <v>38.472468819068872</v>
      </c>
      <c r="F18" s="11">
        <v>39.747188002322275</v>
      </c>
      <c r="G18" s="11"/>
      <c r="H18" s="11">
        <f t="shared" si="2"/>
        <v>-0.18621966946413693</v>
      </c>
      <c r="I18" s="11">
        <f>'RD T1'!E17</f>
        <v>17.872773223231725</v>
      </c>
      <c r="J18" s="11">
        <f t="shared" si="5"/>
        <v>17.686553553767588</v>
      </c>
      <c r="L18" s="10" t="str">
        <f>name!D14</f>
        <v>35 Business and public service associate professionals</v>
      </c>
      <c r="M18" s="11">
        <v>20.05324098419057</v>
      </c>
      <c r="N18" s="11">
        <v>20.051160541386984</v>
      </c>
      <c r="O18" s="11">
        <v>20.759318500565382</v>
      </c>
      <c r="P18" s="11">
        <v>19.427629468315157</v>
      </c>
      <c r="Q18" s="11">
        <v>19.407364828273693</v>
      </c>
      <c r="R18" s="11"/>
      <c r="S18" s="11">
        <f t="shared" si="3"/>
        <v>-1.3519536722916889</v>
      </c>
      <c r="T18" s="11">
        <f>'RD T1'!T17</f>
        <v>7.4757355391999516</v>
      </c>
      <c r="U18" s="11">
        <f t="shared" si="6"/>
        <v>6.1237818669082626</v>
      </c>
      <c r="W18" s="10" t="str">
        <f>name!D14</f>
        <v>35 Business and public service associate professionals</v>
      </c>
      <c r="X18" s="11">
        <v>17.806966972174287</v>
      </c>
      <c r="Y18" s="11">
        <v>18.801085965557476</v>
      </c>
      <c r="Z18" s="11">
        <v>19.174089171221027</v>
      </c>
      <c r="AA18" s="11">
        <v>19.044839350753694</v>
      </c>
      <c r="AB18" s="11">
        <v>20.339823174048572</v>
      </c>
      <c r="AC18" s="11"/>
      <c r="AD18" s="11">
        <f t="shared" si="4"/>
        <v>1.1657340028275449</v>
      </c>
      <c r="AE18" s="11">
        <f>'RD T1'!T46</f>
        <v>10.397037684031773</v>
      </c>
      <c r="AF18" s="11">
        <f t="shared" si="7"/>
        <v>11.562771686859318</v>
      </c>
    </row>
    <row r="19" spans="1:32" x14ac:dyDescent="0.2">
      <c r="A19" s="10" t="str">
        <f>name!D15</f>
        <v>41 Administrative occupations</v>
      </c>
      <c r="B19" s="11">
        <v>50.314128105232733</v>
      </c>
      <c r="C19" s="11">
        <v>47.63161211405599</v>
      </c>
      <c r="D19" s="11">
        <v>48.998179581785806</v>
      </c>
      <c r="E19" s="11">
        <v>44.231123432533266</v>
      </c>
      <c r="F19" s="11">
        <v>40.13631645739094</v>
      </c>
      <c r="G19" s="11"/>
      <c r="H19" s="11">
        <f t="shared" si="2"/>
        <v>-8.8618631243948656</v>
      </c>
      <c r="I19" s="11">
        <f>'RD T1'!E18</f>
        <v>21.733776370225996</v>
      </c>
      <c r="J19" s="11">
        <f t="shared" si="5"/>
        <v>12.871913245831131</v>
      </c>
      <c r="L19" s="10" t="str">
        <f>name!D15</f>
        <v>41 Administrative occupations</v>
      </c>
      <c r="M19" s="11">
        <v>12.618508587184772</v>
      </c>
      <c r="N19" s="11">
        <v>11.316117912376205</v>
      </c>
      <c r="O19" s="11">
        <v>13.209686175137533</v>
      </c>
      <c r="P19" s="11">
        <v>12.222593212528244</v>
      </c>
      <c r="Q19" s="11">
        <v>12.857197769442406</v>
      </c>
      <c r="R19" s="11"/>
      <c r="S19" s="11">
        <f t="shared" si="3"/>
        <v>-0.35248840569512652</v>
      </c>
      <c r="T19" s="11">
        <f>'RD T1'!T18</f>
        <v>4.6110206774920055</v>
      </c>
      <c r="U19" s="11">
        <f t="shared" si="6"/>
        <v>4.258532271796879</v>
      </c>
      <c r="W19" s="10" t="str">
        <f>name!D15</f>
        <v>41 Administrative occupations</v>
      </c>
      <c r="X19" s="11">
        <v>37.695619518047941</v>
      </c>
      <c r="Y19" s="11">
        <v>36.315494201679805</v>
      </c>
      <c r="Z19" s="11">
        <v>35.78849340664825</v>
      </c>
      <c r="AA19" s="11">
        <v>32.008530220004957</v>
      </c>
      <c r="AB19" s="11">
        <v>27.279118687948536</v>
      </c>
      <c r="AC19" s="11"/>
      <c r="AD19" s="11">
        <f t="shared" si="4"/>
        <v>-8.5093747186997142</v>
      </c>
      <c r="AE19" s="11">
        <f>'RD T1'!T47</f>
        <v>17.122755692733993</v>
      </c>
      <c r="AF19" s="11">
        <f t="shared" si="7"/>
        <v>8.6133809740342784</v>
      </c>
    </row>
    <row r="20" spans="1:32" x14ac:dyDescent="0.2">
      <c r="A20" s="10" t="str">
        <f>name!D16</f>
        <v>42 Secretarial and related occupations</v>
      </c>
      <c r="B20" s="11">
        <v>14.893574785089267</v>
      </c>
      <c r="C20" s="11">
        <v>13.092066898875302</v>
      </c>
      <c r="D20" s="11">
        <v>12.793096356105611</v>
      </c>
      <c r="E20" s="11">
        <v>13.102180255974464</v>
      </c>
      <c r="F20" s="11">
        <v>10.288761978967285</v>
      </c>
      <c r="G20" s="11"/>
      <c r="H20" s="11">
        <f t="shared" si="2"/>
        <v>-2.504334377138326</v>
      </c>
      <c r="I20" s="11">
        <f>'RD T1'!E19</f>
        <v>6.4553276608304593</v>
      </c>
      <c r="J20" s="11">
        <f t="shared" si="5"/>
        <v>3.9509932836921333</v>
      </c>
      <c r="L20" s="10" t="str">
        <f>name!D16</f>
        <v>42 Secretarial and related occupations</v>
      </c>
      <c r="M20" s="11">
        <v>0.70719462646341458</v>
      </c>
      <c r="N20" s="11">
        <v>0.55432958488110529</v>
      </c>
      <c r="O20" s="11">
        <v>0.50180368532367869</v>
      </c>
      <c r="P20" s="11">
        <v>0.67583345561756125</v>
      </c>
      <c r="Q20" s="11">
        <v>0.77972635421051084</v>
      </c>
      <c r="R20" s="11"/>
      <c r="S20" s="11">
        <f t="shared" si="3"/>
        <v>0.27792266888683215</v>
      </c>
      <c r="T20" s="11">
        <f>'RD T1'!T19</f>
        <v>0.22266792761339402</v>
      </c>
      <c r="U20" s="11">
        <f t="shared" si="6"/>
        <v>0.50059059650022619</v>
      </c>
      <c r="W20" s="10" t="str">
        <f>name!D16</f>
        <v>42 Secretarial and related occupations</v>
      </c>
      <c r="X20" s="11">
        <v>14.186380158625852</v>
      </c>
      <c r="Y20" s="11">
        <v>12.537737313994201</v>
      </c>
      <c r="Z20" s="11">
        <v>12.291292670781933</v>
      </c>
      <c r="AA20" s="11">
        <v>12.426346800356896</v>
      </c>
      <c r="AB20" s="11">
        <v>9.5090356247567769</v>
      </c>
      <c r="AC20" s="11"/>
      <c r="AD20" s="11">
        <f t="shared" si="4"/>
        <v>-2.7822570460251566</v>
      </c>
      <c r="AE20" s="11">
        <f>'RD T1'!T48</f>
        <v>6.2326597332170657</v>
      </c>
      <c r="AF20" s="11">
        <f t="shared" si="7"/>
        <v>3.4504026871919091</v>
      </c>
    </row>
    <row r="21" spans="1:32" x14ac:dyDescent="0.2">
      <c r="A21" s="10" t="str">
        <f>name!D17</f>
        <v>51 Skilled agricultural and related trades</v>
      </c>
      <c r="B21" s="11">
        <v>5.4646355413582004</v>
      </c>
      <c r="C21" s="11">
        <v>5.7987298429656526</v>
      </c>
      <c r="D21" s="11">
        <v>4.648267779285832</v>
      </c>
      <c r="E21" s="11">
        <v>4.9301528179377483</v>
      </c>
      <c r="F21" s="11">
        <v>5.7254527882633441</v>
      </c>
      <c r="G21" s="11"/>
      <c r="H21" s="11">
        <f t="shared" si="2"/>
        <v>1.0771850089775121</v>
      </c>
      <c r="I21" s="11">
        <f>'RD T1'!E20</f>
        <v>2.892032938762954</v>
      </c>
      <c r="J21" s="11">
        <f t="shared" si="5"/>
        <v>3.9692179477404661</v>
      </c>
      <c r="L21" s="10" t="str">
        <f>name!D17</f>
        <v>51 Skilled agricultural and related trades</v>
      </c>
      <c r="M21" s="11">
        <v>4.2435217083506904</v>
      </c>
      <c r="N21" s="11">
        <v>4.9247894031034809</v>
      </c>
      <c r="O21" s="11">
        <v>3.4753357280919568</v>
      </c>
      <c r="P21" s="11">
        <v>3.5459182979256116</v>
      </c>
      <c r="Q21" s="11">
        <v>3.9977675398843591</v>
      </c>
      <c r="R21" s="11"/>
      <c r="S21" s="11">
        <f t="shared" si="3"/>
        <v>0.52243181179240228</v>
      </c>
      <c r="T21" s="11">
        <f>'RD T1'!T20</f>
        <v>1.8855204705130626</v>
      </c>
      <c r="U21" s="11">
        <f t="shared" si="6"/>
        <v>2.4079522823054651</v>
      </c>
      <c r="W21" s="10" t="str">
        <f>name!D17</f>
        <v>51 Skilled agricultural and related trades</v>
      </c>
      <c r="X21" s="11">
        <v>1.2211138330075</v>
      </c>
      <c r="Y21" s="11">
        <v>0.87394043986217007</v>
      </c>
      <c r="Z21" s="11">
        <v>1.1729320511938701</v>
      </c>
      <c r="AA21" s="11">
        <v>1.3842345200121398</v>
      </c>
      <c r="AB21" s="11">
        <v>1.7276852483789829</v>
      </c>
      <c r="AC21" s="11"/>
      <c r="AD21" s="11">
        <f t="shared" si="4"/>
        <v>0.55475319718511273</v>
      </c>
      <c r="AE21" s="11">
        <f>'RD T1'!T49</f>
        <v>1.0065124682498918</v>
      </c>
      <c r="AF21" s="11">
        <f t="shared" si="7"/>
        <v>1.5612656654350046</v>
      </c>
    </row>
    <row r="22" spans="1:32" x14ac:dyDescent="0.2">
      <c r="A22" s="10" t="str">
        <f>name!D18</f>
        <v>52 Skilled metal, electrical and electronic trades</v>
      </c>
      <c r="B22" s="11">
        <v>20.240695381189553</v>
      </c>
      <c r="C22" s="11">
        <v>20.202716951274898</v>
      </c>
      <c r="D22" s="11">
        <v>17.718575548431993</v>
      </c>
      <c r="E22" s="11">
        <v>17.906872311005777</v>
      </c>
      <c r="F22" s="11">
        <v>17.224717436617475</v>
      </c>
      <c r="G22" s="11"/>
      <c r="H22" s="11">
        <f t="shared" si="2"/>
        <v>-0.493858111814518</v>
      </c>
      <c r="I22" s="11">
        <f>'RD T1'!E21</f>
        <v>6.805715058040164</v>
      </c>
      <c r="J22" s="11">
        <f t="shared" si="5"/>
        <v>6.311856946225646</v>
      </c>
      <c r="L22" s="10" t="str">
        <f>name!D18</f>
        <v>52 Skilled metal, electrical and electronic trades</v>
      </c>
      <c r="M22" s="11">
        <v>19.76825800976162</v>
      </c>
      <c r="N22" s="11">
        <v>19.424732362583313</v>
      </c>
      <c r="O22" s="11">
        <v>17.135678705205784</v>
      </c>
      <c r="P22" s="11">
        <v>16.597072826678129</v>
      </c>
      <c r="Q22" s="11">
        <v>15.477575899998394</v>
      </c>
      <c r="R22" s="11"/>
      <c r="S22" s="11">
        <f t="shared" si="3"/>
        <v>-1.6581028052073901</v>
      </c>
      <c r="T22" s="11">
        <f>'RD T1'!T21</f>
        <v>6.0349004098227343</v>
      </c>
      <c r="U22" s="11">
        <f t="shared" si="6"/>
        <v>4.3767976046153443</v>
      </c>
      <c r="W22" s="10" t="str">
        <f>name!D18</f>
        <v>52 Skilled metal, electrical and electronic trades</v>
      </c>
      <c r="X22" s="11">
        <v>0.47243737142793774</v>
      </c>
      <c r="Y22" s="11">
        <v>0.77798458869156906</v>
      </c>
      <c r="Z22" s="11">
        <v>0.58289684322620927</v>
      </c>
      <c r="AA22" s="11">
        <v>1.3097994843276326</v>
      </c>
      <c r="AB22" s="11">
        <v>1.747141536619071</v>
      </c>
      <c r="AC22" s="11"/>
      <c r="AD22" s="11">
        <f t="shared" si="4"/>
        <v>1.1642446933928619</v>
      </c>
      <c r="AE22" s="11">
        <f>'RD T1'!T50</f>
        <v>0.77081464821742729</v>
      </c>
      <c r="AF22" s="11">
        <f t="shared" si="7"/>
        <v>1.9350593416102893</v>
      </c>
    </row>
    <row r="23" spans="1:32" x14ac:dyDescent="0.2">
      <c r="A23" s="10" t="str">
        <f>name!D19</f>
        <v>53 Skilled construction and building trades</v>
      </c>
      <c r="B23" s="11">
        <v>17.244733574323813</v>
      </c>
      <c r="C23" s="11">
        <v>15.820312084736232</v>
      </c>
      <c r="D23" s="11">
        <v>14.130681565776529</v>
      </c>
      <c r="E23" s="11">
        <v>14.988334018165684</v>
      </c>
      <c r="F23" s="11">
        <v>13.816814869410591</v>
      </c>
      <c r="G23" s="11"/>
      <c r="H23" s="11">
        <f t="shared" si="2"/>
        <v>-0.31386669636593822</v>
      </c>
      <c r="I23" s="11">
        <f>'RD T1'!E22</f>
        <v>6.0871323081732687</v>
      </c>
      <c r="J23" s="11">
        <f t="shared" si="5"/>
        <v>5.7732656118073304</v>
      </c>
      <c r="L23" s="10" t="str">
        <f>name!D19</f>
        <v>53 Skilled construction and building trades</v>
      </c>
      <c r="M23" s="11">
        <v>16.971484488355543</v>
      </c>
      <c r="N23" s="11">
        <v>15.509691608031021</v>
      </c>
      <c r="O23" s="11">
        <v>13.838325613731376</v>
      </c>
      <c r="P23" s="11">
        <v>14.714601885985937</v>
      </c>
      <c r="Q23" s="11">
        <v>13.480441499535289</v>
      </c>
      <c r="R23" s="11"/>
      <c r="S23" s="11">
        <f t="shared" si="3"/>
        <v>-0.35788411419608757</v>
      </c>
      <c r="T23" s="11">
        <f>'RD T1'!T22</f>
        <v>5.9301740507467731</v>
      </c>
      <c r="U23" s="11">
        <f t="shared" si="6"/>
        <v>5.5722899365506855</v>
      </c>
      <c r="W23" s="10" t="str">
        <f>name!D19</f>
        <v>53 Skilled construction and building trades</v>
      </c>
      <c r="X23" s="11">
        <v>0.27324908596827152</v>
      </c>
      <c r="Y23" s="11">
        <v>0.31062047670522513</v>
      </c>
      <c r="Z23" s="11">
        <v>0.29235595204516496</v>
      </c>
      <c r="AA23" s="11">
        <v>0.27373213217976722</v>
      </c>
      <c r="AB23" s="11">
        <v>0.33637336987529542</v>
      </c>
      <c r="AC23" s="11"/>
      <c r="AD23" s="11">
        <f t="shared" si="4"/>
        <v>4.4017417830130467E-2</v>
      </c>
      <c r="AE23" s="11">
        <f>'RD T1'!T51</f>
        <v>0.15695825742649605</v>
      </c>
      <c r="AF23" s="11">
        <f t="shared" si="7"/>
        <v>0.20097567525662652</v>
      </c>
    </row>
    <row r="24" spans="1:32" x14ac:dyDescent="0.2">
      <c r="A24" s="10" t="str">
        <f>name!D20</f>
        <v>54 Textiles, printing and other skilled trades</v>
      </c>
      <c r="B24" s="11">
        <v>14.741955956556701</v>
      </c>
      <c r="C24" s="11">
        <v>12.945350346427787</v>
      </c>
      <c r="D24" s="11">
        <v>11.880146714989078</v>
      </c>
      <c r="E24" s="11">
        <v>12.099236528440413</v>
      </c>
      <c r="F24" s="11">
        <v>12.458674773472888</v>
      </c>
      <c r="G24" s="11"/>
      <c r="H24" s="11">
        <f t="shared" si="2"/>
        <v>0.57852805848381017</v>
      </c>
      <c r="I24" s="11">
        <f>'RD T1'!E23</f>
        <v>5.2234663773762797</v>
      </c>
      <c r="J24" s="11">
        <f t="shared" si="5"/>
        <v>5.8019944358600899</v>
      </c>
      <c r="L24" s="10" t="str">
        <f>name!D20</f>
        <v>54 Textiles, printing and other skilled trades</v>
      </c>
      <c r="M24" s="11">
        <v>9.4162225169705067</v>
      </c>
      <c r="N24" s="11">
        <v>8.3380653092168568</v>
      </c>
      <c r="O24" s="11">
        <v>6.975713078776514</v>
      </c>
      <c r="P24" s="11">
        <v>7.0902209979113815</v>
      </c>
      <c r="Q24" s="11">
        <v>7.2215524259407609</v>
      </c>
      <c r="R24" s="11"/>
      <c r="S24" s="11">
        <f t="shared" si="3"/>
        <v>0.24583934716424682</v>
      </c>
      <c r="T24" s="11">
        <f>'RD T1'!T23</f>
        <v>2.3040208552749277</v>
      </c>
      <c r="U24" s="11">
        <f t="shared" si="6"/>
        <v>2.5498602024391746</v>
      </c>
      <c r="W24" s="10" t="str">
        <f>name!D20</f>
        <v>54 Textiles, printing and other skilled trades</v>
      </c>
      <c r="X24" s="11">
        <v>5.3257334395861911</v>
      </c>
      <c r="Y24" s="11">
        <v>4.6072850372109304</v>
      </c>
      <c r="Z24" s="11">
        <v>4.9044336362125742</v>
      </c>
      <c r="AA24" s="11">
        <v>5.0090155305290169</v>
      </c>
      <c r="AB24" s="11">
        <v>5.2371223475321456</v>
      </c>
      <c r="AC24" s="11"/>
      <c r="AD24" s="11">
        <f t="shared" si="4"/>
        <v>0.33268871131957134</v>
      </c>
      <c r="AE24" s="11">
        <f>'RD T1'!T52</f>
        <v>2.9194455221013524</v>
      </c>
      <c r="AF24" s="11">
        <f t="shared" si="7"/>
        <v>3.2521342334209238</v>
      </c>
    </row>
    <row r="25" spans="1:32" x14ac:dyDescent="0.2">
      <c r="A25" s="10" t="str">
        <f>name!D21</f>
        <v>61 Caring personal service occupations</v>
      </c>
      <c r="B25" s="11">
        <v>45.924671647635208</v>
      </c>
      <c r="C25" s="11">
        <v>46.031597890423996</v>
      </c>
      <c r="D25" s="11">
        <v>44.3431421507496</v>
      </c>
      <c r="E25" s="11">
        <v>47.543319964402002</v>
      </c>
      <c r="F25" s="11">
        <v>50.683713649880609</v>
      </c>
      <c r="G25" s="11"/>
      <c r="H25" s="11">
        <f t="shared" si="2"/>
        <v>6.3405714991310091</v>
      </c>
      <c r="I25" s="11">
        <f>'RD T1'!E24</f>
        <v>26.585108632892425</v>
      </c>
      <c r="J25" s="11">
        <f t="shared" si="5"/>
        <v>32.92568013202343</v>
      </c>
      <c r="L25" s="10" t="str">
        <f>name!D21</f>
        <v>61 Caring personal service occupations</v>
      </c>
      <c r="M25" s="11">
        <v>8.691741677263213</v>
      </c>
      <c r="N25" s="11">
        <v>8.2931816134500487</v>
      </c>
      <c r="O25" s="11">
        <v>8.3357107892051072</v>
      </c>
      <c r="P25" s="11">
        <v>10.141095723518323</v>
      </c>
      <c r="Q25" s="11">
        <v>11.730415520336996</v>
      </c>
      <c r="R25" s="11"/>
      <c r="S25" s="11">
        <f t="shared" si="3"/>
        <v>3.3947047311318883</v>
      </c>
      <c r="T25" s="11">
        <f>'RD T1'!T24</f>
        <v>4.6308122104222837</v>
      </c>
      <c r="U25" s="11">
        <f t="shared" si="6"/>
        <v>8.0255169415541729</v>
      </c>
      <c r="W25" s="10" t="str">
        <f>name!D21</f>
        <v>61 Caring personal service occupations</v>
      </c>
      <c r="X25" s="11">
        <v>37.232929970371998</v>
      </c>
      <c r="Y25" s="11">
        <v>37.738416276973972</v>
      </c>
      <c r="Z25" s="11">
        <v>36.007431361544498</v>
      </c>
      <c r="AA25" s="11">
        <v>37.402224240883669</v>
      </c>
      <c r="AB25" s="11">
        <v>38.953298129543604</v>
      </c>
      <c r="AC25" s="11"/>
      <c r="AD25" s="11">
        <f t="shared" si="4"/>
        <v>2.9458667679991066</v>
      </c>
      <c r="AE25" s="11">
        <f>'RD T1'!T53</f>
        <v>21.954296422470136</v>
      </c>
      <c r="AF25" s="11">
        <f t="shared" si="7"/>
        <v>24.900163190469243</v>
      </c>
    </row>
    <row r="26" spans="1:32" x14ac:dyDescent="0.2">
      <c r="A26" s="10" t="str">
        <f>name!D22</f>
        <v>62 Leisure, travel and related personal service occupations</v>
      </c>
      <c r="B26" s="11">
        <v>15.181862932091619</v>
      </c>
      <c r="C26" s="11">
        <v>15.312578486882648</v>
      </c>
      <c r="D26" s="11">
        <v>13.913991845238284</v>
      </c>
      <c r="E26" s="11">
        <v>14.02508225236722</v>
      </c>
      <c r="F26" s="11">
        <v>14.558797659561437</v>
      </c>
      <c r="G26" s="11"/>
      <c r="H26" s="11">
        <f t="shared" si="2"/>
        <v>0.64480581432315276</v>
      </c>
      <c r="I26" s="11">
        <f>'RD T1'!E25</f>
        <v>7.1770339399448329</v>
      </c>
      <c r="J26" s="11">
        <f t="shared" si="5"/>
        <v>7.8218397542679856</v>
      </c>
      <c r="L26" s="10" t="str">
        <f>name!D22</f>
        <v>62 Leisure, travel and related personal service occupations</v>
      </c>
      <c r="M26" s="11">
        <v>4.5340911856437067</v>
      </c>
      <c r="N26" s="11">
        <v>4.8303556311637674</v>
      </c>
      <c r="O26" s="11">
        <v>4.3156858438867829</v>
      </c>
      <c r="P26" s="11">
        <v>4.5150334366507314</v>
      </c>
      <c r="Q26" s="11">
        <v>5.0667153008154076</v>
      </c>
      <c r="R26" s="11"/>
      <c r="S26" s="11">
        <f t="shared" si="3"/>
        <v>0.75102945692862466</v>
      </c>
      <c r="T26" s="11">
        <f>'RD T1'!T25</f>
        <v>2.0442477789972058</v>
      </c>
      <c r="U26" s="11">
        <f t="shared" si="6"/>
        <v>2.7952772359258304</v>
      </c>
      <c r="W26" s="10" t="str">
        <f>name!D22</f>
        <v>62 Leisure, travel and related personal service occupations</v>
      </c>
      <c r="X26" s="11">
        <v>10.647771746447924</v>
      </c>
      <c r="Y26" s="11">
        <v>10.482222855718875</v>
      </c>
      <c r="Z26" s="11">
        <v>9.5983060013514994</v>
      </c>
      <c r="AA26" s="11">
        <v>9.5100488157164875</v>
      </c>
      <c r="AB26" s="11">
        <v>9.4920823587460266</v>
      </c>
      <c r="AC26" s="11"/>
      <c r="AD26" s="11">
        <f t="shared" si="4"/>
        <v>-0.10622364260547279</v>
      </c>
      <c r="AE26" s="11">
        <f>'RD T1'!T54</f>
        <v>5.1327861609476262</v>
      </c>
      <c r="AF26" s="11">
        <f t="shared" si="7"/>
        <v>5.0265625183421534</v>
      </c>
    </row>
    <row r="27" spans="1:32" x14ac:dyDescent="0.2">
      <c r="A27" s="10" t="str">
        <f>name!D23</f>
        <v>63 Community and civil enforcement occupations</v>
      </c>
      <c r="B27" s="11">
        <v>0.77021917298979536</v>
      </c>
      <c r="C27" s="11">
        <v>0.6387560584003501</v>
      </c>
      <c r="D27" s="11">
        <v>0.78045980066493303</v>
      </c>
      <c r="E27" s="11">
        <v>0.66023845795195524</v>
      </c>
      <c r="F27" s="11">
        <v>0.6791233817658463</v>
      </c>
      <c r="G27" s="11"/>
      <c r="H27" s="11">
        <f t="shared" si="2"/>
        <v>-0.10133641889908673</v>
      </c>
      <c r="I27" s="11">
        <f>'RD T1'!E26</f>
        <v>0.33368917779900215</v>
      </c>
      <c r="J27" s="11">
        <f t="shared" si="5"/>
        <v>0.23235275889991541</v>
      </c>
      <c r="L27" s="10" t="str">
        <f>name!D23</f>
        <v>63 Community and civil enforcement occupations</v>
      </c>
      <c r="M27" s="11">
        <v>0.56917810386057266</v>
      </c>
      <c r="N27" s="11">
        <v>0.40109204372038848</v>
      </c>
      <c r="O27" s="11">
        <v>0.57864249016001301</v>
      </c>
      <c r="P27" s="11">
        <v>0.37956019501528243</v>
      </c>
      <c r="Q27" s="11">
        <v>0.40948093849873679</v>
      </c>
      <c r="R27" s="11"/>
      <c r="S27" s="11">
        <f t="shared" si="3"/>
        <v>-0.16916155166127622</v>
      </c>
      <c r="T27" s="11">
        <f>'RD T1'!T26</f>
        <v>0.16636342549673488</v>
      </c>
      <c r="U27" s="11">
        <f t="shared" si="6"/>
        <v>-2.7981261645413369E-3</v>
      </c>
      <c r="W27" s="10" t="str">
        <f>name!D23</f>
        <v>63 Community and civil enforcement occupations</v>
      </c>
      <c r="X27" s="11">
        <v>0.20104106912922287</v>
      </c>
      <c r="Y27" s="11">
        <v>0.23766401467996132</v>
      </c>
      <c r="Z27" s="11">
        <v>0.20181731050492011</v>
      </c>
      <c r="AA27" s="11">
        <v>0.28067826293667336</v>
      </c>
      <c r="AB27" s="11">
        <v>0.26964244326710896</v>
      </c>
      <c r="AC27" s="11"/>
      <c r="AD27" s="11">
        <f t="shared" si="4"/>
        <v>6.782513276218885E-2</v>
      </c>
      <c r="AE27" s="11">
        <f>'RD T1'!T55</f>
        <v>0.16732575230226721</v>
      </c>
      <c r="AF27" s="11">
        <f t="shared" si="7"/>
        <v>0.23515088506445606</v>
      </c>
    </row>
    <row r="28" spans="1:32" x14ac:dyDescent="0.2">
      <c r="A28" s="10" t="str">
        <f>name!D24</f>
        <v>71 Sales occupations</v>
      </c>
      <c r="B28" s="11">
        <v>36.323164051497528</v>
      </c>
      <c r="C28" s="11">
        <v>34.533431966157679</v>
      </c>
      <c r="D28" s="11">
        <v>34.623035751470127</v>
      </c>
      <c r="E28" s="11">
        <v>32.06222499255027</v>
      </c>
      <c r="F28" s="11">
        <v>30.558085368447859</v>
      </c>
      <c r="G28" s="11"/>
      <c r="H28" s="11">
        <f t="shared" si="2"/>
        <v>-4.0649503830222677</v>
      </c>
      <c r="I28" s="11">
        <f>'RD T1'!E27</f>
        <v>13.950217310984065</v>
      </c>
      <c r="J28" s="11">
        <f t="shared" si="5"/>
        <v>9.8852669279617977</v>
      </c>
      <c r="L28" s="10" t="str">
        <f>name!D24</f>
        <v>71 Sales occupations</v>
      </c>
      <c r="M28" s="11">
        <v>15.735676913561534</v>
      </c>
      <c r="N28" s="11">
        <v>15.686756785259462</v>
      </c>
      <c r="O28" s="11">
        <v>15.636863819820311</v>
      </c>
      <c r="P28" s="11">
        <v>14.85891105859517</v>
      </c>
      <c r="Q28" s="11">
        <v>14.729424286075924</v>
      </c>
      <c r="R28" s="11"/>
      <c r="S28" s="11">
        <f t="shared" si="3"/>
        <v>-0.90743953374438746</v>
      </c>
      <c r="T28" s="11">
        <f>'RD T1'!T27</f>
        <v>4.9576087290267647</v>
      </c>
      <c r="U28" s="11">
        <f t="shared" si="6"/>
        <v>4.0501691952823773</v>
      </c>
      <c r="W28" s="10" t="str">
        <f>name!D24</f>
        <v>71 Sales occupations</v>
      </c>
      <c r="X28" s="11">
        <v>20.587487137935994</v>
      </c>
      <c r="Y28" s="11">
        <v>18.846675180898167</v>
      </c>
      <c r="Z28" s="11">
        <v>18.986171931649857</v>
      </c>
      <c r="AA28" s="11">
        <v>17.203313933955116</v>
      </c>
      <c r="AB28" s="11">
        <v>15.828661082371942</v>
      </c>
      <c r="AC28" s="11"/>
      <c r="AD28" s="11">
        <f t="shared" si="4"/>
        <v>-3.157510849277914</v>
      </c>
      <c r="AE28" s="11">
        <f>'RD T1'!T56</f>
        <v>8.992608581957299</v>
      </c>
      <c r="AF28" s="11">
        <f t="shared" si="7"/>
        <v>5.8350977326793849</v>
      </c>
    </row>
    <row r="29" spans="1:32" x14ac:dyDescent="0.2">
      <c r="A29" s="10" t="str">
        <f>name!D25</f>
        <v>72 Customer service occupations</v>
      </c>
      <c r="B29" s="11">
        <v>8.6866342774624652</v>
      </c>
      <c r="C29" s="11">
        <v>9.0649006517336144</v>
      </c>
      <c r="D29" s="11">
        <v>9.3046360472871488</v>
      </c>
      <c r="E29" s="11">
        <v>11.777953529002678</v>
      </c>
      <c r="F29" s="11">
        <v>13.293610565758499</v>
      </c>
      <c r="G29" s="11"/>
      <c r="H29" s="11">
        <f t="shared" si="2"/>
        <v>3.9889745184713501</v>
      </c>
      <c r="I29" s="11">
        <f>'RD T1'!E28</f>
        <v>5.5035468036189377</v>
      </c>
      <c r="J29" s="11">
        <f t="shared" si="5"/>
        <v>9.4925213220902869</v>
      </c>
      <c r="L29" s="10" t="str">
        <f>name!D25</f>
        <v>72 Customer service occupations</v>
      </c>
      <c r="M29" s="11">
        <v>3.137779978296185</v>
      </c>
      <c r="N29" s="11">
        <v>2.7639750623785728</v>
      </c>
      <c r="O29" s="11">
        <v>3.2027488453981126</v>
      </c>
      <c r="P29" s="11">
        <v>4.3930033883791344</v>
      </c>
      <c r="Q29" s="11">
        <v>5.2305652813863537</v>
      </c>
      <c r="R29" s="11"/>
      <c r="S29" s="11">
        <f t="shared" si="3"/>
        <v>2.0278164359882411</v>
      </c>
      <c r="T29" s="11">
        <f>'RD T1'!T28</f>
        <v>1.5388565513948373</v>
      </c>
      <c r="U29" s="11">
        <f t="shared" si="6"/>
        <v>3.5666729873830785</v>
      </c>
      <c r="W29" s="10" t="str">
        <f>name!D25</f>
        <v>72 Customer service occupations</v>
      </c>
      <c r="X29" s="11">
        <v>5.5488542991662779</v>
      </c>
      <c r="Y29" s="11">
        <v>6.3009255893550424</v>
      </c>
      <c r="Z29" s="11">
        <v>6.1018872018890464</v>
      </c>
      <c r="AA29" s="11">
        <v>7.3849501406235429</v>
      </c>
      <c r="AB29" s="11">
        <v>8.0630452843721585</v>
      </c>
      <c r="AC29" s="11"/>
      <c r="AD29" s="11">
        <f t="shared" si="4"/>
        <v>1.9611580824831121</v>
      </c>
      <c r="AE29" s="11">
        <f>'RD T1'!T57</f>
        <v>3.9646902522241003</v>
      </c>
      <c r="AF29" s="11">
        <f t="shared" si="7"/>
        <v>5.9258483347072124</v>
      </c>
    </row>
    <row r="30" spans="1:32" x14ac:dyDescent="0.2">
      <c r="A30" s="10" t="str">
        <f>name!D26</f>
        <v>81 Process, plant and machine operatives</v>
      </c>
      <c r="B30" s="11">
        <v>9.790079064967605</v>
      </c>
      <c r="C30" s="11">
        <v>9.5462568423475442</v>
      </c>
      <c r="D30" s="11">
        <v>8.3756022903017051</v>
      </c>
      <c r="E30" s="11">
        <v>10.104415975066919</v>
      </c>
      <c r="F30" s="11">
        <v>9.9096521009379472</v>
      </c>
      <c r="G30" s="11"/>
      <c r="H30" s="11">
        <f t="shared" si="2"/>
        <v>1.5340498106362421</v>
      </c>
      <c r="I30" s="11">
        <f>'RD T1'!E29</f>
        <v>3.7381101050392616</v>
      </c>
      <c r="J30" s="11">
        <f t="shared" si="5"/>
        <v>5.2721599156755037</v>
      </c>
      <c r="L30" s="10" t="str">
        <f>name!D26</f>
        <v>81 Process, plant and machine operatives</v>
      </c>
      <c r="M30" s="11">
        <v>8.1483489967903626</v>
      </c>
      <c r="N30" s="11">
        <v>7.9343256814047018</v>
      </c>
      <c r="O30" s="11">
        <v>6.9661105070674836</v>
      </c>
      <c r="P30" s="11">
        <v>8.4625035363565413</v>
      </c>
      <c r="Q30" s="11">
        <v>8.2954827674948479</v>
      </c>
      <c r="R30" s="11"/>
      <c r="S30" s="11">
        <f t="shared" si="3"/>
        <v>1.3293722604273643</v>
      </c>
      <c r="T30" s="11">
        <f>'RD T1'!T29</f>
        <v>2.9888768673600574</v>
      </c>
      <c r="U30" s="11">
        <f t="shared" si="6"/>
        <v>4.3182491277874213</v>
      </c>
      <c r="W30" s="10" t="str">
        <f>name!D26</f>
        <v>81 Process, plant and machine operatives</v>
      </c>
      <c r="X30" s="11">
        <v>1.6417300681772369</v>
      </c>
      <c r="Y30" s="11">
        <v>1.6119311609428491</v>
      </c>
      <c r="Z30" s="11">
        <v>1.4094917832342098</v>
      </c>
      <c r="AA30" s="11">
        <v>1.6419124387103603</v>
      </c>
      <c r="AB30" s="11">
        <v>1.6141693334430807</v>
      </c>
      <c r="AC30" s="11"/>
      <c r="AD30" s="11">
        <f t="shared" si="4"/>
        <v>0.20467755020887091</v>
      </c>
      <c r="AE30" s="11">
        <f>'RD T1'!T58</f>
        <v>0.74923323767920313</v>
      </c>
      <c r="AF30" s="11">
        <f t="shared" si="7"/>
        <v>0.95391078788807404</v>
      </c>
    </row>
    <row r="31" spans="1:32" x14ac:dyDescent="0.2">
      <c r="A31" s="10" t="str">
        <f>name!D27</f>
        <v>82 Transport and mobile machine drivers and operatives</v>
      </c>
      <c r="B31" s="11">
        <v>20.426955973046041</v>
      </c>
      <c r="C31" s="11">
        <v>21.68165861156827</v>
      </c>
      <c r="D31" s="11">
        <v>17.777937134826871</v>
      </c>
      <c r="E31" s="11">
        <v>18.813018353530072</v>
      </c>
      <c r="F31" s="11">
        <v>18.559004339025616</v>
      </c>
      <c r="G31" s="11"/>
      <c r="H31" s="11">
        <f t="shared" si="2"/>
        <v>0.7810672041987452</v>
      </c>
      <c r="I31" s="11">
        <f>'RD T1'!E30</f>
        <v>9.7748017604776098</v>
      </c>
      <c r="J31" s="11">
        <f t="shared" si="5"/>
        <v>10.555868964676355</v>
      </c>
      <c r="L31" s="10" t="str">
        <f>name!D27</f>
        <v>82 Transport and mobile machine drivers and operatives</v>
      </c>
      <c r="M31" s="11">
        <v>18.595419420138473</v>
      </c>
      <c r="N31" s="11">
        <v>19.932165706831821</v>
      </c>
      <c r="O31" s="11">
        <v>16.283054614433333</v>
      </c>
      <c r="P31" s="11">
        <v>16.615421065319918</v>
      </c>
      <c r="Q31" s="11">
        <v>16.031236882742913</v>
      </c>
      <c r="R31" s="11"/>
      <c r="S31" s="11">
        <f t="shared" si="3"/>
        <v>-0.25181773169041932</v>
      </c>
      <c r="T31" s="11">
        <f>'RD T1'!T30</f>
        <v>8.4574189588922373</v>
      </c>
      <c r="U31" s="11">
        <f t="shared" si="6"/>
        <v>8.2056012272018179</v>
      </c>
      <c r="W31" s="10" t="str">
        <f>name!D27</f>
        <v>82 Transport and mobile machine drivers and operatives</v>
      </c>
      <c r="X31" s="11">
        <v>1.8315365529075129</v>
      </c>
      <c r="Y31" s="11">
        <v>1.7494929047364551</v>
      </c>
      <c r="Z31" s="11">
        <v>1.4948825203935561</v>
      </c>
      <c r="AA31" s="11">
        <v>2.1975972882101593</v>
      </c>
      <c r="AB31" s="11">
        <v>2.5277674562826933</v>
      </c>
      <c r="AC31" s="11"/>
      <c r="AD31" s="11">
        <f t="shared" si="4"/>
        <v>1.0328849358891372</v>
      </c>
      <c r="AE31" s="11">
        <f>'RD T1'!T59</f>
        <v>1.3173828015853741</v>
      </c>
      <c r="AF31" s="11">
        <f t="shared" si="7"/>
        <v>2.3502677374745113</v>
      </c>
    </row>
    <row r="32" spans="1:32" x14ac:dyDescent="0.2">
      <c r="A32" s="10" t="str">
        <f>name!D28</f>
        <v>91 Elementary trades and related occupations</v>
      </c>
      <c r="B32" s="11">
        <v>8.3773489231705724</v>
      </c>
      <c r="C32" s="11">
        <v>7.1561152866789106</v>
      </c>
      <c r="D32" s="11">
        <v>6.3802200782895975</v>
      </c>
      <c r="E32" s="11">
        <v>5.294248819357489</v>
      </c>
      <c r="F32" s="11">
        <v>4.9291347109146431</v>
      </c>
      <c r="G32" s="11"/>
      <c r="H32" s="11">
        <f t="shared" si="2"/>
        <v>-1.4510853673749544</v>
      </c>
      <c r="I32" s="11">
        <f>'RD T1'!E31</f>
        <v>1.9348899187753315</v>
      </c>
      <c r="J32" s="11">
        <f t="shared" si="5"/>
        <v>0.48380455140037704</v>
      </c>
      <c r="L32" s="10" t="str">
        <f>name!D28</f>
        <v>91 Elementary trades and related occupations</v>
      </c>
      <c r="M32" s="11">
        <v>6.8066580100293654</v>
      </c>
      <c r="N32" s="11">
        <v>5.9594868643614785</v>
      </c>
      <c r="O32" s="11">
        <v>5.3396590009751241</v>
      </c>
      <c r="P32" s="11">
        <v>4.3855202714865129</v>
      </c>
      <c r="Q32" s="11">
        <v>4.0735362069537002</v>
      </c>
      <c r="R32" s="11"/>
      <c r="S32" s="11">
        <f t="shared" si="3"/>
        <v>-1.2661227940214239</v>
      </c>
      <c r="T32" s="11">
        <f>'RD T1'!T31</f>
        <v>1.422501580528946</v>
      </c>
      <c r="U32" s="11">
        <f t="shared" si="6"/>
        <v>0.15637878650752213</v>
      </c>
      <c r="W32" s="10" t="str">
        <f>name!D28</f>
        <v>91 Elementary trades and related occupations</v>
      </c>
      <c r="X32" s="11">
        <v>1.5706909131412055</v>
      </c>
      <c r="Y32" s="11">
        <v>1.1966284223174455</v>
      </c>
      <c r="Z32" s="11">
        <v>1.0405610773144769</v>
      </c>
      <c r="AA32" s="11">
        <v>0.90872854787097457</v>
      </c>
      <c r="AB32" s="11">
        <v>0.85559850396093884</v>
      </c>
      <c r="AC32" s="11"/>
      <c r="AD32" s="11">
        <f t="shared" si="4"/>
        <v>-0.18496257335353805</v>
      </c>
      <c r="AE32" s="11">
        <f>'RD T1'!T60</f>
        <v>0.5123883382463853</v>
      </c>
      <c r="AF32" s="11">
        <f t="shared" si="7"/>
        <v>0.32742576489284725</v>
      </c>
    </row>
    <row r="33" spans="1:32" x14ac:dyDescent="0.2">
      <c r="A33" s="10" t="str">
        <f>name!D29</f>
        <v>92 Elementary administration and service occupations</v>
      </c>
      <c r="B33" s="11">
        <v>63.249542501503164</v>
      </c>
      <c r="C33" s="11">
        <v>61.679506919961106</v>
      </c>
      <c r="D33" s="11">
        <v>56.45427787612352</v>
      </c>
      <c r="E33" s="11">
        <v>58.110571450842954</v>
      </c>
      <c r="F33" s="11">
        <v>56.380179186404789</v>
      </c>
      <c r="G33" s="11"/>
      <c r="H33" s="11">
        <f t="shared" ref="H33" si="8">F33-D33</f>
        <v>-7.4098689718731237E-2</v>
      </c>
      <c r="I33" s="11">
        <f>'RD T1'!E32</f>
        <v>27.874838878036861</v>
      </c>
      <c r="J33" s="11">
        <f>SUM(H33:I33)</f>
        <v>27.80074018831813</v>
      </c>
      <c r="L33" s="10" t="str">
        <f>name!D29</f>
        <v>92 Elementary administration and service occupations</v>
      </c>
      <c r="M33" s="11">
        <v>29.799056279505407</v>
      </c>
      <c r="N33" s="11">
        <v>28.499415736772871</v>
      </c>
      <c r="O33" s="11">
        <v>26.443869239127018</v>
      </c>
      <c r="P33" s="11">
        <v>28.154433869367512</v>
      </c>
      <c r="Q33" s="11">
        <v>26.735806217010747</v>
      </c>
      <c r="R33" s="11"/>
      <c r="S33" s="11">
        <f t="shared" ref="S33" si="9">Q33-O33</f>
        <v>0.2919369778837293</v>
      </c>
      <c r="T33" s="11">
        <f>'RD T1'!T32</f>
        <v>10.785740248148919</v>
      </c>
      <c r="U33" s="11">
        <f t="shared" ref="U33" si="10">SUM(S33:T33)</f>
        <v>11.077677226032648</v>
      </c>
      <c r="W33" s="10" t="str">
        <f>name!D29</f>
        <v>92 Elementary administration and service occupations</v>
      </c>
      <c r="X33" s="11">
        <v>33.450486221997714</v>
      </c>
      <c r="Y33" s="11">
        <v>33.180091183188296</v>
      </c>
      <c r="Z33" s="11">
        <v>30.01040863699648</v>
      </c>
      <c r="AA33" s="11">
        <v>29.956137581475502</v>
      </c>
      <c r="AB33" s="11">
        <v>29.644372969394009</v>
      </c>
      <c r="AC33" s="11"/>
      <c r="AD33" s="11">
        <f t="shared" ref="AD33" si="11">AB33-Z33</f>
        <v>-0.36603566760247119</v>
      </c>
      <c r="AE33" s="11">
        <f>'RD T1'!T61</f>
        <v>17.089098629887943</v>
      </c>
      <c r="AF33" s="11">
        <f t="shared" ref="AF33" si="12">SUM(AD33:AE33)</f>
        <v>16.723062962285471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600.029</v>
      </c>
      <c r="C35" s="34">
        <f>SUM(C8:C33)</f>
        <v>605.8520000000002</v>
      </c>
      <c r="D35" s="34">
        <f>SUM(D8:D33)</f>
        <v>595.16399999999987</v>
      </c>
      <c r="E35" s="34">
        <f>SUM(E8:E33)</f>
        <v>608.1479999999998</v>
      </c>
      <c r="F35" s="34">
        <f>SUM(F8:F33)</f>
        <v>626.59000000000026</v>
      </c>
      <c r="G35" s="11"/>
      <c r="H35" s="34">
        <f>F35-D35</f>
        <v>31.426000000000386</v>
      </c>
      <c r="I35" s="34">
        <f>SUM(I8:I33)</f>
        <v>294.40072071581</v>
      </c>
      <c r="J35" s="34">
        <f>SUM(J8:J33)</f>
        <v>325.82672071581044</v>
      </c>
      <c r="L35" s="231" t="str">
        <f>name!D3</f>
        <v>All occupations</v>
      </c>
      <c r="M35" s="34">
        <f>SUM(M8:M33)</f>
        <v>308.29910247566028</v>
      </c>
      <c r="N35" s="34">
        <f>SUM(N8:N33)</f>
        <v>307.30036063807961</v>
      </c>
      <c r="O35" s="34">
        <f>SUM(O8:O33)</f>
        <v>298.41929920536666</v>
      </c>
      <c r="P35" s="34">
        <f>SUM(P8:P33)</f>
        <v>304.89394834586869</v>
      </c>
      <c r="Q35" s="34">
        <f>SUM(Q8:Q33)</f>
        <v>313.59920450607149</v>
      </c>
      <c r="R35" s="11"/>
      <c r="S35" s="34">
        <f>Q35-O35</f>
        <v>15.179905300704831</v>
      </c>
      <c r="T35" s="34">
        <f>SUM(T8:T33)</f>
        <v>122.80788228888349</v>
      </c>
      <c r="U35" s="34">
        <f>SUM(U8:U33)</f>
        <v>137.98778758958832</v>
      </c>
      <c r="W35" s="231" t="str">
        <f>name!D3</f>
        <v>All occupations</v>
      </c>
      <c r="X35" s="34">
        <f>SUM(X8:X33)</f>
        <v>291.72989752433955</v>
      </c>
      <c r="Y35" s="34">
        <f>SUM(Y8:Y33)</f>
        <v>298.55163936192059</v>
      </c>
      <c r="Z35" s="34">
        <f>SUM(Z8:Z33)</f>
        <v>296.7447007946331</v>
      </c>
      <c r="AA35" s="34">
        <f>SUM(AA8:AA33)</f>
        <v>303.25405165413099</v>
      </c>
      <c r="AB35" s="34">
        <f>SUM(AB8:AB33)</f>
        <v>312.9907954939286</v>
      </c>
      <c r="AC35" s="11"/>
      <c r="AD35" s="34">
        <f t="shared" ref="AD35" si="13">AB35-Z35</f>
        <v>16.246094699295497</v>
      </c>
      <c r="AE35" s="34">
        <f>SUM(AE8:AE33)</f>
        <v>171.59283842692645</v>
      </c>
      <c r="AF35" s="34">
        <f>SUM(AF8:AF33)</f>
        <v>187.83893312622195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Solent (Continued)</v>
      </c>
      <c r="L38" s="19" t="str">
        <f>CONCATENATE(L$1," (Continued)")</f>
        <v>Occupation Table 2.1  Males: Employment Change by Occupation (SOC 2020) and Replacement Demand, 2015-2035, Solent (Continued)</v>
      </c>
      <c r="W38" s="19" t="str">
        <f>CONCATENATE(W$1," (Continued)")</f>
        <v>Occupation Table 2.2  Females: Employment Change by Occupation (SOC 2020) and Replacement Demand, 2015-2035, Solent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7.4522321566386021</v>
      </c>
      <c r="C45" s="173">
        <f t="shared" si="20"/>
        <v>8.2940414284249311</v>
      </c>
      <c r="D45" s="173">
        <f t="shared" si="20"/>
        <v>8.5740180469750413</v>
      </c>
      <c r="E45" s="173">
        <f t="shared" si="20"/>
        <v>7.8290493372755456</v>
      </c>
      <c r="F45" s="173">
        <f t="shared" si="20"/>
        <v>8.2100302263023313</v>
      </c>
      <c r="H45" s="68">
        <f t="shared" ref="H45:H70" si="21">IF(D8&gt;0,(H8/D8)*100,0)</f>
        <v>0.81082487407714099</v>
      </c>
      <c r="I45" s="69">
        <f t="shared" ref="I45:I70" si="22">IF(D8&gt;0,I8/D8*100,0)</f>
        <v>49.12826225715586</v>
      </c>
      <c r="J45" s="69">
        <f t="shared" ref="J45:J70" si="23">IF(D8&gt;0,(J8/D8)*100,0)</f>
        <v>49.939087131233009</v>
      </c>
      <c r="L45" t="str">
        <f t="shared" ref="L45:L70" si="24">L8</f>
        <v>11 Corporate managers and directors</v>
      </c>
      <c r="M45" s="173">
        <f t="shared" ref="M45:Q45" si="25">M8/M$35*100</f>
        <v>9.9649751606724397</v>
      </c>
      <c r="N45" s="173">
        <f t="shared" si="25"/>
        <v>10.735399856291512</v>
      </c>
      <c r="O45" s="173">
        <f t="shared" si="25"/>
        <v>11.141702632978587</v>
      </c>
      <c r="P45" s="173">
        <f t="shared" si="25"/>
        <v>9.850113546765412</v>
      </c>
      <c r="Q45" s="173">
        <f t="shared" si="25"/>
        <v>9.9414811071578448</v>
      </c>
      <c r="S45" s="68">
        <f t="shared" ref="S45:S70" si="26">IF(O8&gt;0,(S8/O8)*100,0)</f>
        <v>-6.2335282712593285</v>
      </c>
      <c r="T45" s="69">
        <f t="shared" ref="T45:T70" si="27">IF(O8&gt;0,T8/O8*100,0)</f>
        <v>42.82381091397788</v>
      </c>
      <c r="U45" s="69">
        <f t="shared" ref="U45:U70" si="28">IF(O8&gt;0,(U8/O8)*100,0)</f>
        <v>36.590282642718549</v>
      </c>
      <c r="W45" t="str">
        <f t="shared" ref="W45:W70" si="29">W8</f>
        <v>11 Corporate managers and directors</v>
      </c>
      <c r="X45" s="173">
        <f t="shared" ref="X45:AB45" si="30">X8/X$35*100</f>
        <v>4.7967744216939217</v>
      </c>
      <c r="Y45" s="173">
        <f t="shared" si="30"/>
        <v>5.7811417272755889</v>
      </c>
      <c r="Z45" s="173">
        <f t="shared" si="30"/>
        <v>5.9918434279044304</v>
      </c>
      <c r="AA45" s="173">
        <f t="shared" si="30"/>
        <v>5.7970558871279954</v>
      </c>
      <c r="AB45" s="173">
        <f t="shared" si="30"/>
        <v>6.4752136543940271</v>
      </c>
      <c r="AD45" s="68">
        <f t="shared" ref="AD45:AD70" si="31">IF(Z8&gt;0,(AD8/Z8)*100,0)</f>
        <v>13.983566106977943</v>
      </c>
      <c r="AE45" s="69">
        <f t="shared" ref="AE45:AE70" si="32">IF(Z8&gt;0,AE8/Z8*100,0)</f>
        <v>60.917408037571185</v>
      </c>
      <c r="AF45" s="69">
        <f t="shared" ref="AF45:AF70" si="33">IF(Z8&gt;0,(AF8/Z8)*100,0)</f>
        <v>74.900974144549124</v>
      </c>
    </row>
    <row r="46" spans="1:32" x14ac:dyDescent="0.2">
      <c r="A46" t="str">
        <f t="shared" si="19"/>
        <v>12 Other managers and proprietors</v>
      </c>
      <c r="B46" s="173">
        <f t="shared" si="20"/>
        <v>3.4765340158650107</v>
      </c>
      <c r="C46" s="173">
        <f t="shared" si="20"/>
        <v>3.4957665770591424</v>
      </c>
      <c r="D46" s="173">
        <f t="shared" si="20"/>
        <v>3.4956635635453299</v>
      </c>
      <c r="E46" s="173">
        <f t="shared" si="20"/>
        <v>4.2771762216047069</v>
      </c>
      <c r="F46" s="173">
        <f t="shared" si="20"/>
        <v>4.7974343187532194</v>
      </c>
      <c r="H46" s="68">
        <f t="shared" si="21"/>
        <v>44.48614881685365</v>
      </c>
      <c r="I46" s="69">
        <f t="shared" si="22"/>
        <v>73.394713235428512</v>
      </c>
      <c r="J46" s="69">
        <f t="shared" si="23"/>
        <v>117.88086205228217</v>
      </c>
      <c r="L46" t="str">
        <f t="shared" si="24"/>
        <v>12 Other managers and proprietors</v>
      </c>
      <c r="M46" s="173">
        <f t="shared" ref="M46:Q46" si="34">M9/M$35*100</f>
        <v>3.9158118627028697</v>
      </c>
      <c r="N46" s="173">
        <f t="shared" si="34"/>
        <v>3.9672239117430972</v>
      </c>
      <c r="O46" s="173">
        <f t="shared" si="34"/>
        <v>3.8314167458990878</v>
      </c>
      <c r="P46" s="173">
        <f t="shared" si="34"/>
        <v>4.790209774115568</v>
      </c>
      <c r="Q46" s="173">
        <f t="shared" si="34"/>
        <v>5.3063213635097775</v>
      </c>
      <c r="S46" s="68">
        <f t="shared" si="26"/>
        <v>45.539943331502073</v>
      </c>
      <c r="T46" s="69">
        <f t="shared" si="27"/>
        <v>66.307052634215779</v>
      </c>
      <c r="U46" s="69">
        <f t="shared" si="28"/>
        <v>111.84699596571785</v>
      </c>
      <c r="W46" t="str">
        <f t="shared" si="29"/>
        <v>12 Other managers and proprietors</v>
      </c>
      <c r="X46" s="173">
        <f t="shared" ref="X46:AB46" si="35">X9/X$35*100</f>
        <v>3.012306773244954</v>
      </c>
      <c r="Y46" s="173">
        <f t="shared" si="35"/>
        <v>3.0104937134316243</v>
      </c>
      <c r="Z46" s="173">
        <f t="shared" si="35"/>
        <v>3.1580156489720497</v>
      </c>
      <c r="AA46" s="173">
        <f t="shared" si="35"/>
        <v>3.7613683548813173</v>
      </c>
      <c r="AB46" s="173">
        <f t="shared" si="35"/>
        <v>4.2875580708998111</v>
      </c>
      <c r="AD46" s="68">
        <f t="shared" si="31"/>
        <v>43.200433010947989</v>
      </c>
      <c r="AE46" s="69">
        <f t="shared" si="32"/>
        <v>82.042240941451325</v>
      </c>
      <c r="AF46" s="69">
        <f t="shared" si="33"/>
        <v>125.24267395239931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6.0042786983780392</v>
      </c>
      <c r="C47" s="173">
        <f t="shared" si="20"/>
        <v>6.2020555461847255</v>
      </c>
      <c r="D47" s="173">
        <f t="shared" si="20"/>
        <v>6.5866350152009092</v>
      </c>
      <c r="E47" s="173">
        <f t="shared" si="20"/>
        <v>6.7814706954321169</v>
      </c>
      <c r="F47" s="173">
        <f t="shared" si="20"/>
        <v>7.1735544036490708</v>
      </c>
      <c r="H47" s="68">
        <f t="shared" si="21"/>
        <v>14.661495885088197</v>
      </c>
      <c r="I47" s="69">
        <f t="shared" si="22"/>
        <v>40.372362765685423</v>
      </c>
      <c r="J47" s="69">
        <f t="shared" si="23"/>
        <v>55.033858650773624</v>
      </c>
      <c r="L47" t="str">
        <f t="shared" si="24"/>
        <v>21 Science, research, engineering and technology professionals</v>
      </c>
      <c r="M47" s="173">
        <f t="shared" ref="M47:Q47" si="36">M10/M$35*100</f>
        <v>9.2256289038927495</v>
      </c>
      <c r="N47" s="173">
        <f t="shared" si="36"/>
        <v>9.7023853299651641</v>
      </c>
      <c r="O47" s="173">
        <f t="shared" si="36"/>
        <v>10.001163966122279</v>
      </c>
      <c r="P47" s="173">
        <f t="shared" si="36"/>
        <v>9.942430917320241</v>
      </c>
      <c r="Q47" s="173">
        <f t="shared" si="36"/>
        <v>10.243851238324446</v>
      </c>
      <c r="S47" s="68">
        <f t="shared" si="26"/>
        <v>7.6367959983930342</v>
      </c>
      <c r="T47" s="69">
        <f t="shared" si="27"/>
        <v>33.572538163302582</v>
      </c>
      <c r="U47" s="69">
        <f t="shared" si="28"/>
        <v>41.209334161695615</v>
      </c>
      <c r="W47" t="str">
        <f t="shared" si="29"/>
        <v>21 Science, research, engineering and technology professionals</v>
      </c>
      <c r="X47" s="173">
        <f t="shared" ref="X47:AB47" si="37">X10/X$35*100</f>
        <v>2.599967431182292</v>
      </c>
      <c r="Y47" s="173">
        <f t="shared" si="37"/>
        <v>2.5991525200721379</v>
      </c>
      <c r="Z47" s="173">
        <f t="shared" si="37"/>
        <v>3.1528370942210655</v>
      </c>
      <c r="AA47" s="173">
        <f t="shared" si="37"/>
        <v>3.603417055723801</v>
      </c>
      <c r="AB47" s="173">
        <f t="shared" si="37"/>
        <v>4.0972893542815552</v>
      </c>
      <c r="AD47" s="68">
        <f t="shared" si="31"/>
        <v>37.070405491675189</v>
      </c>
      <c r="AE47" s="69">
        <f t="shared" si="32"/>
        <v>62.063916470925498</v>
      </c>
      <c r="AF47" s="69">
        <f t="shared" si="33"/>
        <v>99.13432196260068</v>
      </c>
    </row>
    <row r="48" spans="1:32" x14ac:dyDescent="0.2">
      <c r="A48" t="str">
        <f t="shared" si="19"/>
        <v>22 Health professionals</v>
      </c>
      <c r="B48" s="173">
        <f t="shared" si="20"/>
        <v>3.7209471524585278</v>
      </c>
      <c r="C48" s="173">
        <f t="shared" si="20"/>
        <v>4.3065865453600267</v>
      </c>
      <c r="D48" s="173">
        <f t="shared" si="20"/>
        <v>4.3608639318029576</v>
      </c>
      <c r="E48" s="173">
        <f t="shared" si="20"/>
        <v>4.4897034510130265</v>
      </c>
      <c r="F48" s="173">
        <f t="shared" si="20"/>
        <v>4.5376892264424722</v>
      </c>
      <c r="H48" s="68">
        <f t="shared" si="21"/>
        <v>9.5491516113566348</v>
      </c>
      <c r="I48" s="69">
        <f t="shared" si="22"/>
        <v>56.964575983581703</v>
      </c>
      <c r="J48" s="69">
        <f t="shared" si="23"/>
        <v>66.513727594938331</v>
      </c>
      <c r="L48" t="str">
        <f t="shared" si="24"/>
        <v>22 Health professionals</v>
      </c>
      <c r="M48" s="173">
        <f t="shared" ref="M48:Q48" si="38">M11/M$35*100</f>
        <v>1.5139882408791061</v>
      </c>
      <c r="N48" s="173">
        <f t="shared" si="38"/>
        <v>1.7453881773493596</v>
      </c>
      <c r="O48" s="173">
        <f t="shared" si="38"/>
        <v>1.9452999125924104</v>
      </c>
      <c r="P48" s="173">
        <f t="shared" si="38"/>
        <v>1.9792411983971585</v>
      </c>
      <c r="Q48" s="173">
        <f t="shared" si="38"/>
        <v>2.0005910386667751</v>
      </c>
      <c r="S48" s="68">
        <f t="shared" si="26"/>
        <v>8.0736447202884776</v>
      </c>
      <c r="T48" s="69">
        <f t="shared" si="27"/>
        <v>39.082487256520515</v>
      </c>
      <c r="U48" s="69">
        <f t="shared" si="28"/>
        <v>47.156131976808993</v>
      </c>
      <c r="W48" t="str">
        <f t="shared" si="29"/>
        <v>22 Health professionals</v>
      </c>
      <c r="X48" s="173">
        <f t="shared" ref="X48:AB48" si="39">X11/X$35*100</f>
        <v>6.0532533624650933</v>
      </c>
      <c r="Y48" s="173">
        <f t="shared" si="39"/>
        <v>6.9428379618234421</v>
      </c>
      <c r="Z48" s="173">
        <f t="shared" si="39"/>
        <v>6.7900595328303535</v>
      </c>
      <c r="AA48" s="173">
        <f t="shared" si="39"/>
        <v>7.0137414455533413</v>
      </c>
      <c r="AB48" s="173">
        <f t="shared" si="39"/>
        <v>7.0797191675615778</v>
      </c>
      <c r="AD48" s="68">
        <f t="shared" si="31"/>
        <v>9.9742585184257706</v>
      </c>
      <c r="AE48" s="69">
        <f t="shared" si="32"/>
        <v>62.116567801930664</v>
      </c>
      <c r="AF48" s="69">
        <f t="shared" si="33"/>
        <v>72.090826320356442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4.822006426045478</v>
      </c>
      <c r="C49" s="173">
        <f t="shared" si="20"/>
        <v>4.7869107188074533</v>
      </c>
      <c r="D49" s="173">
        <f t="shared" si="20"/>
        <v>4.9399675507081442</v>
      </c>
      <c r="E49" s="173">
        <f t="shared" si="20"/>
        <v>4.9944702871887996</v>
      </c>
      <c r="F49" s="173">
        <f t="shared" si="20"/>
        <v>5.1997147044537941</v>
      </c>
      <c r="H49" s="68">
        <f t="shared" si="21"/>
        <v>10.815937527940745</v>
      </c>
      <c r="I49" s="69">
        <f t="shared" si="22"/>
        <v>54.381890510893307</v>
      </c>
      <c r="J49" s="69">
        <f t="shared" si="23"/>
        <v>65.197828038834047</v>
      </c>
      <c r="L49" t="str">
        <f t="shared" si="24"/>
        <v>23 Teaching and other educational professionals</v>
      </c>
      <c r="M49" s="173">
        <f t="shared" ref="M49:Q49" si="40">M12/M$35*100</f>
        <v>2.909795814753243</v>
      </c>
      <c r="N49" s="173">
        <f t="shared" si="40"/>
        <v>2.7793403723944272</v>
      </c>
      <c r="O49" s="173">
        <f t="shared" si="40"/>
        <v>3.0596764623564514</v>
      </c>
      <c r="P49" s="173">
        <f t="shared" si="40"/>
        <v>3.2036496267950993</v>
      </c>
      <c r="Q49" s="173">
        <f t="shared" si="40"/>
        <v>3.3198794472208082</v>
      </c>
      <c r="S49" s="68">
        <f t="shared" si="26"/>
        <v>14.023627765860407</v>
      </c>
      <c r="T49" s="69">
        <f t="shared" si="27"/>
        <v>46.588253174352893</v>
      </c>
      <c r="U49" s="69">
        <f t="shared" si="28"/>
        <v>60.611880940213304</v>
      </c>
      <c r="W49" t="str">
        <f t="shared" si="29"/>
        <v>23 Teaching and other educational professionals</v>
      </c>
      <c r="X49" s="173">
        <f t="shared" ref="X49:AB49" si="41">X12/X$35*100</f>
        <v>6.8428236964339089</v>
      </c>
      <c r="Y49" s="173">
        <f t="shared" si="41"/>
        <v>6.8533106648186859</v>
      </c>
      <c r="Z49" s="173">
        <f t="shared" si="41"/>
        <v>6.8308695529526151</v>
      </c>
      <c r="AA49" s="173">
        <f t="shared" si="41"/>
        <v>6.7949751079769261</v>
      </c>
      <c r="AB49" s="173">
        <f t="shared" si="41"/>
        <v>7.0832040905886853</v>
      </c>
      <c r="AD49" s="68">
        <f t="shared" si="31"/>
        <v>9.3710439187784118</v>
      </c>
      <c r="AE49" s="69">
        <f t="shared" si="32"/>
        <v>57.892509038385384</v>
      </c>
      <c r="AF49" s="69">
        <f t="shared" si="33"/>
        <v>67.263552957163796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5.8010396637784387</v>
      </c>
      <c r="C50" s="173">
        <f t="shared" si="20"/>
        <v>6.41336758841258</v>
      </c>
      <c r="D50" s="173">
        <f t="shared" si="20"/>
        <v>6.9730990890218312</v>
      </c>
      <c r="E50" s="173">
        <f t="shared" si="20"/>
        <v>7.5814218799500956</v>
      </c>
      <c r="F50" s="173">
        <f t="shared" si="20"/>
        <v>8.1532603922853095</v>
      </c>
      <c r="H50" s="68">
        <f t="shared" si="21"/>
        <v>23.09836414595247</v>
      </c>
      <c r="I50" s="69">
        <f t="shared" si="22"/>
        <v>54.160337045979048</v>
      </c>
      <c r="J50" s="69">
        <f t="shared" si="23"/>
        <v>77.258701191931522</v>
      </c>
      <c r="L50" t="str">
        <f t="shared" si="24"/>
        <v>24 Business, media and public service professionals</v>
      </c>
      <c r="M50" s="173">
        <f t="shared" ref="M50:Q50" si="42">M13/M$35*100</f>
        <v>6.5701235212904816</v>
      </c>
      <c r="N50" s="173">
        <f t="shared" si="42"/>
        <v>6.9780467414121095</v>
      </c>
      <c r="O50" s="173">
        <f t="shared" si="42"/>
        <v>7.5501793096613881</v>
      </c>
      <c r="P50" s="173">
        <f t="shared" si="42"/>
        <v>8.3012148136705797</v>
      </c>
      <c r="Q50" s="173">
        <f t="shared" si="42"/>
        <v>8.8009830204816062</v>
      </c>
      <c r="S50" s="68">
        <f t="shared" si="26"/>
        <v>22.496015811182854</v>
      </c>
      <c r="T50" s="69">
        <f t="shared" si="27"/>
        <v>48.001241294955378</v>
      </c>
      <c r="U50" s="69">
        <f t="shared" si="28"/>
        <v>70.497257106138235</v>
      </c>
      <c r="W50" t="str">
        <f t="shared" si="29"/>
        <v>24 Business, media and public service professionals</v>
      </c>
      <c r="X50" s="173">
        <f t="shared" ref="X50:AB50" si="43">X13/X$35*100</f>
        <v>4.9882746197715804</v>
      </c>
      <c r="Y50" s="173">
        <f t="shared" si="43"/>
        <v>5.8321411455351573</v>
      </c>
      <c r="Z50" s="173">
        <f t="shared" si="43"/>
        <v>6.3927622723326669</v>
      </c>
      <c r="AA50" s="173">
        <f t="shared" si="43"/>
        <v>6.8577365462953042</v>
      </c>
      <c r="AB50" s="173">
        <f t="shared" si="43"/>
        <v>7.5042786846207479</v>
      </c>
      <c r="AD50" s="68">
        <f t="shared" si="31"/>
        <v>23.813782963695687</v>
      </c>
      <c r="AE50" s="69">
        <f t="shared" si="32"/>
        <v>61.475594258816542</v>
      </c>
      <c r="AF50" s="69">
        <f t="shared" si="33"/>
        <v>85.289377222512229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1.5528077787261796</v>
      </c>
      <c r="C51" s="173">
        <f t="shared" si="20"/>
        <v>1.6963212743158305</v>
      </c>
      <c r="D51" s="173">
        <f t="shared" si="20"/>
        <v>1.8874439864622419</v>
      </c>
      <c r="E51" s="173">
        <f t="shared" si="20"/>
        <v>1.6186666949945818</v>
      </c>
      <c r="F51" s="173">
        <f t="shared" si="20"/>
        <v>1.6570896502326193</v>
      </c>
      <c r="H51" s="68">
        <f t="shared" si="21"/>
        <v>-7.5687686940609193</v>
      </c>
      <c r="I51" s="69">
        <f t="shared" si="22"/>
        <v>37.080819754857004</v>
      </c>
      <c r="J51" s="69">
        <f t="shared" si="23"/>
        <v>29.512051060796086</v>
      </c>
      <c r="L51" t="str">
        <f t="shared" si="24"/>
        <v>31 Science, engineering and technology associate professionals</v>
      </c>
      <c r="M51" s="173">
        <f t="shared" ref="M51:Q51" si="44">M14/M$35*100</f>
        <v>2.0935000490189415</v>
      </c>
      <c r="N51" s="173">
        <f t="shared" si="44"/>
        <v>2.4307380714834581</v>
      </c>
      <c r="O51" s="173">
        <f t="shared" si="44"/>
        <v>2.6165745046143485</v>
      </c>
      <c r="P51" s="173">
        <f t="shared" si="44"/>
        <v>2.0765932755361916</v>
      </c>
      <c r="Q51" s="173">
        <f t="shared" si="44"/>
        <v>2.0030152953666271</v>
      </c>
      <c r="S51" s="68">
        <f t="shared" si="26"/>
        <v>-19.554972134555086</v>
      </c>
      <c r="T51" s="69">
        <f t="shared" si="27"/>
        <v>29.58343104996068</v>
      </c>
      <c r="U51" s="69">
        <f t="shared" si="28"/>
        <v>10.028458915405594</v>
      </c>
      <c r="W51" t="str">
        <f t="shared" si="29"/>
        <v>31 Science, engineering and technology associate professionals</v>
      </c>
      <c r="X51" s="173">
        <f t="shared" ref="X51:AB51" si="45">X14/X$35*100</f>
        <v>0.98140613953396849</v>
      </c>
      <c r="Y51" s="173">
        <f t="shared" si="45"/>
        <v>0.94038321579227446</v>
      </c>
      <c r="Z51" s="173">
        <f t="shared" si="45"/>
        <v>1.1541988175559876</v>
      </c>
      <c r="AA51" s="173">
        <f t="shared" si="45"/>
        <v>1.1582638003513341</v>
      </c>
      <c r="AB51" s="173">
        <f t="shared" si="45"/>
        <v>1.3104915754838653</v>
      </c>
      <c r="AD51" s="68">
        <f t="shared" si="31"/>
        <v>19.757356832881175</v>
      </c>
      <c r="AE51" s="69">
        <f t="shared" si="32"/>
        <v>54.173353340774035</v>
      </c>
      <c r="AF51" s="69">
        <f t="shared" si="33"/>
        <v>73.9307101736552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1.6827623608410387</v>
      </c>
      <c r="C52" s="173">
        <f t="shared" si="20"/>
        <v>1.8526625563516717</v>
      </c>
      <c r="D52" s="173">
        <f t="shared" si="20"/>
        <v>1.9307580763307031</v>
      </c>
      <c r="E52" s="173">
        <f t="shared" si="20"/>
        <v>1.8785049225189656</v>
      </c>
      <c r="F52" s="173">
        <f t="shared" si="20"/>
        <v>1.9271228795984592</v>
      </c>
      <c r="H52" s="68">
        <f t="shared" si="21"/>
        <v>5.0820055595227984</v>
      </c>
      <c r="I52" s="69">
        <f t="shared" si="22"/>
        <v>57.955583416955051</v>
      </c>
      <c r="J52" s="69">
        <f t="shared" si="23"/>
        <v>63.037588976477856</v>
      </c>
      <c r="L52" t="str">
        <f t="shared" si="24"/>
        <v>32 Health and social care associate professionals</v>
      </c>
      <c r="M52" s="173">
        <f t="shared" ref="M52:Q52" si="46">M15/M$35*100</f>
        <v>0.664920769494868</v>
      </c>
      <c r="N52" s="173">
        <f t="shared" si="46"/>
        <v>0.65970807132064135</v>
      </c>
      <c r="O52" s="173">
        <f t="shared" si="46"/>
        <v>0.77866950576133953</v>
      </c>
      <c r="P52" s="173">
        <f t="shared" si="46"/>
        <v>0.67564582391289785</v>
      </c>
      <c r="Q52" s="173">
        <f t="shared" si="46"/>
        <v>0.6781110585291632</v>
      </c>
      <c r="S52" s="68">
        <f t="shared" si="26"/>
        <v>-8.4842789528788423</v>
      </c>
      <c r="T52" s="69">
        <f t="shared" si="27"/>
        <v>41.492714237940895</v>
      </c>
      <c r="U52" s="69">
        <f t="shared" si="28"/>
        <v>33.008435285062056</v>
      </c>
      <c r="W52" t="str">
        <f t="shared" si="29"/>
        <v>32 Health and social care associate professionals</v>
      </c>
      <c r="X52" s="173">
        <f t="shared" ref="X52:AB52" si="47">X15/X$35*100</f>
        <v>2.7584136798774828</v>
      </c>
      <c r="Y52" s="173">
        <f t="shared" si="47"/>
        <v>3.0805752359080651</v>
      </c>
      <c r="Z52" s="173">
        <f t="shared" si="47"/>
        <v>3.0893481469576374</v>
      </c>
      <c r="AA52" s="173">
        <f t="shared" si="47"/>
        <v>3.0878686816420848</v>
      </c>
      <c r="AB52" s="173">
        <f t="shared" si="47"/>
        <v>3.178562599695943</v>
      </c>
      <c r="AD52" s="68">
        <f t="shared" si="31"/>
        <v>8.5206808600981088</v>
      </c>
      <c r="AE52" s="69">
        <f t="shared" si="32"/>
        <v>62.128462260143721</v>
      </c>
      <c r="AF52" s="69">
        <f t="shared" si="33"/>
        <v>70.649143120241845</v>
      </c>
    </row>
    <row r="53" spans="1:32" x14ac:dyDescent="0.2">
      <c r="A53" t="str">
        <f t="shared" si="19"/>
        <v>33 Protective service occupations</v>
      </c>
      <c r="B53" s="173">
        <f t="shared" si="20"/>
        <v>1.5287404606401755</v>
      </c>
      <c r="C53" s="173">
        <f t="shared" si="20"/>
        <v>1.4457754940864824</v>
      </c>
      <c r="D53" s="173">
        <f t="shared" si="20"/>
        <v>1.559123165055164</v>
      </c>
      <c r="E53" s="173">
        <f t="shared" si="20"/>
        <v>1.8333569206415472</v>
      </c>
      <c r="F53" s="173">
        <f t="shared" si="20"/>
        <v>1.9943680846402894</v>
      </c>
      <c r="H53" s="68">
        <f t="shared" si="21"/>
        <v>34.6702595106497</v>
      </c>
      <c r="I53" s="69">
        <f t="shared" si="22"/>
        <v>43.202200846649966</v>
      </c>
      <c r="J53" s="69">
        <f t="shared" si="23"/>
        <v>77.872460357299673</v>
      </c>
      <c r="L53" t="str">
        <f t="shared" si="24"/>
        <v>33 Protective service occupations</v>
      </c>
      <c r="M53" s="173">
        <f t="shared" ref="M53:Q53" si="48">M16/M$35*100</f>
        <v>2.3105979949908657</v>
      </c>
      <c r="N53" s="173">
        <f t="shared" si="48"/>
        <v>2.1272130512781167</v>
      </c>
      <c r="O53" s="173">
        <f t="shared" si="48"/>
        <v>2.2779149273991917</v>
      </c>
      <c r="P53" s="173">
        <f t="shared" si="48"/>
        <v>2.5479768299946666</v>
      </c>
      <c r="Q53" s="173">
        <f t="shared" si="48"/>
        <v>2.59861960971645</v>
      </c>
      <c r="S53" s="68">
        <f t="shared" si="26"/>
        <v>19.881800512498717</v>
      </c>
      <c r="T53" s="69">
        <f t="shared" si="27"/>
        <v>32.307802468599469</v>
      </c>
      <c r="U53" s="69">
        <f t="shared" si="28"/>
        <v>52.189602981098183</v>
      </c>
      <c r="W53" t="str">
        <f t="shared" si="29"/>
        <v>33 Protective service occupations</v>
      </c>
      <c r="X53" s="173">
        <f t="shared" ref="X53:AB53" si="49">X16/X$35*100</f>
        <v>0.70247624106685824</v>
      </c>
      <c r="Y53" s="173">
        <f t="shared" si="49"/>
        <v>0.74436917280527015</v>
      </c>
      <c r="Z53" s="173">
        <f t="shared" si="49"/>
        <v>0.8362750959274069</v>
      </c>
      <c r="AA53" s="173">
        <f t="shared" si="49"/>
        <v>1.1148725853432329</v>
      </c>
      <c r="AB53" s="173">
        <f t="shared" si="49"/>
        <v>1.3889419816572059</v>
      </c>
      <c r="AD53" s="68">
        <f t="shared" si="31"/>
        <v>75.179601830984993</v>
      </c>
      <c r="AE53" s="69">
        <f t="shared" si="32"/>
        <v>73.044722865051938</v>
      </c>
      <c r="AF53" s="69">
        <f t="shared" si="33"/>
        <v>148.22432469603694</v>
      </c>
    </row>
    <row r="54" spans="1:32" x14ac:dyDescent="0.2">
      <c r="A54" t="str">
        <f t="shared" si="19"/>
        <v>34 Culture, media and sports occupations</v>
      </c>
      <c r="B54" s="173">
        <f t="shared" si="20"/>
        <v>2.3798926192176038</v>
      </c>
      <c r="C54" s="173">
        <f t="shared" si="20"/>
        <v>2.0880672614181748</v>
      </c>
      <c r="D54" s="173">
        <f t="shared" si="20"/>
        <v>2.2199228210629118</v>
      </c>
      <c r="E54" s="173">
        <f t="shared" si="20"/>
        <v>2.1310322275216946</v>
      </c>
      <c r="F54" s="173">
        <f t="shared" si="20"/>
        <v>2.2554755494550336</v>
      </c>
      <c r="H54" s="68">
        <f t="shared" si="21"/>
        <v>6.96631960023395</v>
      </c>
      <c r="I54" s="69">
        <f t="shared" si="22"/>
        <v>46.981412276288651</v>
      </c>
      <c r="J54" s="69">
        <f t="shared" si="23"/>
        <v>53.94773187652261</v>
      </c>
      <c r="L54" t="str">
        <f t="shared" si="24"/>
        <v>34 Culture, media and sports occupations</v>
      </c>
      <c r="M54" s="173">
        <f t="shared" ref="M54:Q54" si="50">M17/M$35*100</f>
        <v>2.5118432444451635</v>
      </c>
      <c r="N54" s="173">
        <f t="shared" si="50"/>
        <v>2.115872019270197</v>
      </c>
      <c r="O54" s="173">
        <f t="shared" si="50"/>
        <v>2.1768707630427238</v>
      </c>
      <c r="P54" s="173">
        <f t="shared" si="50"/>
        <v>2.1289389254281299</v>
      </c>
      <c r="Q54" s="173">
        <f t="shared" si="50"/>
        <v>2.3250327913347095</v>
      </c>
      <c r="S54" s="68">
        <f t="shared" si="26"/>
        <v>12.239179203990053</v>
      </c>
      <c r="T54" s="69">
        <f t="shared" si="27"/>
        <v>41.616876562549074</v>
      </c>
      <c r="U54" s="69">
        <f t="shared" si="28"/>
        <v>53.856055766539122</v>
      </c>
      <c r="W54" t="str">
        <f t="shared" si="29"/>
        <v>34 Culture, media and sports occupations</v>
      </c>
      <c r="X54" s="173">
        <f t="shared" ref="X54:AB54" si="51">X17/X$35*100</f>
        <v>2.2404476748564708</v>
      </c>
      <c r="Y54" s="173">
        <f t="shared" si="51"/>
        <v>2.059447716291432</v>
      </c>
      <c r="Z54" s="173">
        <f t="shared" si="51"/>
        <v>2.2632178317213305</v>
      </c>
      <c r="AA54" s="173">
        <f t="shared" si="51"/>
        <v>2.1331368494942846</v>
      </c>
      <c r="AB54" s="173">
        <f t="shared" si="51"/>
        <v>2.1857830983186362</v>
      </c>
      <c r="AD54" s="68">
        <f t="shared" si="31"/>
        <v>1.8660112612467417</v>
      </c>
      <c r="AE54" s="69">
        <f t="shared" si="32"/>
        <v>52.170396677862797</v>
      </c>
      <c r="AF54" s="69">
        <f t="shared" si="33"/>
        <v>54.03640793910953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6.3097296891258354</v>
      </c>
      <c r="C55" s="173">
        <f t="shared" si="52"/>
        <v>6.4128279690327705</v>
      </c>
      <c r="D55" s="173">
        <f t="shared" si="52"/>
        <v>6.7096477058065371</v>
      </c>
      <c r="E55" s="173">
        <f t="shared" si="52"/>
        <v>6.3261687646870302</v>
      </c>
      <c r="F55" s="173">
        <f t="shared" si="52"/>
        <v>6.3434124391264239</v>
      </c>
      <c r="H55" s="68">
        <f t="shared" si="21"/>
        <v>-0.46632551620608154</v>
      </c>
      <c r="I55" s="69">
        <f t="shared" si="22"/>
        <v>44.75644395321445</v>
      </c>
      <c r="J55" s="69">
        <f t="shared" si="23"/>
        <v>44.290118437008367</v>
      </c>
      <c r="L55" t="str">
        <f t="shared" si="24"/>
        <v>35 Business and public service associate professionals</v>
      </c>
      <c r="M55" s="173">
        <f t="shared" ref="M55:Q55" si="53">M18/M$35*100</f>
        <v>6.5044759531123653</v>
      </c>
      <c r="N55" s="173">
        <f t="shared" si="53"/>
        <v>6.5249388252433818</v>
      </c>
      <c r="O55" s="173">
        <f t="shared" si="53"/>
        <v>6.9564262619218873</v>
      </c>
      <c r="P55" s="173">
        <f t="shared" si="53"/>
        <v>6.3719301657888749</v>
      </c>
      <c r="Q55" s="173">
        <f t="shared" si="53"/>
        <v>6.1885886664926009</v>
      </c>
      <c r="S55" s="68">
        <f t="shared" si="26"/>
        <v>-6.5125147160050965</v>
      </c>
      <c r="T55" s="69">
        <f t="shared" si="27"/>
        <v>36.011468965112456</v>
      </c>
      <c r="U55" s="69">
        <f t="shared" si="28"/>
        <v>29.498954249107364</v>
      </c>
      <c r="W55" t="str">
        <f t="shared" si="29"/>
        <v>35 Business and public service associate professionals</v>
      </c>
      <c r="X55" s="173">
        <f t="shared" ref="X55:AB55" si="54">X18/X$35*100</f>
        <v>6.1039225404343824</v>
      </c>
      <c r="Y55" s="173">
        <f t="shared" si="54"/>
        <v>6.2974318297967127</v>
      </c>
      <c r="Z55" s="173">
        <f t="shared" si="54"/>
        <v>6.4614765216955847</v>
      </c>
      <c r="AA55" s="173">
        <f t="shared" si="54"/>
        <v>6.2801599012021843</v>
      </c>
      <c r="AB55" s="173">
        <f t="shared" si="54"/>
        <v>6.4985371668679388</v>
      </c>
      <c r="AD55" s="68">
        <f t="shared" si="31"/>
        <v>6.0797360042386295</v>
      </c>
      <c r="AE55" s="69">
        <f t="shared" si="32"/>
        <v>54.224414996656023</v>
      </c>
      <c r="AF55" s="69">
        <f t="shared" si="33"/>
        <v>60.304151000894649</v>
      </c>
    </row>
    <row r="56" spans="1:32" x14ac:dyDescent="0.2">
      <c r="A56" t="str">
        <f t="shared" si="19"/>
        <v>41 Administrative occupations</v>
      </c>
      <c r="B56" s="173">
        <f t="shared" si="52"/>
        <v>8.385282728873559</v>
      </c>
      <c r="C56" s="173">
        <f t="shared" si="52"/>
        <v>7.8619220723965544</v>
      </c>
      <c r="D56" s="173">
        <f t="shared" si="52"/>
        <v>8.2327189785984736</v>
      </c>
      <c r="E56" s="173">
        <f t="shared" si="52"/>
        <v>7.2730854056139753</v>
      </c>
      <c r="F56" s="173">
        <f t="shared" si="52"/>
        <v>6.4055150030148775</v>
      </c>
      <c r="H56" s="68">
        <f t="shared" si="21"/>
        <v>-18.08610687179306</v>
      </c>
      <c r="I56" s="69">
        <f t="shared" si="22"/>
        <v>44.356293551577451</v>
      </c>
      <c r="J56" s="69">
        <f t="shared" si="23"/>
        <v>26.270186679784391</v>
      </c>
      <c r="L56" t="str">
        <f t="shared" si="24"/>
        <v>41 Administrative occupations</v>
      </c>
      <c r="M56" s="173">
        <f t="shared" ref="M56:Q56" si="55">M19/M$35*100</f>
        <v>4.092943666023479</v>
      </c>
      <c r="N56" s="173">
        <f t="shared" si="55"/>
        <v>3.6824291025494977</v>
      </c>
      <c r="O56" s="173">
        <f t="shared" si="55"/>
        <v>4.4265522405261297</v>
      </c>
      <c r="P56" s="173">
        <f t="shared" si="55"/>
        <v>4.0088015124075387</v>
      </c>
      <c r="Q56" s="173">
        <f t="shared" si="55"/>
        <v>4.0998821376772598</v>
      </c>
      <c r="S56" s="68">
        <f t="shared" si="26"/>
        <v>-2.6684086284998862</v>
      </c>
      <c r="T56" s="69">
        <f t="shared" si="27"/>
        <v>34.906360502118424</v>
      </c>
      <c r="U56" s="69">
        <f t="shared" si="28"/>
        <v>32.237951873618535</v>
      </c>
      <c r="W56" t="str">
        <f t="shared" si="29"/>
        <v>41 Administrative occupations</v>
      </c>
      <c r="X56" s="173">
        <f t="shared" ref="X56:AB56" si="56">X19/X$35*100</f>
        <v>12.921411153926357</v>
      </c>
      <c r="Y56" s="173">
        <f t="shared" si="56"/>
        <v>12.163890400767881</v>
      </c>
      <c r="Z56" s="173">
        <f t="shared" si="56"/>
        <v>12.060364788591876</v>
      </c>
      <c r="AA56" s="173">
        <f t="shared" si="56"/>
        <v>10.555021456567875</v>
      </c>
      <c r="AB56" s="173">
        <f t="shared" si="56"/>
        <v>8.7156296864575662</v>
      </c>
      <c r="AD56" s="68">
        <f t="shared" si="31"/>
        <v>-23.776845317324728</v>
      </c>
      <c r="AE56" s="69">
        <f t="shared" si="32"/>
        <v>47.844304308024277</v>
      </c>
      <c r="AF56" s="69">
        <f t="shared" si="33"/>
        <v>24.067458990699546</v>
      </c>
    </row>
    <row r="57" spans="1:32" x14ac:dyDescent="0.2">
      <c r="A57" t="str">
        <f t="shared" si="19"/>
        <v>42 Secretarial and related occupations</v>
      </c>
      <c r="B57" s="173">
        <f t="shared" si="52"/>
        <v>2.4821424939610028</v>
      </c>
      <c r="C57" s="173">
        <f t="shared" si="52"/>
        <v>2.1609348320836275</v>
      </c>
      <c r="D57" s="173">
        <f t="shared" si="52"/>
        <v>2.1495077585515276</v>
      </c>
      <c r="E57" s="173">
        <f t="shared" si="52"/>
        <v>2.1544394219786085</v>
      </c>
      <c r="F57" s="173">
        <f t="shared" si="52"/>
        <v>1.642024606037007</v>
      </c>
      <c r="H57" s="68">
        <f t="shared" si="21"/>
        <v>-19.575670404007482</v>
      </c>
      <c r="I57" s="69">
        <f t="shared" si="22"/>
        <v>50.459462519014018</v>
      </c>
      <c r="J57" s="69">
        <f t="shared" si="23"/>
        <v>30.883792115006536</v>
      </c>
      <c r="L57" t="str">
        <f t="shared" si="24"/>
        <v>42 Secretarial and related occupations</v>
      </c>
      <c r="M57" s="173">
        <f t="shared" ref="M57:Q57" si="57">M20/M$35*100</f>
        <v>0.22938588558468037</v>
      </c>
      <c r="N57" s="173">
        <f t="shared" si="57"/>
        <v>0.18038689695322624</v>
      </c>
      <c r="O57" s="173">
        <f t="shared" si="57"/>
        <v>0.1681538984441977</v>
      </c>
      <c r="P57" s="173">
        <f t="shared" si="57"/>
        <v>0.22166181365164467</v>
      </c>
      <c r="Q57" s="173">
        <f t="shared" si="57"/>
        <v>0.24863786100433644</v>
      </c>
      <c r="S57" s="68">
        <f t="shared" si="26"/>
        <v>55.38474049021054</v>
      </c>
      <c r="T57" s="69">
        <f t="shared" si="27"/>
        <v>44.373513811435323</v>
      </c>
      <c r="U57" s="69">
        <f t="shared" si="28"/>
        <v>99.758254301645863</v>
      </c>
      <c r="W57" t="str">
        <f t="shared" si="29"/>
        <v>42 Secretarial and related occupations</v>
      </c>
      <c r="X57" s="173">
        <f t="shared" ref="X57:AB57" si="58">X20/X$35*100</f>
        <v>4.8628475445997976</v>
      </c>
      <c r="Y57" s="173">
        <f t="shared" si="58"/>
        <v>4.1995205053271443</v>
      </c>
      <c r="Z57" s="173">
        <f t="shared" si="58"/>
        <v>4.1420428529533604</v>
      </c>
      <c r="AA57" s="173">
        <f t="shared" si="58"/>
        <v>4.0976688464922679</v>
      </c>
      <c r="AB57" s="173">
        <f t="shared" si="58"/>
        <v>3.0381198941491663</v>
      </c>
      <c r="AD57" s="68">
        <f t="shared" si="31"/>
        <v>-22.636000301570867</v>
      </c>
      <c r="AE57" s="69">
        <f t="shared" si="32"/>
        <v>50.707927149379017</v>
      </c>
      <c r="AF57" s="69">
        <f t="shared" si="33"/>
        <v>28.07192684780815</v>
      </c>
    </row>
    <row r="58" spans="1:32" x14ac:dyDescent="0.2">
      <c r="A58" t="str">
        <f t="shared" si="19"/>
        <v>51 Skilled agricultural and related trades</v>
      </c>
      <c r="B58" s="173">
        <f t="shared" si="52"/>
        <v>0.91072857167873567</v>
      </c>
      <c r="C58" s="173">
        <f t="shared" si="52"/>
        <v>0.95711986474677824</v>
      </c>
      <c r="D58" s="173">
        <f t="shared" si="52"/>
        <v>0.7810062065726141</v>
      </c>
      <c r="E58" s="173">
        <f t="shared" si="52"/>
        <v>0.81068306036322579</v>
      </c>
      <c r="F58" s="173">
        <f t="shared" si="52"/>
        <v>0.9137478715369447</v>
      </c>
      <c r="H58" s="68">
        <f t="shared" si="21"/>
        <v>23.173901765681251</v>
      </c>
      <c r="I58" s="69">
        <f t="shared" si="22"/>
        <v>62.217434022428264</v>
      </c>
      <c r="J58" s="69">
        <f t="shared" si="23"/>
        <v>85.391335788109515</v>
      </c>
      <c r="L58" t="str">
        <f t="shared" si="24"/>
        <v>51 Skilled agricultural and related trades</v>
      </c>
      <c r="M58" s="173">
        <f t="shared" ref="M58:Q58" si="59">M21/M$35*100</f>
        <v>1.3764301207090637</v>
      </c>
      <c r="N58" s="173">
        <f t="shared" si="59"/>
        <v>1.6025979900829372</v>
      </c>
      <c r="O58" s="173">
        <f t="shared" si="59"/>
        <v>1.1645814253120053</v>
      </c>
      <c r="P58" s="173">
        <f t="shared" si="59"/>
        <v>1.1630005505728034</v>
      </c>
      <c r="Q58" s="173">
        <f t="shared" si="59"/>
        <v>1.2748015563945603</v>
      </c>
      <c r="S58" s="68">
        <f t="shared" si="26"/>
        <v>15.032556641059539</v>
      </c>
      <c r="T58" s="69">
        <f t="shared" si="27"/>
        <v>54.254340243216127</v>
      </c>
      <c r="U58" s="69">
        <f t="shared" si="28"/>
        <v>69.286896884275677</v>
      </c>
      <c r="W58" t="str">
        <f t="shared" si="29"/>
        <v>51 Skilled agricultural and related trades</v>
      </c>
      <c r="X58" s="173">
        <f t="shared" ref="X58:AB58" si="60">X21/X$35*100</f>
        <v>0.41857685597878092</v>
      </c>
      <c r="Y58" s="173">
        <f t="shared" si="60"/>
        <v>0.29272672618043533</v>
      </c>
      <c r="Z58" s="173">
        <f t="shared" si="60"/>
        <v>0.39526638489346311</v>
      </c>
      <c r="AA58" s="173">
        <f t="shared" si="60"/>
        <v>0.45646035476251273</v>
      </c>
      <c r="AB58" s="173">
        <f t="shared" si="60"/>
        <v>0.55199235033494665</v>
      </c>
      <c r="AD58" s="68">
        <f t="shared" si="31"/>
        <v>47.296277445948945</v>
      </c>
      <c r="AE58" s="69">
        <f t="shared" si="32"/>
        <v>85.811660379253169</v>
      </c>
      <c r="AF58" s="69">
        <f t="shared" si="33"/>
        <v>133.10793782520213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3.3732861880325036</v>
      </c>
      <c r="C59" s="173">
        <f t="shared" si="52"/>
        <v>3.3345960649259041</v>
      </c>
      <c r="D59" s="173">
        <f t="shared" si="52"/>
        <v>2.9770912804591672</v>
      </c>
      <c r="E59" s="173">
        <f t="shared" si="52"/>
        <v>2.9444925102122812</v>
      </c>
      <c r="F59" s="173">
        <f t="shared" si="52"/>
        <v>2.7489614319758484</v>
      </c>
      <c r="H59" s="68">
        <f t="shared" si="21"/>
        <v>-2.7872337167545167</v>
      </c>
      <c r="I59" s="69">
        <f t="shared" si="22"/>
        <v>38.410057509631109</v>
      </c>
      <c r="J59" s="69">
        <f t="shared" si="23"/>
        <v>35.622823792876588</v>
      </c>
      <c r="L59" t="str">
        <f t="shared" si="24"/>
        <v>52 Skilled metal, electrical and electronic trades</v>
      </c>
      <c r="M59" s="173">
        <f t="shared" ref="M59:Q59" si="61">M22/M$35*100</f>
        <v>6.4120387802044583</v>
      </c>
      <c r="N59" s="173">
        <f t="shared" si="61"/>
        <v>6.3210899988043385</v>
      </c>
      <c r="O59" s="173">
        <f t="shared" si="61"/>
        <v>5.7421482963182369</v>
      </c>
      <c r="P59" s="173">
        <f t="shared" si="61"/>
        <v>5.4435560025778447</v>
      </c>
      <c r="Q59" s="173">
        <f t="shared" si="61"/>
        <v>4.935464018276468</v>
      </c>
      <c r="S59" s="68">
        <f t="shared" si="26"/>
        <v>-9.6763182464646817</v>
      </c>
      <c r="T59" s="69">
        <f t="shared" si="27"/>
        <v>35.21833312613024</v>
      </c>
      <c r="U59" s="69">
        <f t="shared" si="28"/>
        <v>25.542014879665558</v>
      </c>
      <c r="W59" t="str">
        <f t="shared" si="29"/>
        <v>52 Skilled metal, electrical and electronic trades</v>
      </c>
      <c r="X59" s="173">
        <f t="shared" ref="X59:AB59" si="62">X22/X$35*100</f>
        <v>0.16194341938797049</v>
      </c>
      <c r="Y59" s="173">
        <f t="shared" si="62"/>
        <v>0.26058627256387418</v>
      </c>
      <c r="Z59" s="173">
        <f t="shared" si="62"/>
        <v>0.19643041364017896</v>
      </c>
      <c r="AA59" s="173">
        <f t="shared" si="62"/>
        <v>0.43191491661304909</v>
      </c>
      <c r="AB59" s="173">
        <f t="shared" si="62"/>
        <v>0.55820859966885572</v>
      </c>
      <c r="AD59" s="68">
        <f t="shared" si="31"/>
        <v>199.73425948732483</v>
      </c>
      <c r="AE59" s="69">
        <f t="shared" si="32"/>
        <v>132.23860399571444</v>
      </c>
      <c r="AF59" s="69">
        <f t="shared" si="33"/>
        <v>331.97286348303925</v>
      </c>
    </row>
    <row r="60" spans="1:32" x14ac:dyDescent="0.2">
      <c r="A60" t="str">
        <f t="shared" si="19"/>
        <v>53 Skilled construction and building trades</v>
      </c>
      <c r="B60" s="173">
        <f t="shared" si="52"/>
        <v>2.8739833531918979</v>
      </c>
      <c r="C60" s="173">
        <f t="shared" si="52"/>
        <v>2.6112502863300322</v>
      </c>
      <c r="D60" s="173">
        <f t="shared" si="52"/>
        <v>2.3742500496966437</v>
      </c>
      <c r="E60" s="173">
        <f t="shared" si="52"/>
        <v>2.4645865838851218</v>
      </c>
      <c r="F60" s="173">
        <f t="shared" si="52"/>
        <v>2.2050806539221157</v>
      </c>
      <c r="H60" s="68">
        <f t="shared" si="21"/>
        <v>-2.2211716745928256</v>
      </c>
      <c r="I60" s="69">
        <f t="shared" si="22"/>
        <v>43.077414771810126</v>
      </c>
      <c r="J60" s="69">
        <f t="shared" si="23"/>
        <v>40.856243097217302</v>
      </c>
      <c r="L60" t="str">
        <f t="shared" si="24"/>
        <v>53 Skilled construction and building trades</v>
      </c>
      <c r="M60" s="173">
        <f t="shared" ref="M60:Q60" si="63">M23/M$35*100</f>
        <v>5.5048763853262965</v>
      </c>
      <c r="N60" s="173">
        <f t="shared" si="63"/>
        <v>5.0470788826367272</v>
      </c>
      <c r="O60" s="173">
        <f t="shared" si="63"/>
        <v>4.6372086693388068</v>
      </c>
      <c r="P60" s="173">
        <f t="shared" si="63"/>
        <v>4.8261377327482524</v>
      </c>
      <c r="Q60" s="173">
        <f t="shared" si="63"/>
        <v>4.2986210761495407</v>
      </c>
      <c r="S60" s="68">
        <f t="shared" si="26"/>
        <v>-2.5861807575980822</v>
      </c>
      <c r="T60" s="69">
        <f t="shared" si="27"/>
        <v>42.853262860518548</v>
      </c>
      <c r="U60" s="69">
        <f t="shared" si="28"/>
        <v>40.267082102920462</v>
      </c>
      <c r="W60" t="str">
        <f t="shared" si="29"/>
        <v>53 Skilled construction and building trades</v>
      </c>
      <c r="X60" s="173">
        <f t="shared" ref="X60:AB60" si="64">X23/X$35*100</f>
        <v>9.3665095105815777E-2</v>
      </c>
      <c r="Y60" s="173">
        <f t="shared" si="64"/>
        <v>0.10404246225848857</v>
      </c>
      <c r="Z60" s="173">
        <f t="shared" si="64"/>
        <v>9.8521035510418284E-2</v>
      </c>
      <c r="AA60" s="173">
        <f t="shared" si="64"/>
        <v>9.0264954643364745E-2</v>
      </c>
      <c r="AB60" s="173">
        <f t="shared" si="64"/>
        <v>0.10747069074170917</v>
      </c>
      <c r="AD60" s="68">
        <f t="shared" si="31"/>
        <v>15.056104560966963</v>
      </c>
      <c r="AE60" s="69">
        <f t="shared" si="32"/>
        <v>53.687382223108692</v>
      </c>
      <c r="AF60" s="69">
        <f t="shared" si="33"/>
        <v>68.743486784075643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2.4568739105204416</v>
      </c>
      <c r="C61" s="173">
        <f t="shared" si="52"/>
        <v>2.1367182655875996</v>
      </c>
      <c r="D61" s="173">
        <f t="shared" si="52"/>
        <v>1.9961131242798758</v>
      </c>
      <c r="E61" s="173">
        <f t="shared" si="52"/>
        <v>1.9895217164967109</v>
      </c>
      <c r="F61" s="173">
        <f t="shared" si="52"/>
        <v>1.9883296531181287</v>
      </c>
      <c r="H61" s="68">
        <f t="shared" si="21"/>
        <v>4.8697046624338931</v>
      </c>
      <c r="I61" s="69">
        <f t="shared" si="22"/>
        <v>43.968029206119802</v>
      </c>
      <c r="J61" s="69">
        <f t="shared" si="23"/>
        <v>48.837733868553698</v>
      </c>
      <c r="L61" t="str">
        <f t="shared" si="24"/>
        <v>54 Textiles, printing and other skilled trades</v>
      </c>
      <c r="M61" s="173">
        <f t="shared" ref="M61:Q61" si="65">M24/M$35*100</f>
        <v>3.0542490851765947</v>
      </c>
      <c r="N61" s="173">
        <f t="shared" si="65"/>
        <v>2.7133275378862778</v>
      </c>
      <c r="O61" s="173">
        <f t="shared" si="65"/>
        <v>2.3375542725793874</v>
      </c>
      <c r="P61" s="173">
        <f t="shared" si="65"/>
        <v>2.3254712126553279</v>
      </c>
      <c r="Q61" s="173">
        <f t="shared" si="65"/>
        <v>2.3027967935425506</v>
      </c>
      <c r="S61" s="68">
        <f t="shared" si="26"/>
        <v>3.5242181607527518</v>
      </c>
      <c r="T61" s="69">
        <f t="shared" si="27"/>
        <v>33.029180375621685</v>
      </c>
      <c r="U61" s="69">
        <f t="shared" si="28"/>
        <v>36.553398536374438</v>
      </c>
      <c r="W61" t="str">
        <f t="shared" si="29"/>
        <v>54 Textiles, printing and other skilled trades</v>
      </c>
      <c r="X61" s="173">
        <f t="shared" ref="X61:AB61" si="66">X24/X$35*100</f>
        <v>1.8255699826384288</v>
      </c>
      <c r="Y61" s="173">
        <f t="shared" si="66"/>
        <v>1.5432121046321665</v>
      </c>
      <c r="Z61" s="173">
        <f t="shared" si="66"/>
        <v>1.6527451452643684</v>
      </c>
      <c r="AA61" s="173">
        <f t="shared" si="66"/>
        <v>1.6517555175955003</v>
      </c>
      <c r="AB61" s="173">
        <f t="shared" si="66"/>
        <v>1.6732512338797307</v>
      </c>
      <c r="AD61" s="68">
        <f t="shared" si="31"/>
        <v>6.7834277308416926</v>
      </c>
      <c r="AE61" s="69">
        <f t="shared" si="32"/>
        <v>59.526659725706487</v>
      </c>
      <c r="AF61" s="69">
        <f t="shared" si="33"/>
        <v>66.310087456548175</v>
      </c>
    </row>
    <row r="62" spans="1:32" x14ac:dyDescent="0.2">
      <c r="A62" t="str">
        <f t="shared" si="19"/>
        <v>61 Caring personal service occupations</v>
      </c>
      <c r="B62" s="173">
        <f t="shared" si="52"/>
        <v>7.6537420104086982</v>
      </c>
      <c r="C62" s="173">
        <f t="shared" si="52"/>
        <v>7.5978288246013843</v>
      </c>
      <c r="D62" s="173">
        <f t="shared" si="52"/>
        <v>7.4505753289428807</v>
      </c>
      <c r="E62" s="173">
        <f t="shared" si="52"/>
        <v>7.8177219960276139</v>
      </c>
      <c r="F62" s="173">
        <f t="shared" si="52"/>
        <v>8.0888162354778395</v>
      </c>
      <c r="H62" s="68">
        <f t="shared" si="21"/>
        <v>14.298877327131009</v>
      </c>
      <c r="I62" s="69">
        <f t="shared" si="22"/>
        <v>59.953145725472723</v>
      </c>
      <c r="J62" s="69">
        <f t="shared" si="23"/>
        <v>74.252023052603718</v>
      </c>
      <c r="L62" t="str">
        <f t="shared" si="24"/>
        <v>61 Caring personal service occupations</v>
      </c>
      <c r="M62" s="173">
        <f t="shared" ref="M62:Q62" si="67">M25/M$35*100</f>
        <v>2.819256237682175</v>
      </c>
      <c r="N62" s="173">
        <f t="shared" si="67"/>
        <v>2.6987217314779768</v>
      </c>
      <c r="O62" s="173">
        <f t="shared" si="67"/>
        <v>2.7932881054950216</v>
      </c>
      <c r="P62" s="173">
        <f t="shared" si="67"/>
        <v>3.3261059389786132</v>
      </c>
      <c r="Q62" s="173">
        <f t="shared" si="67"/>
        <v>3.7405756621139283</v>
      </c>
      <c r="S62" s="68">
        <f t="shared" si="26"/>
        <v>40.724838192900009</v>
      </c>
      <c r="T62" s="69">
        <f t="shared" si="27"/>
        <v>55.553897292349284</v>
      </c>
      <c r="U62" s="69">
        <f t="shared" si="28"/>
        <v>96.278735485249314</v>
      </c>
      <c r="W62" t="str">
        <f t="shared" si="29"/>
        <v>61 Caring personal service occupations</v>
      </c>
      <c r="X62" s="173">
        <f t="shared" ref="X62:AB62" si="68">X25/X$35*100</f>
        <v>12.762809121154813</v>
      </c>
      <c r="Y62" s="173">
        <f t="shared" si="68"/>
        <v>12.640498761832422</v>
      </c>
      <c r="Z62" s="173">
        <f t="shared" si="68"/>
        <v>12.134144692431766</v>
      </c>
      <c r="AA62" s="173">
        <f t="shared" si="68"/>
        <v>12.333627213509372</v>
      </c>
      <c r="AB62" s="173">
        <f t="shared" si="68"/>
        <v>12.445509162041548</v>
      </c>
      <c r="AD62" s="68">
        <f t="shared" si="31"/>
        <v>8.1812744108852389</v>
      </c>
      <c r="AE62" s="69">
        <f t="shared" si="32"/>
        <v>60.971570568394007</v>
      </c>
      <c r="AF62" s="69">
        <f t="shared" si="33"/>
        <v>69.152844979279237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2.5301881962524511</v>
      </c>
      <c r="C63" s="173">
        <f t="shared" si="52"/>
        <v>2.5274453970412978</v>
      </c>
      <c r="D63" s="173">
        <f t="shared" si="52"/>
        <v>2.3378416445279431</v>
      </c>
      <c r="E63" s="173">
        <f t="shared" si="52"/>
        <v>2.306195572848587</v>
      </c>
      <c r="F63" s="173">
        <f t="shared" si="52"/>
        <v>2.3234966500520966</v>
      </c>
      <c r="H63" s="68">
        <f t="shared" si="21"/>
        <v>4.6342259036454836</v>
      </c>
      <c r="I63" s="69">
        <f t="shared" si="22"/>
        <v>51.581415454120695</v>
      </c>
      <c r="J63" s="69">
        <f t="shared" si="23"/>
        <v>56.215641357766174</v>
      </c>
      <c r="L63" t="str">
        <f t="shared" si="24"/>
        <v>62 Leisure, travel and related personal service occupations</v>
      </c>
      <c r="M63" s="173">
        <f t="shared" ref="M63:Q63" si="69">M26/M$35*100</f>
        <v>1.4706793335545523</v>
      </c>
      <c r="N63" s="173">
        <f t="shared" si="69"/>
        <v>1.5718678693165213</v>
      </c>
      <c r="O63" s="173">
        <f t="shared" si="69"/>
        <v>1.4461818841404113</v>
      </c>
      <c r="P63" s="173">
        <f t="shared" si="69"/>
        <v>1.4808537398482313</v>
      </c>
      <c r="Q63" s="173">
        <f t="shared" si="69"/>
        <v>1.6156658652229816</v>
      </c>
      <c r="S63" s="68">
        <f t="shared" si="26"/>
        <v>17.402319911502971</v>
      </c>
      <c r="T63" s="69">
        <f t="shared" si="27"/>
        <v>47.367854217027997</v>
      </c>
      <c r="U63" s="69">
        <f t="shared" si="28"/>
        <v>64.770174128530968</v>
      </c>
      <c r="W63" t="str">
        <f t="shared" si="29"/>
        <v>62 Leisure, travel and related personal service occupations</v>
      </c>
      <c r="X63" s="173">
        <f t="shared" ref="X63:AB63" si="70">X26/X$35*100</f>
        <v>3.6498733372226826</v>
      </c>
      <c r="Y63" s="173">
        <f t="shared" si="70"/>
        <v>3.5110250535290994</v>
      </c>
      <c r="Z63" s="173">
        <f t="shared" si="70"/>
        <v>3.2345332454627922</v>
      </c>
      <c r="AA63" s="173">
        <f t="shared" si="70"/>
        <v>3.1360005790006529</v>
      </c>
      <c r="AB63" s="173">
        <f t="shared" si="70"/>
        <v>3.0327033559458632</v>
      </c>
      <c r="AD63" s="68">
        <f t="shared" si="31"/>
        <v>-1.1066915619330728</v>
      </c>
      <c r="AE63" s="69">
        <f t="shared" si="32"/>
        <v>53.47595878090258</v>
      </c>
      <c r="AF63" s="69">
        <f t="shared" si="33"/>
        <v>52.369267218969505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0.12836365792149967</v>
      </c>
      <c r="C64" s="173">
        <f t="shared" si="52"/>
        <v>0.10543103899968143</v>
      </c>
      <c r="D64" s="173">
        <f t="shared" si="52"/>
        <v>0.13113357001850467</v>
      </c>
      <c r="E64" s="173">
        <f t="shared" si="52"/>
        <v>0.10856542452691703</v>
      </c>
      <c r="F64" s="173">
        <f t="shared" si="52"/>
        <v>0.1083840121556115</v>
      </c>
      <c r="H64" s="68">
        <f t="shared" si="21"/>
        <v>-12.984194549514342</v>
      </c>
      <c r="I64" s="69">
        <f t="shared" si="22"/>
        <v>42.75545998842054</v>
      </c>
      <c r="J64" s="69">
        <f t="shared" si="23"/>
        <v>29.771265438906198</v>
      </c>
      <c r="L64" t="str">
        <f t="shared" si="24"/>
        <v>63 Community and civil enforcement occupations</v>
      </c>
      <c r="M64" s="173">
        <f t="shared" ref="M64:Q64" si="71">M27/M$35*100</f>
        <v>0.18461880014895871</v>
      </c>
      <c r="N64" s="173">
        <f t="shared" si="71"/>
        <v>0.13052117572773408</v>
      </c>
      <c r="O64" s="173">
        <f t="shared" si="71"/>
        <v>0.19390250285448257</v>
      </c>
      <c r="P64" s="173">
        <f t="shared" si="71"/>
        <v>0.12448925177901959</v>
      </c>
      <c r="Q64" s="173">
        <f t="shared" si="71"/>
        <v>0.13057461008030363</v>
      </c>
      <c r="S64" s="68">
        <f t="shared" si="26"/>
        <v>-29.234208434036308</v>
      </c>
      <c r="T64" s="69">
        <f t="shared" si="27"/>
        <v>28.750641082498131</v>
      </c>
      <c r="U64" s="69">
        <f t="shared" si="28"/>
        <v>-0.48356735153817793</v>
      </c>
      <c r="W64" t="str">
        <f t="shared" si="29"/>
        <v>63 Community and civil enforcement occupations</v>
      </c>
      <c r="X64" s="173">
        <f t="shared" ref="X64:AB64" si="72">X27/X$35*100</f>
        <v>6.8913426712615106E-2</v>
      </c>
      <c r="Y64" s="173">
        <f t="shared" si="72"/>
        <v>7.9605663927322143E-2</v>
      </c>
      <c r="Z64" s="173">
        <f t="shared" si="72"/>
        <v>6.8010417697261918E-2</v>
      </c>
      <c r="AA64" s="173">
        <f t="shared" si="72"/>
        <v>9.2555486532062595E-2</v>
      </c>
      <c r="AB64" s="173">
        <f t="shared" si="72"/>
        <v>8.6150278905674546E-2</v>
      </c>
      <c r="AD64" s="68">
        <f t="shared" si="31"/>
        <v>33.607192857985957</v>
      </c>
      <c r="AE64" s="69">
        <f t="shared" si="32"/>
        <v>82.909514492904691</v>
      </c>
      <c r="AF64" s="69">
        <f t="shared" si="33"/>
        <v>116.51670735089066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6.0535680861254253</v>
      </c>
      <c r="C65" s="173">
        <f t="shared" si="73"/>
        <v>5.6999782069148353</v>
      </c>
      <c r="D65" s="173">
        <f t="shared" si="73"/>
        <v>5.8173941554714563</v>
      </c>
      <c r="E65" s="173">
        <f t="shared" si="73"/>
        <v>5.2721089262071539</v>
      </c>
      <c r="F65" s="173">
        <f t="shared" si="73"/>
        <v>4.8768868587829122</v>
      </c>
      <c r="H65" s="68">
        <f t="shared" si="21"/>
        <v>-11.740594938586996</v>
      </c>
      <c r="I65" s="69">
        <f t="shared" si="22"/>
        <v>40.29172199434224</v>
      </c>
      <c r="J65" s="69">
        <f t="shared" si="23"/>
        <v>28.551127055755245</v>
      </c>
      <c r="L65" t="str">
        <f t="shared" si="24"/>
        <v>71 Sales occupations</v>
      </c>
      <c r="M65" s="173">
        <f t="shared" ref="M65:Q65" si="74">M28/M$35*100</f>
        <v>5.104029427008741</v>
      </c>
      <c r="N65" s="173">
        <f t="shared" si="74"/>
        <v>5.1046984626661098</v>
      </c>
      <c r="O65" s="173">
        <f t="shared" si="74"/>
        <v>5.2398969709594114</v>
      </c>
      <c r="P65" s="173">
        <f t="shared" si="74"/>
        <v>4.8734686730283565</v>
      </c>
      <c r="Q65" s="173">
        <f t="shared" si="74"/>
        <v>4.6968946586695672</v>
      </c>
      <c r="S65" s="68">
        <f t="shared" si="26"/>
        <v>-5.8032067312255657</v>
      </c>
      <c r="T65" s="69">
        <f t="shared" si="27"/>
        <v>31.704623037918957</v>
      </c>
      <c r="U65" s="69">
        <f t="shared" si="28"/>
        <v>25.901416306693392</v>
      </c>
      <c r="W65" t="str">
        <f t="shared" si="29"/>
        <v>71 Sales occupations</v>
      </c>
      <c r="X65" s="173">
        <f t="shared" ref="X65:AB65" si="75">X28/X$35*100</f>
        <v>7.0570371129747995</v>
      </c>
      <c r="Y65" s="173">
        <f t="shared" si="75"/>
        <v>6.3127019570812664</v>
      </c>
      <c r="Z65" s="173">
        <f t="shared" si="75"/>
        <v>6.3981502890558914</v>
      </c>
      <c r="AA65" s="173">
        <f t="shared" si="75"/>
        <v>5.6729048928177015</v>
      </c>
      <c r="AB65" s="173">
        <f t="shared" si="75"/>
        <v>5.0572289378008204</v>
      </c>
      <c r="AD65" s="68">
        <f t="shared" si="31"/>
        <v>-16.63058177627876</v>
      </c>
      <c r="AE65" s="69">
        <f t="shared" si="32"/>
        <v>47.363990036172929</v>
      </c>
      <c r="AF65" s="69">
        <f t="shared" si="33"/>
        <v>30.733408259894169</v>
      </c>
    </row>
    <row r="66" spans="1:32" x14ac:dyDescent="0.2">
      <c r="A66" t="str">
        <f t="shared" si="19"/>
        <v>72 Customer service occupations</v>
      </c>
      <c r="B66" s="173">
        <f t="shared" si="73"/>
        <v>1.4477024072940583</v>
      </c>
      <c r="C66" s="173">
        <f t="shared" si="73"/>
        <v>1.4962236077018167</v>
      </c>
      <c r="D66" s="173">
        <f t="shared" si="73"/>
        <v>1.5633734646731239</v>
      </c>
      <c r="E66" s="173">
        <f t="shared" si="73"/>
        <v>1.936691977775588</v>
      </c>
      <c r="F66" s="173">
        <f t="shared" si="73"/>
        <v>2.1215803900091759</v>
      </c>
      <c r="H66" s="68">
        <f t="shared" si="21"/>
        <v>42.870828028081462</v>
      </c>
      <c r="I66" s="69">
        <f t="shared" si="22"/>
        <v>59.148437140897592</v>
      </c>
      <c r="J66" s="69">
        <f t="shared" si="23"/>
        <v>102.01926516897906</v>
      </c>
      <c r="L66" t="str">
        <f t="shared" si="24"/>
        <v>72 Customer service occupations</v>
      </c>
      <c r="M66" s="173">
        <f t="shared" ref="M66:Q66" si="76">M29/M$35*100</f>
        <v>1.0177713632961054</v>
      </c>
      <c r="N66" s="173">
        <f t="shared" si="76"/>
        <v>0.89943762403644589</v>
      </c>
      <c r="O66" s="173">
        <f t="shared" si="76"/>
        <v>1.0732378414956465</v>
      </c>
      <c r="P66" s="173">
        <f t="shared" si="76"/>
        <v>1.4408299712776702</v>
      </c>
      <c r="Q66" s="173">
        <f t="shared" si="76"/>
        <v>1.6679140782976973</v>
      </c>
      <c r="S66" s="68">
        <f t="shared" si="26"/>
        <v>63.31487524855158</v>
      </c>
      <c r="T66" s="69">
        <f t="shared" si="27"/>
        <v>48.047993323171497</v>
      </c>
      <c r="U66" s="69">
        <f t="shared" si="28"/>
        <v>111.36286857172308</v>
      </c>
      <c r="W66" t="str">
        <f t="shared" si="29"/>
        <v>72 Customer service occupations</v>
      </c>
      <c r="X66" s="173">
        <f t="shared" ref="X66:AB66" si="77">X29/X$35*100</f>
        <v>1.9020519824175124</v>
      </c>
      <c r="Y66" s="173">
        <f t="shared" si="77"/>
        <v>2.1104977359433343</v>
      </c>
      <c r="Z66" s="173">
        <f t="shared" si="77"/>
        <v>2.056275035594302</v>
      </c>
      <c r="AA66" s="173">
        <f t="shared" si="77"/>
        <v>2.435235440496692</v>
      </c>
      <c r="AB66" s="173">
        <f t="shared" si="77"/>
        <v>2.576128563668437</v>
      </c>
      <c r="AD66" s="68">
        <f t="shared" si="31"/>
        <v>32.14018905292069</v>
      </c>
      <c r="AE66" s="69">
        <f t="shared" si="32"/>
        <v>64.974820429271389</v>
      </c>
      <c r="AF66" s="69">
        <f t="shared" si="33"/>
        <v>97.115009482192079</v>
      </c>
    </row>
    <row r="67" spans="1:32" x14ac:dyDescent="0.2">
      <c r="A67" t="str">
        <f t="shared" si="19"/>
        <v>81 Process, plant and machine operatives</v>
      </c>
      <c r="B67" s="173">
        <f t="shared" si="73"/>
        <v>1.6316009834470675</v>
      </c>
      <c r="C67" s="173">
        <f t="shared" si="73"/>
        <v>1.5756747262281119</v>
      </c>
      <c r="D67" s="173">
        <f t="shared" si="73"/>
        <v>1.4072763625322948</v>
      </c>
      <c r="E67" s="173">
        <f t="shared" si="73"/>
        <v>1.6615060766568208</v>
      </c>
      <c r="F67" s="173">
        <f t="shared" si="73"/>
        <v>1.5815209468612559</v>
      </c>
      <c r="H67" s="68">
        <f t="shared" si="21"/>
        <v>18.315695486312098</v>
      </c>
      <c r="I67" s="69">
        <f t="shared" si="22"/>
        <v>44.630940862219568</v>
      </c>
      <c r="J67" s="69">
        <f t="shared" si="23"/>
        <v>62.946636348531662</v>
      </c>
      <c r="L67" t="str">
        <f t="shared" si="24"/>
        <v>81 Process, plant and machine operatives</v>
      </c>
      <c r="M67" s="173">
        <f t="shared" ref="M67:Q67" si="78">M30/M$35*100</f>
        <v>2.643001206088059</v>
      </c>
      <c r="N67" s="173">
        <f t="shared" si="78"/>
        <v>2.5819447998465863</v>
      </c>
      <c r="O67" s="173">
        <f t="shared" si="78"/>
        <v>2.3343364606836419</v>
      </c>
      <c r="P67" s="173">
        <f t="shared" si="78"/>
        <v>2.7755564130635877</v>
      </c>
      <c r="Q67" s="173">
        <f t="shared" si="78"/>
        <v>2.6452499395081346</v>
      </c>
      <c r="S67" s="68">
        <f t="shared" si="26"/>
        <v>19.083421933640683</v>
      </c>
      <c r="T67" s="69">
        <f t="shared" si="27"/>
        <v>42.905964014318833</v>
      </c>
      <c r="U67" s="69">
        <f t="shared" si="28"/>
        <v>61.989385947959505</v>
      </c>
      <c r="W67" t="str">
        <f t="shared" si="29"/>
        <v>81 Process, plant and machine operatives</v>
      </c>
      <c r="X67" s="173">
        <f t="shared" ref="X67:AB67" si="79">X30/X$35*100</f>
        <v>0.56275687960308018</v>
      </c>
      <c r="Y67" s="173">
        <f t="shared" si="79"/>
        <v>0.53991703558819792</v>
      </c>
      <c r="Z67" s="173">
        <f t="shared" si="79"/>
        <v>0.47498465160787184</v>
      </c>
      <c r="AA67" s="173">
        <f t="shared" si="79"/>
        <v>0.54143132787653681</v>
      </c>
      <c r="AB67" s="173">
        <f t="shared" si="79"/>
        <v>0.51572421830992543</v>
      </c>
      <c r="AD67" s="68">
        <f t="shared" si="31"/>
        <v>14.521372358710687</v>
      </c>
      <c r="AE67" s="69">
        <f t="shared" si="32"/>
        <v>53.15626856369591</v>
      </c>
      <c r="AF67" s="69">
        <f t="shared" si="33"/>
        <v>67.677640922406596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3.4043281196485573</v>
      </c>
      <c r="C68" s="173">
        <f t="shared" si="73"/>
        <v>3.5787054613285525</v>
      </c>
      <c r="D68" s="173">
        <f t="shared" si="73"/>
        <v>2.9870652685355421</v>
      </c>
      <c r="E68" s="173">
        <f t="shared" si="73"/>
        <v>3.0934934183011502</v>
      </c>
      <c r="F68" s="173">
        <f t="shared" si="73"/>
        <v>2.9619056063814631</v>
      </c>
      <c r="H68" s="68">
        <f t="shared" si="21"/>
        <v>4.3934636413391255</v>
      </c>
      <c r="I68" s="69">
        <f t="shared" si="22"/>
        <v>54.982767046289261</v>
      </c>
      <c r="J68" s="69">
        <f t="shared" si="23"/>
        <v>59.376230687628386</v>
      </c>
      <c r="L68" t="str">
        <f t="shared" si="24"/>
        <v>82 Transport and mobile machine drivers and operatives</v>
      </c>
      <c r="M68" s="173">
        <f t="shared" ref="M68:Q68" si="80">M31/M$35*100</f>
        <v>6.0316164629790165</v>
      </c>
      <c r="N68" s="173">
        <f t="shared" si="80"/>
        <v>6.4862161780235459</v>
      </c>
      <c r="O68" s="173">
        <f t="shared" si="80"/>
        <v>5.4564348411084618</v>
      </c>
      <c r="P68" s="173">
        <f t="shared" si="80"/>
        <v>5.4495739110149692</v>
      </c>
      <c r="Q68" s="173">
        <f t="shared" si="80"/>
        <v>5.1120145243967086</v>
      </c>
      <c r="S68" s="68">
        <f t="shared" si="26"/>
        <v>-1.5465017937556236</v>
      </c>
      <c r="T68" s="69">
        <f t="shared" si="27"/>
        <v>51.940002408366084</v>
      </c>
      <c r="U68" s="69">
        <f t="shared" si="28"/>
        <v>50.393500614610453</v>
      </c>
      <c r="W68" t="str">
        <f t="shared" si="29"/>
        <v>82 Transport and mobile machine drivers and operatives</v>
      </c>
      <c r="X68" s="173">
        <f t="shared" ref="X68:AB68" si="81">X31/X$35*100</f>
        <v>0.62781928367650575</v>
      </c>
      <c r="Y68" s="173">
        <f t="shared" si="81"/>
        <v>0.58599340083194928</v>
      </c>
      <c r="Z68" s="173">
        <f t="shared" si="81"/>
        <v>0.50376047706682159</v>
      </c>
      <c r="AA68" s="173">
        <f t="shared" si="81"/>
        <v>0.72467202869116987</v>
      </c>
      <c r="AB68" s="173">
        <f t="shared" si="81"/>
        <v>0.80761718640755575</v>
      </c>
      <c r="AD68" s="68">
        <f t="shared" si="31"/>
        <v>69.094722949681071</v>
      </c>
      <c r="AE68" s="69">
        <f t="shared" si="32"/>
        <v>88.126176044827133</v>
      </c>
      <c r="AF68" s="69">
        <f t="shared" si="33"/>
        <v>157.22089899450822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1.3961573395903486</v>
      </c>
      <c r="C69" s="173">
        <f t="shared" si="73"/>
        <v>1.181165579494482</v>
      </c>
      <c r="D69" s="173">
        <f t="shared" si="73"/>
        <v>1.0720104170093618</v>
      </c>
      <c r="E69" s="173">
        <f t="shared" si="73"/>
        <v>0.8705526975929363</v>
      </c>
      <c r="F69" s="173">
        <f t="shared" si="73"/>
        <v>0.78666028996866222</v>
      </c>
      <c r="H69" s="68">
        <f t="shared" si="21"/>
        <v>-22.743500217377452</v>
      </c>
      <c r="I69" s="69">
        <f t="shared" si="22"/>
        <v>30.326382084519484</v>
      </c>
      <c r="J69" s="69">
        <f t="shared" si="23"/>
        <v>7.5828818671420315</v>
      </c>
      <c r="L69" t="str">
        <f t="shared" si="24"/>
        <v>91 Elementary trades and related occupations</v>
      </c>
      <c r="M69" s="173">
        <f t="shared" ref="M69:Q70" si="82">M32/M$35*100</f>
        <v>2.2078098688486261</v>
      </c>
      <c r="N69" s="173">
        <f t="shared" si="82"/>
        <v>1.939303569962358</v>
      </c>
      <c r="O69" s="173">
        <f t="shared" si="82"/>
        <v>1.7893142351026263</v>
      </c>
      <c r="P69" s="173">
        <f t="shared" si="82"/>
        <v>1.4383756369318363</v>
      </c>
      <c r="Q69" s="173">
        <f t="shared" si="82"/>
        <v>1.298962544681721</v>
      </c>
      <c r="S69" s="68">
        <f t="shared" si="26"/>
        <v>-23.71167885046977</v>
      </c>
      <c r="T69" s="69">
        <f t="shared" si="27"/>
        <v>26.640307560261245</v>
      </c>
      <c r="U69" s="69">
        <f t="shared" si="28"/>
        <v>2.9286287097914747</v>
      </c>
      <c r="W69" t="str">
        <f t="shared" si="29"/>
        <v>91 Elementary trades and related occupations</v>
      </c>
      <c r="X69" s="173">
        <f t="shared" ref="X69:AB70" si="83">X32/X$35*100</f>
        <v>0.5384058769671215</v>
      </c>
      <c r="Y69" s="173">
        <f t="shared" si="83"/>
        <v>0.40081120467967923</v>
      </c>
      <c r="Z69" s="173">
        <f t="shared" si="83"/>
        <v>0.35065868894306346</v>
      </c>
      <c r="AA69" s="173">
        <f t="shared" si="83"/>
        <v>0.29965916132504067</v>
      </c>
      <c r="AB69" s="173">
        <f t="shared" si="83"/>
        <v>0.27336219348263097</v>
      </c>
      <c r="AD69" s="68">
        <f t="shared" si="31"/>
        <v>-17.775273108513449</v>
      </c>
      <c r="AE69" s="69">
        <f t="shared" si="32"/>
        <v>49.241543761061898</v>
      </c>
      <c r="AF69" s="69">
        <f t="shared" si="33"/>
        <v>31.466270652548449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10.541080931338847</v>
      </c>
      <c r="C70" s="173">
        <f t="shared" si="73"/>
        <v>10.180622812165527</v>
      </c>
      <c r="D70" s="173">
        <f t="shared" si="73"/>
        <v>9.4854994381588149</v>
      </c>
      <c r="E70" s="173">
        <f t="shared" si="73"/>
        <v>9.5553338086852158</v>
      </c>
      <c r="F70" s="173">
        <f t="shared" si="73"/>
        <v>8.9979379157670518</v>
      </c>
      <c r="H70" s="68">
        <f t="shared" si="21"/>
        <v>-0.1312543398063199</v>
      </c>
      <c r="I70" s="69">
        <f t="shared" si="22"/>
        <v>49.375955067926043</v>
      </c>
      <c r="J70" s="69">
        <f t="shared" si="23"/>
        <v>49.244700728119724</v>
      </c>
      <c r="L70" t="str">
        <f t="shared" si="24"/>
        <v>92 Elementary administration and service occupations</v>
      </c>
      <c r="M70" s="173">
        <f t="shared" si="82"/>
        <v>9.6656318621161077</v>
      </c>
      <c r="N70" s="173">
        <f t="shared" si="82"/>
        <v>9.2741237522782534</v>
      </c>
      <c r="O70" s="173">
        <f t="shared" si="82"/>
        <v>8.8613133632918402</v>
      </c>
      <c r="P70" s="173">
        <f t="shared" si="82"/>
        <v>9.2341727417394974</v>
      </c>
      <c r="Q70" s="173">
        <f t="shared" si="82"/>
        <v>8.5254700371834407</v>
      </c>
      <c r="S70" s="68">
        <f t="shared" si="26"/>
        <v>1.1039873750841724</v>
      </c>
      <c r="T70" s="69">
        <f t="shared" si="27"/>
        <v>40.78729988647072</v>
      </c>
      <c r="U70" s="69">
        <f t="shared" si="28"/>
        <v>41.891287261554886</v>
      </c>
      <c r="W70" t="str">
        <f t="shared" si="29"/>
        <v>92 Elementary administration and service occupations</v>
      </c>
      <c r="X70" s="173">
        <f t="shared" si="83"/>
        <v>11.466252347072819</v>
      </c>
      <c r="Y70" s="173">
        <f t="shared" si="83"/>
        <v>11.113685811306357</v>
      </c>
      <c r="Z70" s="173">
        <f t="shared" si="83"/>
        <v>10.113207938215437</v>
      </c>
      <c r="AA70" s="173">
        <f t="shared" si="83"/>
        <v>9.8782316074844232</v>
      </c>
      <c r="AB70" s="173">
        <f t="shared" si="83"/>
        <v>9.4713242038355894</v>
      </c>
      <c r="AD70" s="68">
        <f t="shared" si="31"/>
        <v>-1.2196957130108075</v>
      </c>
      <c r="AE70" s="69">
        <f t="shared" si="32"/>
        <v>56.943905151696939</v>
      </c>
      <c r="AF70" s="69">
        <f t="shared" si="33"/>
        <v>55.724209438686131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5.280225282443225</v>
      </c>
      <c r="I72" s="67">
        <f>IF(D35&gt;0,I35/D35*100,0)</f>
        <v>49.465478543025128</v>
      </c>
      <c r="J72" s="67">
        <f>IF(D35&gt;0,(J35/D35)*100,0)</f>
        <v>54.745703825468361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5.0867706415523424</v>
      </c>
      <c r="T72" s="67">
        <f t="shared" ref="T72" si="85">IF(O35&gt;0,T35/O35*100,0)</f>
        <v>41.152794948549683</v>
      </c>
      <c r="U72" s="67">
        <f t="shared" ref="U72" si="86">IF(O35&gt;0,(U35/O35)*100,0)</f>
        <v>46.239565590102025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5.4747716322452096</v>
      </c>
      <c r="AE72" s="67">
        <f t="shared" ref="AE72" si="88">IF(Z35&gt;0,AE35/Z35*100,0)</f>
        <v>57.825072517699319</v>
      </c>
      <c r="AF72" s="67">
        <f t="shared" ref="AF72" si="89">IF(Z35&gt;0,(AF35/Z35)*100,0)</f>
        <v>63.299844149944526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Solent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Solent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Solent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2.9599996443269605</v>
      </c>
      <c r="C82" s="18">
        <f t="shared" ref="B82:E107" si="96">IF(AND(D$6-C$6 &lt;&gt; 0,C8&lt;&gt;0,D8&lt;&gt;0),(EXP(LN(D8/C8)/(D$6-C$6))-1)*100,0)</f>
        <v>1.5519579216254131</v>
      </c>
      <c r="D82" s="18">
        <f t="shared" si="96"/>
        <v>-1.3767175111462304</v>
      </c>
      <c r="E82" s="18">
        <f t="shared" si="96"/>
        <v>0.77689893162178336</v>
      </c>
      <c r="F82" s="18">
        <f t="shared" ref="F82:F107" si="97">IF(AND(F$6-D$6 &lt;&gt; 0,D8&lt;&gt;0,F8&lt;&gt;0),(EXP(LN(F8/D8)/(F$6-D$6))-1)*100,0)</f>
        <v>5.385151810719524E-2</v>
      </c>
      <c r="H82" s="18">
        <f t="shared" ref="H82:H107" si="98">IF($F$6-$D$6 &lt;&gt; 0,(EXP(LN(1+(H45/100))/($F$6-$D$6))-1)*100,0)</f>
        <v>5.385151810719524E-2</v>
      </c>
      <c r="I82" s="18">
        <f t="shared" ref="I82:I107" si="99">IF(D8&gt;0,((1+(I8/D8))^(1/($F$6-$D$6))-1)*100,0)</f>
        <v>2.7000520756597757</v>
      </c>
      <c r="J82" s="18">
        <f t="shared" ref="J82:J107" si="100">IF($F$6-$D$6 &lt;&gt; 0,(EXP(LN(1+(J45/100))/($F$6-$D$6))-1)*100,0)</f>
        <v>2.737183963109846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1.796583752382408</v>
      </c>
      <c r="N82" s="18">
        <f t="shared" si="102"/>
        <v>0.78529569979597369</v>
      </c>
      <c r="O82" s="18">
        <f t="shared" si="102"/>
        <v>-2.0143868955676658</v>
      </c>
      <c r="P82" s="18">
        <f t="shared" si="102"/>
        <v>0.3745474586972275</v>
      </c>
      <c r="Q82" s="18">
        <f t="shared" ref="Q82:Q107" si="103">IF(AND(Q$6-O$6 &lt;&gt; 0,O8&lt;&gt;0,Q8&lt;&gt;0),(EXP(LN(Q8/O8)/(Q$6-O$6))-1)*100,0)</f>
        <v>-0.4281663306013983</v>
      </c>
      <c r="S82" s="18">
        <f t="shared" ref="S82:S107" si="104">IF($F$6-$D$6 &lt;&gt; 0,(EXP(LN(1+(S45/100))/($F$6-$D$6))-1)*100,0)</f>
        <v>-0.4281663306013983</v>
      </c>
      <c r="T82" s="18">
        <f t="shared" ref="T82:T107" si="105">IF(O8&gt;0,((1+(T8/O8))^(1/($F$6-$D$6))-1)*100,0)</f>
        <v>2.4047357262047209</v>
      </c>
      <c r="U82" s="18">
        <f t="shared" ref="U82:U107" si="106">IF($F$6-$D$6 &lt;&gt; 0,(EXP(LN(1+(U45/100))/($F$6-$D$6))-1)*100,0)</f>
        <v>2.1005277464957395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5.3842503373400685</v>
      </c>
      <c r="Y82" s="18">
        <f t="shared" si="108"/>
        <v>3.0173447436901757</v>
      </c>
      <c r="Z82" s="18">
        <f t="shared" si="108"/>
        <v>-0.22674654125163229</v>
      </c>
      <c r="AA82" s="18">
        <f t="shared" si="108"/>
        <v>1.4325063772655078</v>
      </c>
      <c r="AB82" s="18">
        <f t="shared" ref="AB82:AB107" si="109">IF(AND(AB$6-Z$6 &lt;&gt; 0,Z8&lt;&gt;0,AB8&lt;&gt;0),(EXP(LN(AB8/Z8)/(AB$6-Z$6))-1)*100,0)</f>
        <v>0.87637854045856667</v>
      </c>
      <c r="AD82" s="18">
        <f t="shared" ref="AD82:AD107" si="110">IF($F$6-$D$6 &lt;&gt; 0,(EXP(LN(1+(AD45/100))/($F$6-$D$6))-1)*100,0)</f>
        <v>0.87637854045856667</v>
      </c>
      <c r="AE82" s="18">
        <f t="shared" ref="AE82:AE107" si="111">IF(Z8&gt;0,((1+(AE8/Z8))^(1/($F$6-$D$6))-1)*100,0)</f>
        <v>3.2223008188987157</v>
      </c>
      <c r="AF82" s="18">
        <f t="shared" ref="AF82:AF107" si="112">IF($F$6-$D$6 &lt;&gt; 0,(EXP(LN(1+(AF45/100))/($F$6-$D$6))-1)*100,0)</f>
        <v>3.7973219570996752</v>
      </c>
    </row>
    <row r="83" spans="1:32" x14ac:dyDescent="0.2">
      <c r="A83" t="str">
        <f t="shared" si="95"/>
        <v>12 Other managers and proprietors</v>
      </c>
      <c r="B83" s="18">
        <f t="shared" si="96"/>
        <v>0.38008566050720116</v>
      </c>
      <c r="C83" s="18">
        <f t="shared" si="96"/>
        <v>-1.7670220347136834</v>
      </c>
      <c r="D83" s="18">
        <f t="shared" si="96"/>
        <v>4.5682955131771674</v>
      </c>
      <c r="E83" s="18">
        <f t="shared" si="96"/>
        <v>1.4571379742930546</v>
      </c>
      <c r="F83" s="18">
        <f t="shared" si="97"/>
        <v>2.4837671453954879</v>
      </c>
      <c r="H83" s="18">
        <f t="shared" si="98"/>
        <v>2.4837671453954879</v>
      </c>
      <c r="I83" s="18">
        <f t="shared" si="99"/>
        <v>3.7374870674482974</v>
      </c>
      <c r="J83" s="18">
        <f t="shared" si="100"/>
        <v>5.3289946661837728</v>
      </c>
      <c r="L83" t="str">
        <f t="shared" si="101"/>
        <v>12 Other managers and proprietors</v>
      </c>
      <c r="M83" s="18">
        <f t="shared" si="102"/>
        <v>0.24527837330754476</v>
      </c>
      <c r="N83" s="18">
        <f t="shared" si="102"/>
        <v>-6.2143232981058061</v>
      </c>
      <c r="O83" s="18">
        <f t="shared" si="102"/>
        <v>5.0179188421508369</v>
      </c>
      <c r="P83" s="18">
        <f t="shared" si="102"/>
        <v>1.3133127953628421</v>
      </c>
      <c r="Q83" s="18">
        <f t="shared" si="103"/>
        <v>2.5334286410795492</v>
      </c>
      <c r="S83" s="18">
        <f t="shared" si="104"/>
        <v>2.5334286410795492</v>
      </c>
      <c r="T83" s="18">
        <f t="shared" si="105"/>
        <v>3.4492574755651706</v>
      </c>
      <c r="U83" s="18">
        <f t="shared" si="106"/>
        <v>5.1319744088827779</v>
      </c>
      <c r="W83" t="str">
        <f t="shared" si="107"/>
        <v>12 Other managers and proprietors</v>
      </c>
      <c r="X83" s="18">
        <f t="shared" si="108"/>
        <v>0.56439883659196166</v>
      </c>
      <c r="Y83" s="18">
        <f t="shared" si="108"/>
        <v>4.2653643050273526</v>
      </c>
      <c r="Z83" s="18">
        <f t="shared" si="108"/>
        <v>4.0090299026293241</v>
      </c>
      <c r="AA83" s="18">
        <f t="shared" si="108"/>
        <v>1.638655218796492</v>
      </c>
      <c r="AB83" s="18">
        <f t="shared" si="109"/>
        <v>2.4227161574606582</v>
      </c>
      <c r="AD83" s="18">
        <f t="shared" si="110"/>
        <v>2.4227161574606582</v>
      </c>
      <c r="AE83" s="18">
        <f t="shared" si="111"/>
        <v>4.0746146515773018</v>
      </c>
      <c r="AF83" s="18">
        <f t="shared" si="112"/>
        <v>5.5625918900767291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1.0572040689702078</v>
      </c>
      <c r="C84" s="18">
        <f t="shared" si="96"/>
        <v>4.3273209393354106</v>
      </c>
      <c r="D84" s="18">
        <f t="shared" si="96"/>
        <v>1.019818512136883</v>
      </c>
      <c r="E84" s="18">
        <f t="shared" si="96"/>
        <v>0.86452981093732006</v>
      </c>
      <c r="F84" s="18">
        <f t="shared" si="97"/>
        <v>0.91626616971278718</v>
      </c>
      <c r="H84" s="18">
        <f t="shared" si="98"/>
        <v>0.91626616971278718</v>
      </c>
      <c r="I84" s="18">
        <f t="shared" si="99"/>
        <v>2.2866073193849923</v>
      </c>
      <c r="J84" s="18">
        <f t="shared" si="100"/>
        <v>2.9662992201953564</v>
      </c>
      <c r="L84" t="str">
        <f t="shared" si="101"/>
        <v>21 Science, research, engineering and technology professionals</v>
      </c>
      <c r="M84" s="18">
        <f t="shared" si="102"/>
        <v>1.1855127309337465</v>
      </c>
      <c r="N84" s="18">
        <f t="shared" si="102"/>
        <v>0.10041201937565081</v>
      </c>
      <c r="O84" s="18">
        <f t="shared" si="102"/>
        <v>0.31197625541405927</v>
      </c>
      <c r="P84" s="18">
        <f t="shared" si="102"/>
        <v>0.5818647202475935</v>
      </c>
      <c r="Q84" s="18">
        <f t="shared" si="103"/>
        <v>0.491821313576013</v>
      </c>
      <c r="S84" s="18">
        <f t="shared" si="104"/>
        <v>0.491821313576013</v>
      </c>
      <c r="T84" s="18">
        <f t="shared" si="105"/>
        <v>1.9485715941987669</v>
      </c>
      <c r="U84" s="18">
        <f t="shared" si="106"/>
        <v>2.3271536023067085</v>
      </c>
      <c r="W84" t="str">
        <f t="shared" si="107"/>
        <v>21 Science, research, engineering and technology professionals</v>
      </c>
      <c r="X84" s="18">
        <f t="shared" si="108"/>
        <v>0.57165444222739836</v>
      </c>
      <c r="Y84" s="18">
        <f t="shared" si="108"/>
        <v>20.568339147314063</v>
      </c>
      <c r="Z84" s="18">
        <f t="shared" si="108"/>
        <v>3.1542979396926185</v>
      </c>
      <c r="AA84" s="18">
        <f t="shared" si="108"/>
        <v>1.6133351355501535</v>
      </c>
      <c r="AB84" s="18">
        <f t="shared" si="109"/>
        <v>2.1244145439131445</v>
      </c>
      <c r="AD84" s="18">
        <f t="shared" si="110"/>
        <v>2.1244145439131445</v>
      </c>
      <c r="AE84" s="18">
        <f t="shared" si="111"/>
        <v>3.271167936052799</v>
      </c>
      <c r="AF84" s="18">
        <f t="shared" si="112"/>
        <v>4.699130417393671</v>
      </c>
    </row>
    <row r="85" spans="1:32" x14ac:dyDescent="0.2">
      <c r="A85" t="str">
        <f t="shared" si="95"/>
        <v>22 Health professionals</v>
      </c>
      <c r="B85" s="18">
        <f t="shared" si="96"/>
        <v>3.9725021506110014</v>
      </c>
      <c r="C85" s="18">
        <f t="shared" si="96"/>
        <v>-0.52602683455387211</v>
      </c>
      <c r="D85" s="18">
        <f t="shared" si="96"/>
        <v>1.0191127678430334</v>
      </c>
      <c r="E85" s="18">
        <f t="shared" si="96"/>
        <v>0.40587539562018105</v>
      </c>
      <c r="F85" s="18">
        <f t="shared" si="97"/>
        <v>0.60987310390721028</v>
      </c>
      <c r="H85" s="18">
        <f t="shared" si="98"/>
        <v>0.60987310390721028</v>
      </c>
      <c r="I85" s="18">
        <f t="shared" si="99"/>
        <v>3.0512925505045363</v>
      </c>
      <c r="J85" s="18">
        <f t="shared" si="100"/>
        <v>3.4578231503014534</v>
      </c>
      <c r="L85" t="str">
        <f t="shared" si="101"/>
        <v>22 Health professionals</v>
      </c>
      <c r="M85" s="18">
        <f t="shared" si="102"/>
        <v>3.5356905254456228</v>
      </c>
      <c r="N85" s="18">
        <f t="shared" si="102"/>
        <v>8.2326703489512312</v>
      </c>
      <c r="O85" s="18">
        <f t="shared" si="102"/>
        <v>0.77824954423673098</v>
      </c>
      <c r="P85" s="18">
        <f t="shared" si="102"/>
        <v>0.38956548272550684</v>
      </c>
      <c r="Q85" s="18">
        <f t="shared" si="103"/>
        <v>0.51895998525028908</v>
      </c>
      <c r="S85" s="18">
        <f t="shared" si="104"/>
        <v>0.51895998525028908</v>
      </c>
      <c r="T85" s="18">
        <f t="shared" si="105"/>
        <v>2.2236765402797509</v>
      </c>
      <c r="U85" s="18">
        <f t="shared" si="106"/>
        <v>2.6089454560348058</v>
      </c>
      <c r="W85" t="str">
        <f t="shared" si="107"/>
        <v>22 Health professionals</v>
      </c>
      <c r="X85" s="18">
        <f t="shared" si="108"/>
        <v>4.0870438852180113</v>
      </c>
      <c r="Y85" s="18">
        <f t="shared" si="108"/>
        <v>-2.7924349769034906</v>
      </c>
      <c r="Z85" s="18">
        <f t="shared" si="108"/>
        <v>1.0880832693128895</v>
      </c>
      <c r="AA85" s="18">
        <f t="shared" si="108"/>
        <v>0.41049851787595681</v>
      </c>
      <c r="AB85" s="18">
        <f t="shared" si="109"/>
        <v>0.63585394880574242</v>
      </c>
      <c r="AD85" s="18">
        <f t="shared" si="110"/>
        <v>0.63585394880574242</v>
      </c>
      <c r="AE85" s="18">
        <f t="shared" si="111"/>
        <v>3.2734043130636881</v>
      </c>
      <c r="AF85" s="18">
        <f t="shared" si="112"/>
        <v>3.6852982677998636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5.8839591292980664E-2</v>
      </c>
      <c r="C86" s="18">
        <f t="shared" si="96"/>
        <v>1.3768696329919949</v>
      </c>
      <c r="D86" s="18">
        <f t="shared" si="96"/>
        <v>0.65320153537453685</v>
      </c>
      <c r="E86" s="18">
        <f t="shared" si="96"/>
        <v>0.70393150718901509</v>
      </c>
      <c r="F86" s="18">
        <f t="shared" si="97"/>
        <v>0.68701867629950009</v>
      </c>
      <c r="H86" s="18">
        <f t="shared" si="98"/>
        <v>0.68701867629950009</v>
      </c>
      <c r="I86" s="18">
        <f t="shared" si="99"/>
        <v>2.9373752812744014</v>
      </c>
      <c r="J86" s="18">
        <f t="shared" si="100"/>
        <v>3.4031150494997053</v>
      </c>
      <c r="L86" t="str">
        <f t="shared" si="101"/>
        <v>23 Teaching and other educational professionals</v>
      </c>
      <c r="M86" s="18">
        <f t="shared" si="102"/>
        <v>-1.2203443962219174</v>
      </c>
      <c r="N86" s="18">
        <f t="shared" si="102"/>
        <v>6.9048985693377363</v>
      </c>
      <c r="O86" s="18">
        <f t="shared" si="102"/>
        <v>1.3580580216701277</v>
      </c>
      <c r="P86" s="18">
        <f t="shared" si="102"/>
        <v>0.63993437547369414</v>
      </c>
      <c r="Q86" s="18">
        <f t="shared" si="103"/>
        <v>0.87874181235214621</v>
      </c>
      <c r="S86" s="18">
        <f t="shared" si="104"/>
        <v>0.87874181235214621</v>
      </c>
      <c r="T86" s="18">
        <f t="shared" si="105"/>
        <v>2.58249978362739</v>
      </c>
      <c r="U86" s="18">
        <f t="shared" si="106"/>
        <v>3.2092236394044349</v>
      </c>
      <c r="W86" t="str">
        <f t="shared" si="107"/>
        <v>23 Teaching and other educational professionals</v>
      </c>
      <c r="X86" s="18">
        <f t="shared" si="108"/>
        <v>0.61805022312888536</v>
      </c>
      <c r="Y86" s="18">
        <f t="shared" si="108"/>
        <v>-0.93070222688522719</v>
      </c>
      <c r="Z86" s="18">
        <f t="shared" si="108"/>
        <v>0.32914324524806471</v>
      </c>
      <c r="AA86" s="18">
        <f t="shared" si="108"/>
        <v>0.73414019645090534</v>
      </c>
      <c r="AB86" s="18">
        <f t="shared" si="109"/>
        <v>0.5989598884755809</v>
      </c>
      <c r="AD86" s="18">
        <f t="shared" si="110"/>
        <v>0.5989598884755809</v>
      </c>
      <c r="AE86" s="18">
        <f t="shared" si="111"/>
        <v>3.0917950611096368</v>
      </c>
      <c r="AF86" s="18">
        <f t="shared" si="112"/>
        <v>3.4888166916239527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2.7882922665327214</v>
      </c>
      <c r="C87" s="18">
        <f t="shared" si="96"/>
        <v>6.8094827872992925</v>
      </c>
      <c r="D87" s="18">
        <f t="shared" si="96"/>
        <v>2.1267452548410226</v>
      </c>
      <c r="E87" s="18">
        <f t="shared" si="96"/>
        <v>1.0311932880602726</v>
      </c>
      <c r="F87" s="18">
        <f t="shared" si="97"/>
        <v>1.3950651899995892</v>
      </c>
      <c r="H87" s="18">
        <f t="shared" si="98"/>
        <v>1.3950651899995892</v>
      </c>
      <c r="I87" s="18">
        <f t="shared" si="99"/>
        <v>2.927520317155019</v>
      </c>
      <c r="J87" s="18">
        <f t="shared" si="100"/>
        <v>3.8900218289841249</v>
      </c>
      <c r="L87" t="str">
        <f t="shared" si="101"/>
        <v>24 Business, media and public service professionals</v>
      </c>
      <c r="M87" s="18">
        <f t="shared" si="102"/>
        <v>1.4349891965497186</v>
      </c>
      <c r="N87" s="18">
        <f t="shared" si="102"/>
        <v>5.0720553894753717</v>
      </c>
      <c r="O87" s="18">
        <f t="shared" si="102"/>
        <v>2.3531603696719472</v>
      </c>
      <c r="P87" s="18">
        <f t="shared" si="102"/>
        <v>0.86989479433112749</v>
      </c>
      <c r="Q87" s="18">
        <f t="shared" si="103"/>
        <v>1.3619128103510736</v>
      </c>
      <c r="S87" s="18">
        <f t="shared" si="104"/>
        <v>1.3619128103510736</v>
      </c>
      <c r="T87" s="18">
        <f t="shared" si="105"/>
        <v>2.6481257151323989</v>
      </c>
      <c r="U87" s="18">
        <f t="shared" si="106"/>
        <v>3.6210112827621099</v>
      </c>
      <c r="W87" t="str">
        <f t="shared" si="107"/>
        <v>24 Business, media and public service professionals</v>
      </c>
      <c r="X87" s="18">
        <f t="shared" si="108"/>
        <v>4.5873232407209974</v>
      </c>
      <c r="Y87" s="18">
        <f t="shared" si="108"/>
        <v>8.9491987352523505</v>
      </c>
      <c r="Z87" s="18">
        <f t="shared" si="108"/>
        <v>1.8551930875783995</v>
      </c>
      <c r="AA87" s="18">
        <f t="shared" si="108"/>
        <v>1.224423285523546</v>
      </c>
      <c r="AB87" s="18">
        <f t="shared" si="109"/>
        <v>1.4342446609241</v>
      </c>
      <c r="AD87" s="18">
        <f t="shared" si="110"/>
        <v>1.4342446609241</v>
      </c>
      <c r="AE87" s="18">
        <f t="shared" si="111"/>
        <v>3.2461325911928407</v>
      </c>
      <c r="AF87" s="18">
        <f t="shared" si="112"/>
        <v>4.1973566062156742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2.4816664852348458</v>
      </c>
      <c r="C88" s="18">
        <f t="shared" si="96"/>
        <v>9.3040039966813648</v>
      </c>
      <c r="D88" s="18">
        <f t="shared" si="96"/>
        <v>-2.6062254295955101</v>
      </c>
      <c r="E88" s="18">
        <f t="shared" si="96"/>
        <v>0.53476684239075478</v>
      </c>
      <c r="F88" s="18">
        <f t="shared" si="97"/>
        <v>-0.52332760015194602</v>
      </c>
      <c r="H88" s="18">
        <f t="shared" si="98"/>
        <v>-0.52332760015194602</v>
      </c>
      <c r="I88" s="18">
        <f t="shared" si="99"/>
        <v>2.1249318025773789</v>
      </c>
      <c r="J88" s="18">
        <f t="shared" si="100"/>
        <v>1.7389720792297059</v>
      </c>
      <c r="L88" t="str">
        <f t="shared" si="101"/>
        <v>31 Science, engineering and technology associate professionals</v>
      </c>
      <c r="M88" s="18">
        <f t="shared" si="102"/>
        <v>3.7203561428525989</v>
      </c>
      <c r="N88" s="18">
        <f t="shared" si="102"/>
        <v>4.5342911052945079</v>
      </c>
      <c r="O88" s="18">
        <f t="shared" si="102"/>
        <v>-4.1067479431354474</v>
      </c>
      <c r="P88" s="18">
        <f t="shared" si="102"/>
        <v>-7.9201256926331176E-2</v>
      </c>
      <c r="Q88" s="18">
        <f t="shared" si="103"/>
        <v>-1.4401696902817784</v>
      </c>
      <c r="S88" s="18">
        <f t="shared" si="104"/>
        <v>-1.4401696902817784</v>
      </c>
      <c r="T88" s="18">
        <f t="shared" si="105"/>
        <v>1.7427093168073338</v>
      </c>
      <c r="U88" s="18">
        <f t="shared" si="106"/>
        <v>0.63915972187074122</v>
      </c>
      <c r="W88" t="str">
        <f t="shared" si="107"/>
        <v>31 Science, engineering and technology associate professionals</v>
      </c>
      <c r="X88" s="18">
        <f t="shared" si="108"/>
        <v>-0.48841243395587597</v>
      </c>
      <c r="Y88" s="18">
        <f t="shared" si="108"/>
        <v>21.994223717074092</v>
      </c>
      <c r="Z88" s="18">
        <f t="shared" si="108"/>
        <v>0.50556275547910534</v>
      </c>
      <c r="AA88" s="18">
        <f t="shared" si="108"/>
        <v>1.5629180736110637</v>
      </c>
      <c r="AB88" s="18">
        <f t="shared" si="109"/>
        <v>1.2092360708504168</v>
      </c>
      <c r="AD88" s="18">
        <f t="shared" si="110"/>
        <v>1.2092360708504168</v>
      </c>
      <c r="AE88" s="18">
        <f t="shared" si="111"/>
        <v>2.9280996629568845</v>
      </c>
      <c r="AF88" s="18">
        <f t="shared" si="112"/>
        <v>3.7588344789232009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2.6814422260212023</v>
      </c>
      <c r="C89" s="18">
        <f t="shared" si="96"/>
        <v>2.3768220064846357</v>
      </c>
      <c r="D89" s="18">
        <f t="shared" si="96"/>
        <v>-0.11703604737216544</v>
      </c>
      <c r="E89" s="18">
        <f t="shared" si="96"/>
        <v>0.55579980849413957</v>
      </c>
      <c r="F89" s="18">
        <f t="shared" si="97"/>
        <v>0.33101909331052504</v>
      </c>
      <c r="H89" s="18">
        <f t="shared" si="98"/>
        <v>0.33101909331052504</v>
      </c>
      <c r="I89" s="18">
        <f t="shared" si="99"/>
        <v>3.0945400674255552</v>
      </c>
      <c r="J89" s="18">
        <f t="shared" si="100"/>
        <v>3.3124156388577575</v>
      </c>
      <c r="L89" t="str">
        <f t="shared" si="101"/>
        <v>32 Health and social care associate professionals</v>
      </c>
      <c r="M89" s="18">
        <f t="shared" si="102"/>
        <v>-0.27749551567399777</v>
      </c>
      <c r="N89" s="18">
        <f t="shared" si="102"/>
        <v>14.621267291587902</v>
      </c>
      <c r="O89" s="18">
        <f t="shared" si="102"/>
        <v>-2.3802782197859695</v>
      </c>
      <c r="P89" s="18">
        <f t="shared" si="102"/>
        <v>0.31844410003707413</v>
      </c>
      <c r="Q89" s="18">
        <f>IF(AND(Q$6-O$6 &lt;&gt; 0,O15&lt;&gt;0,Q15&lt;&gt;0),(EXP(LN(Q15/O15)/(Q$6-O$6))-1)*100,0)</f>
        <v>-0.58931941879639682</v>
      </c>
      <c r="S89" s="18">
        <f t="shared" si="104"/>
        <v>-0.58931941879639682</v>
      </c>
      <c r="T89" s="18">
        <f t="shared" si="105"/>
        <v>2.340830863982224</v>
      </c>
      <c r="U89" s="18">
        <f t="shared" si="106"/>
        <v>1.919811624033807</v>
      </c>
      <c r="W89" t="str">
        <f t="shared" si="107"/>
        <v>32 Health and social care associate professionals</v>
      </c>
      <c r="X89" s="18">
        <f t="shared" si="108"/>
        <v>3.3957614011726811</v>
      </c>
      <c r="Y89" s="18">
        <f t="shared" si="108"/>
        <v>-0.32217686049027527</v>
      </c>
      <c r="Z89" s="18">
        <f t="shared" si="108"/>
        <v>0.42529633993657612</v>
      </c>
      <c r="AA89" s="18">
        <f t="shared" si="108"/>
        <v>0.60734541120006647</v>
      </c>
      <c r="AB89" s="18">
        <f t="shared" si="109"/>
        <v>0.54662574861275015</v>
      </c>
      <c r="AD89" s="18">
        <f t="shared" si="110"/>
        <v>0.54662574861275015</v>
      </c>
      <c r="AE89" s="18">
        <f t="shared" si="111"/>
        <v>3.2739094389542478</v>
      </c>
      <c r="AF89" s="18">
        <f t="shared" si="112"/>
        <v>3.6271627182609789</v>
      </c>
    </row>
    <row r="90" spans="1:32" x14ac:dyDescent="0.2">
      <c r="A90" t="str">
        <f t="shared" si="95"/>
        <v>33 Protective service occupations</v>
      </c>
      <c r="B90" s="18">
        <f t="shared" si="96"/>
        <v>-1.1468868280861466</v>
      </c>
      <c r="C90" s="18">
        <f t="shared" si="96"/>
        <v>5.9374885856978254</v>
      </c>
      <c r="D90" s="18">
        <f t="shared" si="96"/>
        <v>3.7403826070627311</v>
      </c>
      <c r="E90" s="18">
        <f t="shared" si="96"/>
        <v>1.1470560813278796</v>
      </c>
      <c r="F90" s="18">
        <f t="shared" si="97"/>
        <v>2.0042138637180296</v>
      </c>
      <c r="H90" s="18">
        <f t="shared" si="98"/>
        <v>2.0042138637180296</v>
      </c>
      <c r="I90" s="18">
        <f t="shared" si="99"/>
        <v>2.4228004521271718</v>
      </c>
      <c r="J90" s="18">
        <f t="shared" si="100"/>
        <v>3.9139644810568974</v>
      </c>
      <c r="L90" t="str">
        <f t="shared" si="101"/>
        <v>33 Protective service occupations</v>
      </c>
      <c r="M90" s="18">
        <f t="shared" si="102"/>
        <v>-2.1255461712619605</v>
      </c>
      <c r="N90" s="18">
        <f t="shared" si="102"/>
        <v>3.989705411319977</v>
      </c>
      <c r="O90" s="18">
        <f t="shared" si="102"/>
        <v>2.706037590958088</v>
      </c>
      <c r="P90" s="18">
        <f t="shared" si="102"/>
        <v>0.47947066414228967</v>
      </c>
      <c r="Q90" s="18">
        <f t="shared" si="103"/>
        <v>1.2162439889553678</v>
      </c>
      <c r="S90" s="18">
        <f t="shared" si="104"/>
        <v>1.2162439889553678</v>
      </c>
      <c r="T90" s="18">
        <f t="shared" si="105"/>
        <v>1.883931945122197</v>
      </c>
      <c r="U90" s="18">
        <f t="shared" si="106"/>
        <v>2.8392732624931361</v>
      </c>
      <c r="W90" t="str">
        <f t="shared" si="107"/>
        <v>33 Protective service occupations</v>
      </c>
      <c r="X90" s="18">
        <f t="shared" si="108"/>
        <v>2.0466647279301142</v>
      </c>
      <c r="Y90" s="18">
        <f t="shared" si="108"/>
        <v>11.666858055214945</v>
      </c>
      <c r="Z90" s="18">
        <f t="shared" si="108"/>
        <v>6.3799893424289156</v>
      </c>
      <c r="AA90" s="18">
        <f t="shared" si="108"/>
        <v>2.5459191738569142</v>
      </c>
      <c r="AB90" s="18">
        <f t="shared" si="109"/>
        <v>3.8083374586162178</v>
      </c>
      <c r="AD90" s="18">
        <f t="shared" si="110"/>
        <v>3.8083374586162178</v>
      </c>
      <c r="AE90" s="18">
        <f t="shared" si="111"/>
        <v>3.7235145670482028</v>
      </c>
      <c r="AF90" s="18">
        <f t="shared" si="112"/>
        <v>6.2485363040591491</v>
      </c>
    </row>
    <row r="91" spans="1:32" x14ac:dyDescent="0.2">
      <c r="A91" t="str">
        <f t="shared" si="95"/>
        <v>34 Culture, media and sports occupations</v>
      </c>
      <c r="B91" s="18">
        <f t="shared" si="96"/>
        <v>-2.9835549597412747</v>
      </c>
      <c r="C91" s="18">
        <f t="shared" si="96"/>
        <v>4.4391911492826841</v>
      </c>
      <c r="D91" s="18">
        <f t="shared" si="96"/>
        <v>-0.38495072212961778</v>
      </c>
      <c r="E91" s="18">
        <f t="shared" si="96"/>
        <v>0.87004817821145775</v>
      </c>
      <c r="F91" s="18">
        <f t="shared" si="97"/>
        <v>0.44996818909226466</v>
      </c>
      <c r="H91" s="18">
        <f t="shared" si="98"/>
        <v>0.44996818909226466</v>
      </c>
      <c r="I91" s="18">
        <f t="shared" si="99"/>
        <v>2.60081905542211</v>
      </c>
      <c r="J91" s="18">
        <f t="shared" si="100"/>
        <v>2.9180509471752547</v>
      </c>
      <c r="L91" t="str">
        <f t="shared" si="101"/>
        <v>34 Culture, media and sports occupations</v>
      </c>
      <c r="M91" s="18">
        <f t="shared" si="102"/>
        <v>-4.2757619839535632</v>
      </c>
      <c r="N91" s="18">
        <f t="shared" si="102"/>
        <v>-9.0430570794974852E-2</v>
      </c>
      <c r="O91" s="18">
        <f t="shared" si="102"/>
        <v>-1.6003785709517437E-2</v>
      </c>
      <c r="P91" s="18">
        <f t="shared" si="102"/>
        <v>1.1694066188442598</v>
      </c>
      <c r="Q91" s="18">
        <f t="shared" si="103"/>
        <v>0.77271640852381029</v>
      </c>
      <c r="S91" s="18">
        <f t="shared" si="104"/>
        <v>0.77271640852381029</v>
      </c>
      <c r="T91" s="18">
        <f t="shared" si="105"/>
        <v>2.346815471223973</v>
      </c>
      <c r="U91" s="18">
        <f t="shared" si="106"/>
        <v>2.9139639541515105</v>
      </c>
      <c r="W91" t="str">
        <f t="shared" si="107"/>
        <v>34 Culture, media and sports occupations</v>
      </c>
      <c r="X91" s="18">
        <f t="shared" si="108"/>
        <v>-1.5164666705986818</v>
      </c>
      <c r="Y91" s="18">
        <f t="shared" si="108"/>
        <v>9.2292866127458453</v>
      </c>
      <c r="Z91" s="18">
        <f>IF(AND(AA$6-Z$6 &lt;&gt; 0,Z17&lt;&gt;0,AA17&lt;&gt;0),(EXP(LN(AA17/Z17)/(AA$6-Z$6))-1)*100,0)</f>
        <v>-0.7471010547211332</v>
      </c>
      <c r="AA91" s="18">
        <f t="shared" si="108"/>
        <v>0.56140440438154915</v>
      </c>
      <c r="AB91" s="18">
        <f t="shared" si="109"/>
        <v>0.12333031377085302</v>
      </c>
      <c r="AD91" s="18">
        <f t="shared" si="110"/>
        <v>0.12333031377085302</v>
      </c>
      <c r="AE91" s="18">
        <f t="shared" si="111"/>
        <v>2.8384079915585891</v>
      </c>
      <c r="AF91" s="18">
        <f t="shared" si="112"/>
        <v>2.9220020350319675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0.64872671910094493</v>
      </c>
      <c r="C92" s="18">
        <f t="shared" si="96"/>
        <v>2.7827507082472724</v>
      </c>
      <c r="D92" s="18">
        <f t="shared" si="96"/>
        <v>-0.74263610312468309</v>
      </c>
      <c r="E92" s="18">
        <f t="shared" si="96"/>
        <v>0.32649390040302428</v>
      </c>
      <c r="F92" s="18">
        <f t="shared" si="97"/>
        <v>-3.115622582214872E-2</v>
      </c>
      <c r="H92" s="18">
        <f t="shared" si="98"/>
        <v>-3.115622582214872E-2</v>
      </c>
      <c r="I92" s="18">
        <f t="shared" si="99"/>
        <v>2.496537324428405</v>
      </c>
      <c r="J92" s="18">
        <f t="shared" si="100"/>
        <v>2.4744916713743681</v>
      </c>
      <c r="L92" t="str">
        <f t="shared" si="101"/>
        <v>35 Business and public service associate professionals</v>
      </c>
      <c r="M92" s="18">
        <f t="shared" si="102"/>
        <v>-2.593749994328487E-3</v>
      </c>
      <c r="N92" s="18">
        <f t="shared" si="102"/>
        <v>3.5317554697979148</v>
      </c>
      <c r="O92" s="18">
        <f t="shared" si="102"/>
        <v>-1.3172271782000311</v>
      </c>
      <c r="P92" s="18">
        <f t="shared" si="102"/>
        <v>-1.0435734495284343E-2</v>
      </c>
      <c r="Q92" s="18">
        <f t="shared" si="103"/>
        <v>-0.44794442865652151</v>
      </c>
      <c r="S92" s="18">
        <f t="shared" si="104"/>
        <v>-0.44794442865652151</v>
      </c>
      <c r="T92" s="18">
        <f t="shared" si="105"/>
        <v>2.071626535212201</v>
      </c>
      <c r="U92" s="18">
        <f t="shared" si="106"/>
        <v>1.7382861615706791</v>
      </c>
      <c r="W92" t="str">
        <f t="shared" si="107"/>
        <v>35 Business and public service associate professionals</v>
      </c>
      <c r="X92" s="18">
        <f t="shared" si="108"/>
        <v>1.367385575136093</v>
      </c>
      <c r="Y92" s="18">
        <f t="shared" si="108"/>
        <v>1.9839450037453688</v>
      </c>
      <c r="Z92" s="18">
        <f t="shared" si="108"/>
        <v>-0.13518215901964226</v>
      </c>
      <c r="AA92" s="18">
        <f t="shared" si="108"/>
        <v>0.66001387924081723</v>
      </c>
      <c r="AB92" s="18">
        <f t="shared" si="109"/>
        <v>0.3942474640487692</v>
      </c>
      <c r="AD92" s="18">
        <f t="shared" si="110"/>
        <v>0.3942474640487692</v>
      </c>
      <c r="AE92" s="18">
        <f t="shared" si="111"/>
        <v>2.9303719393505734</v>
      </c>
      <c r="AF92" s="18">
        <f t="shared" si="112"/>
        <v>3.1960286831267837</v>
      </c>
    </row>
    <row r="93" spans="1:32" x14ac:dyDescent="0.2">
      <c r="A93" t="str">
        <f t="shared" si="95"/>
        <v>41 Administrative occupations</v>
      </c>
      <c r="B93" s="18">
        <f t="shared" si="96"/>
        <v>-1.3603932061792889</v>
      </c>
      <c r="C93" s="18">
        <f t="shared" si="96"/>
        <v>2.8690346748237561</v>
      </c>
      <c r="D93" s="18">
        <f t="shared" si="96"/>
        <v>-2.0262784708187542</v>
      </c>
      <c r="E93" s="18">
        <f t="shared" si="96"/>
        <v>-0.96676765773184847</v>
      </c>
      <c r="F93" s="18">
        <f t="shared" si="97"/>
        <v>-1.321204936930509</v>
      </c>
      <c r="H93" s="18">
        <f t="shared" si="98"/>
        <v>-1.321204936930509</v>
      </c>
      <c r="I93" s="18">
        <f t="shared" si="99"/>
        <v>2.4776241613736039</v>
      </c>
      <c r="J93" s="18">
        <f t="shared" si="100"/>
        <v>1.5671785222939549</v>
      </c>
      <c r="L93" t="str">
        <f t="shared" si="101"/>
        <v>41 Administrative occupations</v>
      </c>
      <c r="M93" s="18">
        <f t="shared" si="102"/>
        <v>-2.6866643907072829</v>
      </c>
      <c r="N93" s="18">
        <f t="shared" si="102"/>
        <v>16.733373383202132</v>
      </c>
      <c r="O93" s="18">
        <f t="shared" si="102"/>
        <v>-1.5412831538788696</v>
      </c>
      <c r="P93" s="18">
        <f t="shared" si="102"/>
        <v>0.50745974225130386</v>
      </c>
      <c r="Q93" s="18">
        <f t="shared" si="103"/>
        <v>-0.18014800111966212</v>
      </c>
      <c r="S93" s="18">
        <f t="shared" si="104"/>
        <v>-0.18014800111966212</v>
      </c>
      <c r="T93" s="18">
        <f t="shared" si="105"/>
        <v>2.0161262263540314</v>
      </c>
      <c r="U93" s="18">
        <f t="shared" si="106"/>
        <v>1.8803451537797056</v>
      </c>
      <c r="W93" t="str">
        <f t="shared" si="107"/>
        <v>41 Administrative occupations</v>
      </c>
      <c r="X93" s="18">
        <f t="shared" si="108"/>
        <v>-0.92815101015367718</v>
      </c>
      <c r="Y93" s="18">
        <f t="shared" si="108"/>
        <v>-1.4511734085314365</v>
      </c>
      <c r="Z93" s="18">
        <f t="shared" si="108"/>
        <v>-2.2077444192610152</v>
      </c>
      <c r="AA93" s="18">
        <f t="shared" si="108"/>
        <v>-1.5860959937946673</v>
      </c>
      <c r="AB93" s="18">
        <f t="shared" si="109"/>
        <v>-1.793749978723802</v>
      </c>
      <c r="AD93" s="18">
        <f t="shared" si="110"/>
        <v>-1.793749978723802</v>
      </c>
      <c r="AE93" s="18">
        <f t="shared" si="111"/>
        <v>2.6408657469367158</v>
      </c>
      <c r="AF93" s="18">
        <f t="shared" si="112"/>
        <v>1.4480863433791624</v>
      </c>
    </row>
    <row r="94" spans="1:32" x14ac:dyDescent="0.2">
      <c r="A94" t="str">
        <f t="shared" si="95"/>
        <v>42 Secretarial and related occupations</v>
      </c>
      <c r="B94" s="18">
        <f t="shared" si="96"/>
        <v>-3.1716979350293384</v>
      </c>
      <c r="C94" s="18">
        <f t="shared" si="96"/>
        <v>-2.2836007872475417</v>
      </c>
      <c r="D94" s="18">
        <f t="shared" si="96"/>
        <v>0.47860105096162453</v>
      </c>
      <c r="E94" s="18">
        <f t="shared" si="96"/>
        <v>-2.3882823467758829</v>
      </c>
      <c r="F94" s="18">
        <f t="shared" si="97"/>
        <v>-1.4418605036389587</v>
      </c>
      <c r="H94" s="18">
        <f t="shared" si="98"/>
        <v>-1.4418605036389587</v>
      </c>
      <c r="I94" s="18">
        <f t="shared" si="99"/>
        <v>2.7609160483891948</v>
      </c>
      <c r="J94" s="18">
        <f t="shared" si="100"/>
        <v>1.8104580338035525</v>
      </c>
      <c r="L94" t="str">
        <f t="shared" si="101"/>
        <v>42 Secretarial and related occupations</v>
      </c>
      <c r="M94" s="18">
        <f t="shared" si="102"/>
        <v>-5.9070084709543664</v>
      </c>
      <c r="N94" s="18">
        <f t="shared" si="102"/>
        <v>-9.4755721126976393</v>
      </c>
      <c r="O94" s="18">
        <f t="shared" si="102"/>
        <v>6.1356216685794607</v>
      </c>
      <c r="P94" s="18">
        <f t="shared" si="102"/>
        <v>1.4402364054423078</v>
      </c>
      <c r="Q94" s="18">
        <f t="shared" si="103"/>
        <v>2.981818798235869</v>
      </c>
      <c r="S94" s="18">
        <f t="shared" si="104"/>
        <v>2.981818798235869</v>
      </c>
      <c r="T94" s="18">
        <f t="shared" si="105"/>
        <v>2.4784390862809591</v>
      </c>
      <c r="U94" s="18">
        <f t="shared" si="106"/>
        <v>4.7209682230001881</v>
      </c>
      <c r="W94" t="str">
        <f t="shared" si="107"/>
        <v>42 Secretarial and related occupations</v>
      </c>
      <c r="X94" s="18">
        <f t="shared" si="108"/>
        <v>-3.0412756086154902</v>
      </c>
      <c r="Y94" s="18">
        <f t="shared" si="108"/>
        <v>-1.9656229592335928</v>
      </c>
      <c r="Z94" s="18">
        <f t="shared" si="108"/>
        <v>0.21879624558311939</v>
      </c>
      <c r="AA94" s="18">
        <f t="shared" si="108"/>
        <v>-2.640283535660326</v>
      </c>
      <c r="AB94" s="18">
        <f t="shared" si="109"/>
        <v>-1.6964365685730787</v>
      </c>
      <c r="AD94" s="18">
        <f t="shared" si="110"/>
        <v>-1.6964365685730787</v>
      </c>
      <c r="AE94" s="18">
        <f t="shared" si="111"/>
        <v>2.7722204432368613</v>
      </c>
      <c r="AF94" s="18">
        <f t="shared" si="112"/>
        <v>1.6631580027336446</v>
      </c>
    </row>
    <row r="95" spans="1:32" x14ac:dyDescent="0.2">
      <c r="A95" t="str">
        <f t="shared" si="95"/>
        <v>51 Skilled agricultural and related trades</v>
      </c>
      <c r="B95" s="18">
        <f t="shared" si="96"/>
        <v>1.4945958066751253</v>
      </c>
      <c r="C95" s="18">
        <f t="shared" si="96"/>
        <v>-19.839897612671642</v>
      </c>
      <c r="D95" s="18">
        <f t="shared" si="96"/>
        <v>1.1844670162417525</v>
      </c>
      <c r="E95" s="18">
        <f t="shared" si="96"/>
        <v>1.5067553126832278</v>
      </c>
      <c r="F95" s="18">
        <f t="shared" si="97"/>
        <v>1.3992119818747595</v>
      </c>
      <c r="H95" s="18">
        <f t="shared" si="98"/>
        <v>1.3992119818747595</v>
      </c>
      <c r="I95" s="18">
        <f t="shared" si="99"/>
        <v>3.2776867355962525</v>
      </c>
      <c r="J95" s="18">
        <f t="shared" si="100"/>
        <v>4.2011780470502247</v>
      </c>
      <c r="L95" t="str">
        <f t="shared" si="101"/>
        <v>51 Skilled agricultural and related trades</v>
      </c>
      <c r="M95" s="18">
        <f t="shared" si="102"/>
        <v>3.792341343970862</v>
      </c>
      <c r="N95" s="18">
        <f t="shared" si="102"/>
        <v>-29.431789998941159</v>
      </c>
      <c r="O95" s="18">
        <f t="shared" si="102"/>
        <v>0.40293119384280374</v>
      </c>
      <c r="P95" s="18">
        <f t="shared" si="102"/>
        <v>1.2066107504711265</v>
      </c>
      <c r="Q95" s="18">
        <f t="shared" si="103"/>
        <v>0.9380053085406459</v>
      </c>
      <c r="S95" s="18">
        <f t="shared" si="104"/>
        <v>0.9380053085406459</v>
      </c>
      <c r="T95" s="18">
        <f t="shared" si="105"/>
        <v>2.9317033056707631</v>
      </c>
      <c r="U95" s="18">
        <f t="shared" si="106"/>
        <v>3.5718076928970222</v>
      </c>
      <c r="W95" t="str">
        <f t="shared" si="107"/>
        <v>51 Skilled agricultural and related trades</v>
      </c>
      <c r="X95" s="18">
        <f t="shared" si="108"/>
        <v>-8.0225380809596398</v>
      </c>
      <c r="Y95" s="18">
        <f t="shared" si="108"/>
        <v>34.211897938817692</v>
      </c>
      <c r="Z95" s="18">
        <f t="shared" si="108"/>
        <v>3.3682977195873098</v>
      </c>
      <c r="AA95" s="18">
        <f t="shared" si="108"/>
        <v>2.2410956683417416</v>
      </c>
      <c r="AB95" s="18">
        <f t="shared" si="109"/>
        <v>2.6154572660795239</v>
      </c>
      <c r="AD95" s="18">
        <f t="shared" si="110"/>
        <v>2.6154572660795239</v>
      </c>
      <c r="AE95" s="18">
        <f t="shared" si="111"/>
        <v>4.2169112687389099</v>
      </c>
      <c r="AF95" s="18">
        <f t="shared" si="112"/>
        <v>5.8044183795106896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-4.6941546665879574E-2</v>
      </c>
      <c r="C96" s="18">
        <f t="shared" si="96"/>
        <v>-12.296075863628541</v>
      </c>
      <c r="D96" s="18">
        <f t="shared" si="96"/>
        <v>0.21164388748886598</v>
      </c>
      <c r="E96" s="18">
        <f t="shared" si="96"/>
        <v>-0.38763828204805284</v>
      </c>
      <c r="F96" s="18">
        <f t="shared" si="97"/>
        <v>-0.18827682163186088</v>
      </c>
      <c r="H96" s="18">
        <f t="shared" si="98"/>
        <v>-0.18827682163186088</v>
      </c>
      <c r="I96" s="18">
        <f t="shared" si="99"/>
        <v>2.1906535403994676</v>
      </c>
      <c r="J96" s="18">
        <f t="shared" si="100"/>
        <v>2.0521562943423222</v>
      </c>
      <c r="L96" t="str">
        <f t="shared" si="101"/>
        <v>52 Skilled metal, electrical and electronic trades</v>
      </c>
      <c r="M96" s="18">
        <f t="shared" si="102"/>
        <v>-0.43730110003753486</v>
      </c>
      <c r="N96" s="18">
        <f t="shared" si="102"/>
        <v>-11.784222375113874</v>
      </c>
      <c r="O96" s="18">
        <f t="shared" si="102"/>
        <v>-0.636692861578525</v>
      </c>
      <c r="P96" s="18">
        <f t="shared" si="102"/>
        <v>-0.69590810438269202</v>
      </c>
      <c r="Q96" s="18">
        <f t="shared" si="103"/>
        <v>-0.67617361216834038</v>
      </c>
      <c r="S96" s="18">
        <f t="shared" si="104"/>
        <v>-0.67617361216834038</v>
      </c>
      <c r="T96" s="18">
        <f t="shared" si="105"/>
        <v>2.0318368489278704</v>
      </c>
      <c r="U96" s="18">
        <f t="shared" si="106"/>
        <v>1.5280253730587612</v>
      </c>
      <c r="W96" t="str">
        <f t="shared" si="107"/>
        <v>52 Skilled metal, electrical and electronic trades</v>
      </c>
      <c r="X96" s="18">
        <f t="shared" si="108"/>
        <v>13.280899117321997</v>
      </c>
      <c r="Y96" s="18">
        <f t="shared" si="108"/>
        <v>-25.076042417943324</v>
      </c>
      <c r="Z96" s="18">
        <f t="shared" si="108"/>
        <v>17.577066997581191</v>
      </c>
      <c r="AA96" s="18">
        <f t="shared" si="108"/>
        <v>2.9229741270626608</v>
      </c>
      <c r="AB96" s="18">
        <f t="shared" si="109"/>
        <v>7.5926057547621939</v>
      </c>
      <c r="AD96" s="18">
        <f t="shared" si="110"/>
        <v>7.5926057547621939</v>
      </c>
      <c r="AE96" s="18">
        <f t="shared" si="111"/>
        <v>5.7780672613668482</v>
      </c>
      <c r="AF96" s="18">
        <f t="shared" si="112"/>
        <v>10.24623435934604</v>
      </c>
    </row>
    <row r="97" spans="1:32" x14ac:dyDescent="0.2">
      <c r="A97" t="str">
        <f t="shared" si="95"/>
        <v>53 Skilled construction and building trades</v>
      </c>
      <c r="B97" s="18">
        <f t="shared" si="96"/>
        <v>-2.132242010886487</v>
      </c>
      <c r="C97" s="18">
        <f t="shared" si="96"/>
        <v>-10.680133931048641</v>
      </c>
      <c r="D97" s="18">
        <f t="shared" si="96"/>
        <v>1.1854460813029988</v>
      </c>
      <c r="E97" s="18">
        <f t="shared" si="96"/>
        <v>-0.81055560981172503</v>
      </c>
      <c r="F97" s="18">
        <f t="shared" si="97"/>
        <v>-0.14963534566069248</v>
      </c>
      <c r="H97" s="18">
        <f t="shared" si="98"/>
        <v>-0.14963534566069248</v>
      </c>
      <c r="I97" s="18">
        <f t="shared" si="99"/>
        <v>2.4168479646720975</v>
      </c>
      <c r="J97" s="18">
        <f t="shared" si="100"/>
        <v>2.3100758680053568</v>
      </c>
      <c r="L97" t="str">
        <f t="shared" si="101"/>
        <v>53 Skilled construction and building trades</v>
      </c>
      <c r="M97" s="18">
        <f t="shared" si="102"/>
        <v>-2.2265741083014379</v>
      </c>
      <c r="N97" s="18">
        <f t="shared" si="102"/>
        <v>-10.776268391011723</v>
      </c>
      <c r="O97" s="18">
        <f t="shared" si="102"/>
        <v>1.2355377771318565</v>
      </c>
      <c r="P97" s="18">
        <f t="shared" si="102"/>
        <v>-0.87217895029085835</v>
      </c>
      <c r="Q97" s="18">
        <f t="shared" si="103"/>
        <v>-0.1745282158387429</v>
      </c>
      <c r="S97" s="18">
        <f t="shared" si="104"/>
        <v>-0.1745282158387429</v>
      </c>
      <c r="T97" s="18">
        <f t="shared" si="105"/>
        <v>2.4061433946616084</v>
      </c>
      <c r="U97" s="18">
        <f t="shared" si="106"/>
        <v>2.2814911305324648</v>
      </c>
      <c r="W97" t="str">
        <f t="shared" si="107"/>
        <v>53 Skilled construction and building trades</v>
      </c>
      <c r="X97" s="18">
        <f t="shared" si="108"/>
        <v>3.2566048402663084</v>
      </c>
      <c r="Y97" s="18">
        <f t="shared" si="108"/>
        <v>-5.8800130802042938</v>
      </c>
      <c r="Z97" s="18">
        <f t="shared" si="108"/>
        <v>-1.3078141162925383</v>
      </c>
      <c r="AA97" s="18">
        <f t="shared" si="108"/>
        <v>2.0820969323009253</v>
      </c>
      <c r="AB97" s="18">
        <f t="shared" si="109"/>
        <v>0.9393826884762202</v>
      </c>
      <c r="AD97" s="18">
        <f t="shared" si="110"/>
        <v>0.9393826884762202</v>
      </c>
      <c r="AE97" s="18">
        <f t="shared" si="111"/>
        <v>2.9064384134192212</v>
      </c>
      <c r="AF97" s="18">
        <f t="shared" si="112"/>
        <v>3.5496100892980831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-3.1968087238607223</v>
      </c>
      <c r="C98" s="18">
        <f t="shared" si="96"/>
        <v>-8.228465069951918</v>
      </c>
      <c r="D98" s="18">
        <f t="shared" si="96"/>
        <v>0.36614247354420648</v>
      </c>
      <c r="E98" s="18">
        <f t="shared" si="96"/>
        <v>0.29317687972540973</v>
      </c>
      <c r="F98" s="18">
        <f t="shared" si="97"/>
        <v>0.31749284847577552</v>
      </c>
      <c r="H98" s="18">
        <f t="shared" si="98"/>
        <v>0.31749284847577552</v>
      </c>
      <c r="I98" s="18">
        <f t="shared" si="99"/>
        <v>2.4592259633313907</v>
      </c>
      <c r="J98" s="18">
        <f t="shared" si="100"/>
        <v>2.6867014020639957</v>
      </c>
      <c r="L98" t="str">
        <f t="shared" si="101"/>
        <v>54 Textiles, printing and other skilled trades</v>
      </c>
      <c r="M98" s="18">
        <f t="shared" si="102"/>
        <v>-2.9943243490728078</v>
      </c>
      <c r="N98" s="18">
        <f t="shared" si="102"/>
        <v>-16.338948903823113</v>
      </c>
      <c r="O98" s="18">
        <f t="shared" si="102"/>
        <v>0.32616986863176489</v>
      </c>
      <c r="P98" s="18">
        <f t="shared" si="102"/>
        <v>0.18370289549294316</v>
      </c>
      <c r="Q98" s="18">
        <f t="shared" si="103"/>
        <v>0.23116939361662592</v>
      </c>
      <c r="S98" s="18">
        <f t="shared" si="104"/>
        <v>0.23116939361662592</v>
      </c>
      <c r="T98" s="18">
        <f t="shared" si="105"/>
        <v>1.9208712970992137</v>
      </c>
      <c r="U98" s="18">
        <f t="shared" si="106"/>
        <v>2.0986894696210401</v>
      </c>
      <c r="W98" t="str">
        <f t="shared" si="107"/>
        <v>54 Textiles, printing and other skilled trades</v>
      </c>
      <c r="X98" s="18">
        <f t="shared" si="108"/>
        <v>-3.5579542940768372</v>
      </c>
      <c r="Y98" s="18">
        <f t="shared" si="108"/>
        <v>6.4495379947563602</v>
      </c>
      <c r="Z98" s="18">
        <f t="shared" si="108"/>
        <v>0.42288715819722711</v>
      </c>
      <c r="AA98" s="18">
        <f t="shared" si="108"/>
        <v>0.44632088062097619</v>
      </c>
      <c r="AB98" s="18">
        <f t="shared" si="109"/>
        <v>0.43850903229063487</v>
      </c>
      <c r="AD98" s="18">
        <f t="shared" si="110"/>
        <v>0.43850903229063487</v>
      </c>
      <c r="AE98" s="18">
        <f t="shared" si="111"/>
        <v>3.1625855143517567</v>
      </c>
      <c r="AF98" s="18">
        <f t="shared" si="112"/>
        <v>3.4493833260881956</v>
      </c>
    </row>
    <row r="99" spans="1:32" x14ac:dyDescent="0.2">
      <c r="A99" t="str">
        <f t="shared" si="95"/>
        <v>61 Caring personal service occupations</v>
      </c>
      <c r="B99" s="18">
        <f t="shared" si="96"/>
        <v>5.8156654723795498E-2</v>
      </c>
      <c r="C99" s="18">
        <f t="shared" si="96"/>
        <v>-3.6680363425438456</v>
      </c>
      <c r="D99" s="18">
        <f t="shared" si="96"/>
        <v>1.4034213388569139</v>
      </c>
      <c r="E99" s="18">
        <f t="shared" si="96"/>
        <v>0.64168336796648351</v>
      </c>
      <c r="F99" s="18">
        <f t="shared" si="97"/>
        <v>0.89495809937971682</v>
      </c>
      <c r="H99" s="18">
        <f t="shared" si="98"/>
        <v>0.89495809937971682</v>
      </c>
      <c r="I99" s="18">
        <f t="shared" si="99"/>
        <v>3.1809492584266241</v>
      </c>
      <c r="J99" s="18">
        <f t="shared" si="100"/>
        <v>3.771602146499875</v>
      </c>
      <c r="L99" t="str">
        <f t="shared" si="101"/>
        <v>61 Caring personal service occupations</v>
      </c>
      <c r="M99" s="18">
        <f t="shared" si="102"/>
        <v>-1.166632881585894</v>
      </c>
      <c r="N99" s="18">
        <f t="shared" si="102"/>
        <v>0.51282098641229901</v>
      </c>
      <c r="O99" s="18">
        <f t="shared" si="102"/>
        <v>3.9988288805086425</v>
      </c>
      <c r="P99" s="18">
        <f t="shared" si="102"/>
        <v>1.4665400425323494</v>
      </c>
      <c r="Q99" s="18">
        <f t="shared" si="103"/>
        <v>2.3037100859518045</v>
      </c>
      <c r="S99" s="18">
        <f t="shared" si="104"/>
        <v>2.3037100859518045</v>
      </c>
      <c r="T99" s="18">
        <f t="shared" si="105"/>
        <v>2.9892889575340309</v>
      </c>
      <c r="U99" s="18">
        <f t="shared" si="106"/>
        <v>4.5983619640609374</v>
      </c>
      <c r="W99" t="str">
        <f t="shared" si="107"/>
        <v>61 Caring personal service occupations</v>
      </c>
      <c r="X99" s="18">
        <f t="shared" si="108"/>
        <v>0.33769368096059349</v>
      </c>
      <c r="Y99" s="18">
        <f t="shared" si="108"/>
        <v>-4.5867979798761009</v>
      </c>
      <c r="Z99" s="18">
        <f t="shared" si="108"/>
        <v>0.76299267668207271</v>
      </c>
      <c r="AA99" s="18">
        <f t="shared" si="108"/>
        <v>0.40715935441828499</v>
      </c>
      <c r="AB99" s="18">
        <f t="shared" si="109"/>
        <v>0.52563062159891594</v>
      </c>
      <c r="AD99" s="18">
        <f t="shared" si="110"/>
        <v>0.52563062159891594</v>
      </c>
      <c r="AE99" s="18">
        <f t="shared" si="111"/>
        <v>3.224616666572877</v>
      </c>
      <c r="AF99" s="18">
        <f t="shared" si="112"/>
        <v>3.5663380309862713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0.21455801522152207</v>
      </c>
      <c r="C100" s="18">
        <f t="shared" si="96"/>
        <v>-9.1335802317189625</v>
      </c>
      <c r="D100" s="18">
        <f t="shared" si="96"/>
        <v>0.15917404100525001</v>
      </c>
      <c r="E100" s="18">
        <f t="shared" si="96"/>
        <v>0.37417976048841339</v>
      </c>
      <c r="F100" s="18">
        <f t="shared" si="97"/>
        <v>0.30245995397679692</v>
      </c>
      <c r="H100" s="18">
        <f t="shared" si="98"/>
        <v>0.30245995397679692</v>
      </c>
      <c r="I100" s="18">
        <f t="shared" si="99"/>
        <v>2.8118239468311046</v>
      </c>
      <c r="J100" s="18">
        <f t="shared" si="100"/>
        <v>3.0184396770595701</v>
      </c>
      <c r="L100" t="str">
        <f t="shared" si="101"/>
        <v>62 Leisure, travel and related personal service occupations</v>
      </c>
      <c r="M100" s="18">
        <f t="shared" si="102"/>
        <v>1.5949718023418047</v>
      </c>
      <c r="N100" s="18">
        <f t="shared" si="102"/>
        <v>-10.654904660777254</v>
      </c>
      <c r="O100" s="18">
        <f t="shared" si="102"/>
        <v>0.90721722420508133</v>
      </c>
      <c r="P100" s="18">
        <f t="shared" si="102"/>
        <v>1.1594718179456009</v>
      </c>
      <c r="Q100" s="18">
        <f t="shared" si="103"/>
        <v>1.0753169641154026</v>
      </c>
      <c r="S100" s="18">
        <f t="shared" si="104"/>
        <v>1.0753169641154026</v>
      </c>
      <c r="T100" s="18">
        <f t="shared" si="105"/>
        <v>2.6187808250712763</v>
      </c>
      <c r="U100" s="18">
        <f t="shared" si="106"/>
        <v>3.3852478824355714</v>
      </c>
      <c r="W100" t="str">
        <f t="shared" si="107"/>
        <v>62 Leisure, travel and related personal service occupations</v>
      </c>
      <c r="X100" s="18">
        <f t="shared" si="108"/>
        <v>-0.39098076269604709</v>
      </c>
      <c r="Y100" s="18">
        <f t="shared" si="108"/>
        <v>-8.432532550909567</v>
      </c>
      <c r="Z100" s="18">
        <f t="shared" si="108"/>
        <v>-0.18458173945714584</v>
      </c>
      <c r="AA100" s="18">
        <f t="shared" si="108"/>
        <v>-1.890815671395929E-2</v>
      </c>
      <c r="AB100" s="18">
        <f t="shared" si="109"/>
        <v>-7.4163215658917814E-2</v>
      </c>
      <c r="AD100" s="18">
        <f t="shared" si="110"/>
        <v>-7.4163215658917814E-2</v>
      </c>
      <c r="AE100" s="18">
        <f t="shared" si="111"/>
        <v>2.8969946482150233</v>
      </c>
      <c r="AF100" s="18">
        <f t="shared" si="112"/>
        <v>2.8473624565221289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-4.5710430944841063</v>
      </c>
      <c r="C101" s="18">
        <f t="shared" si="96"/>
        <v>22.184328493017279</v>
      </c>
      <c r="D101" s="18">
        <f t="shared" si="96"/>
        <v>-3.2902956042067943</v>
      </c>
      <c r="E101" s="18">
        <f t="shared" si="96"/>
        <v>0.28241556703441084</v>
      </c>
      <c r="F101" s="18">
        <f t="shared" si="97"/>
        <v>-0.92291747653580058</v>
      </c>
      <c r="H101" s="18">
        <f t="shared" si="98"/>
        <v>-0.92291747653580058</v>
      </c>
      <c r="I101" s="18">
        <f t="shared" si="99"/>
        <v>2.4014678200540374</v>
      </c>
      <c r="J101" s="18">
        <f t="shared" si="100"/>
        <v>1.7525345772096301</v>
      </c>
      <c r="L101" t="str">
        <f t="shared" si="101"/>
        <v>63 Community and civil enforcement occupations</v>
      </c>
      <c r="M101" s="18">
        <f t="shared" si="102"/>
        <v>-8.3781692001272177</v>
      </c>
      <c r="N101" s="18">
        <f t="shared" si="102"/>
        <v>44.266758520744801</v>
      </c>
      <c r="O101" s="18">
        <f t="shared" si="102"/>
        <v>-8.0876081400438675</v>
      </c>
      <c r="P101" s="18">
        <f t="shared" si="102"/>
        <v>0.76165749664400817</v>
      </c>
      <c r="Q101" s="18">
        <f t="shared" si="103"/>
        <v>-2.2789275369627604</v>
      </c>
      <c r="S101" s="18">
        <f t="shared" si="104"/>
        <v>-2.2789275369627604</v>
      </c>
      <c r="T101" s="18">
        <f t="shared" si="105"/>
        <v>1.6989869159435456</v>
      </c>
      <c r="U101" s="18">
        <f t="shared" si="106"/>
        <v>-3.2310800361745606E-2</v>
      </c>
      <c r="W101" t="str">
        <f t="shared" si="107"/>
        <v>63 Community and civil enforcement occupations</v>
      </c>
      <c r="X101" s="18">
        <f t="shared" si="108"/>
        <v>4.2724699453989823</v>
      </c>
      <c r="Y101" s="18">
        <f t="shared" si="108"/>
        <v>-15.082933031873768</v>
      </c>
      <c r="Z101" s="18">
        <f t="shared" si="108"/>
        <v>6.8193849800417539</v>
      </c>
      <c r="AA101" s="18">
        <f t="shared" si="108"/>
        <v>-0.40031902285641019</v>
      </c>
      <c r="AB101" s="18">
        <f t="shared" si="109"/>
        <v>1.9503347155645168</v>
      </c>
      <c r="AD101" s="18">
        <f t="shared" si="110"/>
        <v>1.9503347155645168</v>
      </c>
      <c r="AE101" s="18">
        <f t="shared" si="111"/>
        <v>4.1075964108034713</v>
      </c>
      <c r="AF101" s="18">
        <f t="shared" si="112"/>
        <v>5.2849012830959108</v>
      </c>
    </row>
    <row r="102" spans="1:32" x14ac:dyDescent="0.2">
      <c r="A102" t="str">
        <f t="shared" si="95"/>
        <v>71 Sales occupations</v>
      </c>
      <c r="B102" s="18">
        <f t="shared" si="96"/>
        <v>-1.2552494043113316</v>
      </c>
      <c r="C102" s="18">
        <f t="shared" si="96"/>
        <v>0.2594696797012741</v>
      </c>
      <c r="D102" s="18">
        <f t="shared" si="96"/>
        <v>-1.5250650403429766</v>
      </c>
      <c r="E102" s="18">
        <f t="shared" si="96"/>
        <v>-0.47933983101439148</v>
      </c>
      <c r="F102" s="18">
        <f t="shared" si="97"/>
        <v>-0.82914297622074251</v>
      </c>
      <c r="H102" s="18">
        <f t="shared" si="98"/>
        <v>-0.82914297622074251</v>
      </c>
      <c r="I102" s="18">
        <f t="shared" si="99"/>
        <v>2.2826888447900373</v>
      </c>
      <c r="J102" s="18">
        <f t="shared" si="100"/>
        <v>1.688473020266068</v>
      </c>
      <c r="L102" t="str">
        <f t="shared" si="101"/>
        <v>71 Sales occupations</v>
      </c>
      <c r="M102" s="18">
        <f t="shared" si="102"/>
        <v>-7.7812452139358612E-2</v>
      </c>
      <c r="N102" s="18">
        <f t="shared" si="102"/>
        <v>-0.31805787596601576</v>
      </c>
      <c r="O102" s="18">
        <f t="shared" si="102"/>
        <v>-1.0154379679346071</v>
      </c>
      <c r="P102" s="18">
        <f t="shared" si="102"/>
        <v>-8.7487820084797274E-2</v>
      </c>
      <c r="Q102" s="18">
        <f t="shared" si="103"/>
        <v>-0.39776711398376019</v>
      </c>
      <c r="S102" s="18">
        <f t="shared" si="104"/>
        <v>-0.39776711398376019</v>
      </c>
      <c r="T102" s="18">
        <f t="shared" si="105"/>
        <v>1.8529005572957669</v>
      </c>
      <c r="U102" s="18">
        <f t="shared" si="106"/>
        <v>1.5473764820696845</v>
      </c>
      <c r="W102" t="str">
        <f t="shared" si="107"/>
        <v>71 Sales occupations</v>
      </c>
      <c r="X102" s="18">
        <f t="shared" si="108"/>
        <v>-2.1844612699979393</v>
      </c>
      <c r="Y102" s="18">
        <f t="shared" si="108"/>
        <v>0.74016636575280348</v>
      </c>
      <c r="Z102" s="18">
        <f t="shared" si="108"/>
        <v>-1.9528574992664804</v>
      </c>
      <c r="AA102" s="18">
        <f t="shared" si="108"/>
        <v>-0.82933931385564819</v>
      </c>
      <c r="AB102" s="18">
        <f t="shared" si="109"/>
        <v>-1.2052686219237052</v>
      </c>
      <c r="AD102" s="18">
        <f t="shared" si="110"/>
        <v>-1.2052686219237052</v>
      </c>
      <c r="AE102" s="18">
        <f t="shared" si="111"/>
        <v>2.6186014361614829</v>
      </c>
      <c r="AF102" s="18">
        <f t="shared" si="112"/>
        <v>1.8026552521717143</v>
      </c>
    </row>
    <row r="103" spans="1:32" x14ac:dyDescent="0.2">
      <c r="A103" t="str">
        <f t="shared" si="95"/>
        <v>72 Customer service occupations</v>
      </c>
      <c r="B103" s="18">
        <f t="shared" si="96"/>
        <v>1.0713060804244723</v>
      </c>
      <c r="C103" s="18">
        <f t="shared" si="96"/>
        <v>2.6446555209370892</v>
      </c>
      <c r="D103" s="18">
        <f t="shared" si="96"/>
        <v>4.8272249958092983</v>
      </c>
      <c r="E103" s="18">
        <f t="shared" si="96"/>
        <v>1.217897422183345</v>
      </c>
      <c r="F103" s="18">
        <f t="shared" si="97"/>
        <v>2.4069828004613214</v>
      </c>
      <c r="H103" s="18">
        <f t="shared" si="98"/>
        <v>2.4069828004613214</v>
      </c>
      <c r="I103" s="18">
        <f t="shared" si="99"/>
        <v>3.1462615315780651</v>
      </c>
      <c r="J103" s="18">
        <f t="shared" si="100"/>
        <v>4.7995744465352708</v>
      </c>
      <c r="L103" t="str">
        <f t="shared" si="101"/>
        <v>72 Customer service occupations</v>
      </c>
      <c r="M103" s="18">
        <f t="shared" si="102"/>
        <v>-3.1213879424310753</v>
      </c>
      <c r="N103" s="18">
        <f t="shared" si="102"/>
        <v>15.874737402368154</v>
      </c>
      <c r="O103" s="18">
        <f t="shared" si="102"/>
        <v>6.5240650142819767</v>
      </c>
      <c r="P103" s="18">
        <f t="shared" si="102"/>
        <v>1.7603773704085501</v>
      </c>
      <c r="Q103" s="18">
        <f t="shared" si="103"/>
        <v>3.3241202618695453</v>
      </c>
      <c r="S103" s="18">
        <f t="shared" si="104"/>
        <v>3.3241202618695453</v>
      </c>
      <c r="T103" s="18">
        <f t="shared" si="105"/>
        <v>2.650287093746817</v>
      </c>
      <c r="U103" s="18">
        <f t="shared" si="106"/>
        <v>5.1159403120468294</v>
      </c>
      <c r="W103" t="str">
        <f t="shared" si="107"/>
        <v>72 Customer service occupations</v>
      </c>
      <c r="X103" s="18">
        <f t="shared" si="108"/>
        <v>3.2286522825134778</v>
      </c>
      <c r="Y103" s="18">
        <f t="shared" si="108"/>
        <v>-3.1588753849475237</v>
      </c>
      <c r="Z103" s="18">
        <f t="shared" si="108"/>
        <v>3.8907014335525458</v>
      </c>
      <c r="AA103" s="18">
        <f t="shared" si="108"/>
        <v>0.88234135913822787</v>
      </c>
      <c r="AB103" s="18">
        <f t="shared" si="109"/>
        <v>1.8753221137761233</v>
      </c>
      <c r="AD103" s="18">
        <f t="shared" si="110"/>
        <v>1.8753221137761233</v>
      </c>
      <c r="AE103" s="18">
        <f t="shared" si="111"/>
        <v>3.3938032962657738</v>
      </c>
      <c r="AF103" s="18">
        <f t="shared" si="112"/>
        <v>4.6280134844344012</v>
      </c>
    </row>
    <row r="104" spans="1:32" x14ac:dyDescent="0.2">
      <c r="A104" t="str">
        <f t="shared" si="95"/>
        <v>81 Process, plant and machine operatives</v>
      </c>
      <c r="B104" s="18">
        <f t="shared" si="96"/>
        <v>-0.62852667101453985</v>
      </c>
      <c r="C104" s="18">
        <f t="shared" si="96"/>
        <v>-12.262969364628585</v>
      </c>
      <c r="D104" s="18">
        <f t="shared" si="96"/>
        <v>3.8243053199921606</v>
      </c>
      <c r="E104" s="18">
        <f t="shared" si="96"/>
        <v>-0.19444382936967264</v>
      </c>
      <c r="F104" s="18">
        <f t="shared" si="97"/>
        <v>1.1275511504627689</v>
      </c>
      <c r="H104" s="18">
        <f t="shared" si="98"/>
        <v>1.1275511504627689</v>
      </c>
      <c r="I104" s="18">
        <f t="shared" si="99"/>
        <v>2.4906106614978718</v>
      </c>
      <c r="J104" s="18">
        <f t="shared" si="100"/>
        <v>3.3085723603853978</v>
      </c>
      <c r="L104" t="str">
        <f t="shared" si="101"/>
        <v>81 Process, plant and machine operatives</v>
      </c>
      <c r="M104" s="18">
        <f t="shared" si="102"/>
        <v>-0.6632149464280146</v>
      </c>
      <c r="N104" s="18">
        <f t="shared" si="102"/>
        <v>-12.202866547391389</v>
      </c>
      <c r="O104" s="18">
        <f t="shared" si="102"/>
        <v>3.9684814360910314</v>
      </c>
      <c r="P104" s="18">
        <f t="shared" si="102"/>
        <v>-0.19914079464569134</v>
      </c>
      <c r="Q104" s="18">
        <f t="shared" si="103"/>
        <v>1.171165638402738</v>
      </c>
      <c r="S104" s="18">
        <f t="shared" si="104"/>
        <v>1.171165638402738</v>
      </c>
      <c r="T104" s="18">
        <f t="shared" si="105"/>
        <v>2.4086615931179445</v>
      </c>
      <c r="U104" s="18">
        <f t="shared" si="106"/>
        <v>3.2680010758614486</v>
      </c>
      <c r="W104" t="str">
        <f t="shared" si="107"/>
        <v>81 Process, plant and machine operatives</v>
      </c>
      <c r="X104" s="18">
        <f t="shared" si="108"/>
        <v>-0.45689470535986709</v>
      </c>
      <c r="Y104" s="18">
        <f t="shared" si="108"/>
        <v>-12.558810364471684</v>
      </c>
      <c r="Z104" s="18">
        <f t="shared" si="108"/>
        <v>3.0997207321984188</v>
      </c>
      <c r="AA104" s="18">
        <f t="shared" si="108"/>
        <v>-0.1702669198605955</v>
      </c>
      <c r="AB104" s="18">
        <f t="shared" si="109"/>
        <v>0.908039744186806</v>
      </c>
      <c r="AD104" s="18">
        <f t="shared" si="110"/>
        <v>0.908039744186806</v>
      </c>
      <c r="AE104" s="18">
        <f t="shared" si="111"/>
        <v>2.8826917862376122</v>
      </c>
      <c r="AF104" s="18">
        <f t="shared" si="112"/>
        <v>3.505877209839392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1.5014420222285718</v>
      </c>
      <c r="C105" s="18">
        <f t="shared" si="96"/>
        <v>-18.004717935456128</v>
      </c>
      <c r="D105" s="18">
        <f t="shared" si="96"/>
        <v>1.1382471739372457</v>
      </c>
      <c r="E105" s="18">
        <f t="shared" si="96"/>
        <v>-0.13584779735791308</v>
      </c>
      <c r="F105" s="18">
        <f t="shared" si="97"/>
        <v>0.28705708006935282</v>
      </c>
      <c r="H105" s="18">
        <f t="shared" si="98"/>
        <v>0.28705708006935282</v>
      </c>
      <c r="I105" s="18">
        <f t="shared" si="99"/>
        <v>2.9640366939313711</v>
      </c>
      <c r="J105" s="18">
        <f t="shared" si="100"/>
        <v>3.1560973692709382</v>
      </c>
      <c r="L105" t="str">
        <f t="shared" si="101"/>
        <v>82 Transport and mobile machine drivers and operatives</v>
      </c>
      <c r="M105" s="18">
        <f t="shared" si="102"/>
        <v>1.7506348710603303</v>
      </c>
      <c r="N105" s="18">
        <f t="shared" si="102"/>
        <v>-18.307649786133084</v>
      </c>
      <c r="O105" s="18">
        <f t="shared" si="102"/>
        <v>0.40494311016885387</v>
      </c>
      <c r="P105" s="18">
        <f t="shared" si="102"/>
        <v>-0.35728142386366457</v>
      </c>
      <c r="Q105" s="18">
        <f t="shared" si="103"/>
        <v>-0.10385169485006562</v>
      </c>
      <c r="S105" s="18">
        <f t="shared" si="104"/>
        <v>-0.10385169485006562</v>
      </c>
      <c r="T105" s="18">
        <f t="shared" si="105"/>
        <v>2.8280204534125275</v>
      </c>
      <c r="U105" s="18">
        <f t="shared" si="106"/>
        <v>2.7579120530448975</v>
      </c>
      <c r="W105" t="str">
        <f t="shared" si="107"/>
        <v>82 Transport and mobile machine drivers and operatives</v>
      </c>
      <c r="X105" s="18">
        <f t="shared" si="108"/>
        <v>-1.1391935780344031</v>
      </c>
      <c r="Y105" s="18">
        <f t="shared" si="108"/>
        <v>-14.553381934478537</v>
      </c>
      <c r="Z105" s="18">
        <f t="shared" si="108"/>
        <v>8.0110553175173571</v>
      </c>
      <c r="AA105" s="18">
        <f t="shared" si="108"/>
        <v>1.4095605574009129</v>
      </c>
      <c r="AB105" s="18">
        <f t="shared" si="109"/>
        <v>3.5639652455125237</v>
      </c>
      <c r="AD105" s="18">
        <f t="shared" si="110"/>
        <v>3.5639652455125237</v>
      </c>
      <c r="AE105" s="18">
        <f t="shared" si="111"/>
        <v>4.302955630034444</v>
      </c>
      <c r="AF105" s="18">
        <f t="shared" si="112"/>
        <v>6.5010158122399631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-3.8625317349202604</v>
      </c>
      <c r="C106" s="18">
        <f t="shared" si="96"/>
        <v>-10.842407889007044</v>
      </c>
      <c r="D106" s="18">
        <f t="shared" si="96"/>
        <v>-3.6628625060536879</v>
      </c>
      <c r="E106" s="18">
        <f t="shared" si="96"/>
        <v>-0.71202942623399545</v>
      </c>
      <c r="F106" s="18">
        <f t="shared" si="97"/>
        <v>-1.7055488891567383</v>
      </c>
      <c r="H106" s="18">
        <f t="shared" si="98"/>
        <v>-1.7055488891567383</v>
      </c>
      <c r="I106" s="18">
        <f t="shared" si="99"/>
        <v>1.7814942901581476</v>
      </c>
      <c r="J106" s="18">
        <f t="shared" si="100"/>
        <v>0.48846484299678306</v>
      </c>
      <c r="L106" t="str">
        <f t="shared" si="101"/>
        <v>91 Elementary trades and related occupations</v>
      </c>
      <c r="M106" s="18">
        <f t="shared" si="102"/>
        <v>-3.2683192126055638</v>
      </c>
      <c r="N106" s="18">
        <f t="shared" si="102"/>
        <v>-10.400691829576925</v>
      </c>
      <c r="O106" s="18">
        <f t="shared" si="102"/>
        <v>-3.8605750892805824</v>
      </c>
      <c r="P106" s="18">
        <f t="shared" si="102"/>
        <v>-0.73525167868470076</v>
      </c>
      <c r="Q106" s="18">
        <f t="shared" si="103"/>
        <v>-1.7881548264045422</v>
      </c>
      <c r="S106" s="18">
        <f t="shared" si="104"/>
        <v>-1.7881548264045422</v>
      </c>
      <c r="T106" s="18">
        <f t="shared" si="105"/>
        <v>1.5869988825047088</v>
      </c>
      <c r="U106" s="18">
        <f t="shared" si="106"/>
        <v>0.19262285934218415</v>
      </c>
      <c r="W106" t="str">
        <f t="shared" si="107"/>
        <v>91 Elementary trades and related occupations</v>
      </c>
      <c r="X106" s="18">
        <f t="shared" si="108"/>
        <v>-6.5741310944116504</v>
      </c>
      <c r="Y106" s="18">
        <f t="shared" si="108"/>
        <v>-13.042256233620241</v>
      </c>
      <c r="Z106" s="18">
        <f t="shared" si="108"/>
        <v>-2.6730040237189168</v>
      </c>
      <c r="AA106" s="18">
        <f t="shared" si="108"/>
        <v>-0.60064083409541169</v>
      </c>
      <c r="AB106" s="18">
        <f t="shared" si="109"/>
        <v>-1.2962856659671784</v>
      </c>
      <c r="AD106" s="18">
        <f t="shared" si="110"/>
        <v>-1.2962856659671784</v>
      </c>
      <c r="AE106" s="18">
        <f t="shared" si="111"/>
        <v>2.705251132289388</v>
      </c>
      <c r="AF106" s="18">
        <f t="shared" si="112"/>
        <v>1.8406016173273754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-0.62643365514951643</v>
      </c>
      <c r="C107" s="18">
        <f t="shared" si="96"/>
        <v>-8.4715804401908521</v>
      </c>
      <c r="D107" s="18">
        <f t="shared" si="96"/>
        <v>0.58000617160292034</v>
      </c>
      <c r="E107" s="18">
        <f t="shared" si="96"/>
        <v>-0.30184289672964271</v>
      </c>
      <c r="F107" s="18">
        <f t="shared" si="97"/>
        <v>-8.7556535877997277E-3</v>
      </c>
      <c r="H107" s="18">
        <f t="shared" si="98"/>
        <v>-8.7556535877997277E-3</v>
      </c>
      <c r="I107" s="18">
        <f t="shared" si="99"/>
        <v>2.7114151658849561</v>
      </c>
      <c r="J107" s="18">
        <f t="shared" si="100"/>
        <v>2.7053959685888085</v>
      </c>
      <c r="L107" t="str">
        <f t="shared" si="101"/>
        <v>92 Elementary administration and service occupations</v>
      </c>
      <c r="M107" s="18">
        <f t="shared" si="102"/>
        <v>-1.1086372644521947</v>
      </c>
      <c r="N107" s="18">
        <f t="shared" si="102"/>
        <v>-7.2125917128665122</v>
      </c>
      <c r="O107" s="18">
        <f t="shared" si="102"/>
        <v>1.2615007543515189</v>
      </c>
      <c r="P107" s="18">
        <f t="shared" si="102"/>
        <v>-0.51567706758649523</v>
      </c>
      <c r="Q107" s="18">
        <f t="shared" si="103"/>
        <v>7.3222655857008156E-2</v>
      </c>
      <c r="S107" s="18">
        <f t="shared" si="104"/>
        <v>7.3222655857008156E-2</v>
      </c>
      <c r="T107" s="18">
        <f t="shared" si="105"/>
        <v>2.3067366730876948</v>
      </c>
      <c r="U107" s="18">
        <f t="shared" si="106"/>
        <v>2.3600246768667787</v>
      </c>
      <c r="W107" t="str">
        <f t="shared" si="107"/>
        <v>92 Elementary administration and service occupations</v>
      </c>
      <c r="X107" s="18">
        <f t="shared" si="108"/>
        <v>-0.20270151637613587</v>
      </c>
      <c r="Y107" s="18">
        <f t="shared" si="108"/>
        <v>-9.5529651461531593</v>
      </c>
      <c r="Z107" s="18">
        <f t="shared" si="108"/>
        <v>-3.619434610649952E-2</v>
      </c>
      <c r="AA107" s="18">
        <f t="shared" si="108"/>
        <v>-0.10456434871493059</v>
      </c>
      <c r="AB107" s="18">
        <f t="shared" si="109"/>
        <v>-8.1779545147409038E-2</v>
      </c>
      <c r="AD107" s="18">
        <f t="shared" si="110"/>
        <v>-8.1779545147409038E-2</v>
      </c>
      <c r="AE107" s="18">
        <f t="shared" si="111"/>
        <v>3.0503877659474377</v>
      </c>
      <c r="AF107" s="18">
        <f t="shared" si="112"/>
        <v>2.9968024823799899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0.24173532075488779</v>
      </c>
      <c r="C109" s="26">
        <f>IF(AND(D$6-C$6 &lt;&gt; 0,C35&lt;&gt;0,D35&lt;&gt;0),(EXP(LN(D35/C35)/(D$6-C$6))-1)*100,0)</f>
        <v>-1.7641272125866303</v>
      </c>
      <c r="D109" s="26">
        <f>IF(AND(E$6-D$6 &lt;&gt; 0,D35&lt;&gt;0,E35&lt;&gt;0),(EXP(LN(E35/D35)/(E$6-D$6))-1)*100,0)</f>
        <v>0.43255835612014959</v>
      </c>
      <c r="E109" s="26">
        <f>IF(AND(F$6-E$6 &lt;&gt; 0,E35&lt;&gt;0,F35&lt;&gt;0),(EXP(LN(F35/E35)/(F$6-E$6))-1)*100,0)</f>
        <v>0.29918813548199807</v>
      </c>
      <c r="F109" s="26">
        <f t="shared" ref="F109" si="113">IF(AND(F$6-D$6 &lt;&gt; 0,D35&lt;&gt;0,F35&lt;&gt;0),(EXP(LN(F35/D35)/(F$6-D$6))-1)*100,0)</f>
        <v>0.34362518517636609</v>
      </c>
      <c r="H109" s="26">
        <f t="shared" ref="H109" si="114">IF($F$6-$D$6 &lt;&gt; 0,(EXP(LN(1+(H72/100))/($F$6-$D$6))-1)*100,0)</f>
        <v>0.34362518517636609</v>
      </c>
      <c r="I109" s="26">
        <f>IF(D35&gt;0,((1+(I35/D35))^(1/($F$6-$D$6))-1)*100,0)</f>
        <v>2.7155177949934384</v>
      </c>
      <c r="J109" s="26">
        <f t="shared" ref="J109" si="115">IF($F$6-$D$6 &lt;&gt; 0,(EXP(LN(1+(J72/100))/($F$6-$D$6))-1)*100,0)</f>
        <v>2.9535295356610591</v>
      </c>
      <c r="L109" s="24" t="str">
        <f>L35</f>
        <v>All occupations</v>
      </c>
      <c r="M109" s="26">
        <f>IF(AND(N$6-M$6 &lt;&gt; 0,M35&lt;&gt;0,N35&lt;&gt;0),(EXP(LN(N35/M35)/(N$6-M$6))-1)*100,0)</f>
        <v>-8.10866314481129E-2</v>
      </c>
      <c r="N109" s="26">
        <f>IF(AND(O$6-N$6 &lt;&gt; 0,N35&lt;&gt;0,O35&lt;&gt;0),(EXP(LN(O35/N35)/(O$6-N$6))-1)*100,0)</f>
        <v>-2.8900263619190958</v>
      </c>
      <c r="O109" s="26">
        <f>IF(AND(P$6-O$6 &lt;&gt; 0,O35&lt;&gt;0,P35&lt;&gt;0),(EXP(LN(P35/O35)/(P$6-O$6))-1)*100,0)</f>
        <v>0.43021204522399881</v>
      </c>
      <c r="P109" s="26">
        <f>IF(AND(Q$6-P$6 &lt;&gt; 0,P35&lt;&gt;0,Q35&lt;&gt;0),(EXP(LN(Q35/P35)/(Q$6-P$6))-1)*100,0)</f>
        <v>0.2819140927186492</v>
      </c>
      <c r="Q109" s="26">
        <f t="shared" ref="Q109" si="116">IF(AND(Q$6-O$6 &lt;&gt; 0,O35&lt;&gt;0,Q35&lt;&gt;0),(EXP(LN(Q35/O35)/(Q$6-O$6))-1)*100,0)</f>
        <v>0.33132239637798655</v>
      </c>
      <c r="S109" s="26">
        <f t="shared" ref="S109" si="117">IF($F$6-$D$6 &lt;&gt; 0,(EXP(LN(1+(S72/100))/($F$6-$D$6))-1)*100,0)</f>
        <v>0.33132239637798655</v>
      </c>
      <c r="T109" s="26">
        <f t="shared" ref="T109" si="118">IF(O35&gt;0,((1+(T35/O35))^(1/($F$6-$D$6))-1)*100,0)</f>
        <v>2.3244216875072166</v>
      </c>
      <c r="U109" s="26">
        <f t="shared" ref="U109" si="119">IF($F$6-$D$6 &lt;&gt; 0,(EXP(LN(1+(U72/100))/($F$6-$D$6))-1)*100,0)</f>
        <v>2.5662142536823085</v>
      </c>
      <c r="W109" s="24" t="str">
        <f>W35</f>
        <v>All occupations</v>
      </c>
      <c r="X109" s="26">
        <f>IF(AND(Y$6-X$6 &lt;&gt; 0,X35&lt;&gt;0,Y35&lt;&gt;0),(EXP(LN(Y35/X35)/(Y$6-X$6))-1)*100,0)</f>
        <v>0.57953656185367741</v>
      </c>
      <c r="Y109" s="26">
        <f>IF(AND(Z$6-Y$6 &lt;&gt; 0,Y35&lt;&gt;0,Z35&lt;&gt;0),(EXP(LN(Z35/Y35)/(Z$6-Y$6))-1)*100,0)</f>
        <v>-0.60523485020861356</v>
      </c>
      <c r="Z109" s="26">
        <f>IF(AND(AA$6-Z$6 &lt;&gt; 0,Z35&lt;&gt;0,AA35&lt;&gt;0),(EXP(LN(AA35/Z35)/(AA$6-Z$6))-1)*100,0)</f>
        <v>0.4349176866895732</v>
      </c>
      <c r="AA109" s="26">
        <f>IF(AND(AB$6-AA$6 &lt;&gt; 0,AA35&lt;&gt;0,AB35&lt;&gt;0),(EXP(LN(AB35/AA35)/(AB$6-AA$6))-1)*100,0)</f>
        <v>0.31652863962885469</v>
      </c>
      <c r="AB109" s="26">
        <f t="shared" ref="AB109" si="120">IF(AND(AB$6-Z$6 &lt;&gt; 0,Z35&lt;&gt;0,AB35&lt;&gt;0),(EXP(LN(AB35/Z35)/(AB$6-Z$6))-1)*100,0)</f>
        <v>0.35597614132838462</v>
      </c>
      <c r="AD109" s="26">
        <f t="shared" ref="AD109" si="121">IF($F$6-$D$6 &lt;&gt; 0,(EXP(LN(1+(AD72/100))/($F$6-$D$6))-1)*100,0)</f>
        <v>0.35597614132838462</v>
      </c>
      <c r="AE109" s="26">
        <f t="shared" ref="AE109" si="122">IF(Z35&gt;0,((1+(AE35/Z35))^(1/($F$6-$D$6))-1)*100,0)</f>
        <v>3.0888590814090122</v>
      </c>
      <c r="AF109" s="26">
        <f t="shared" ref="AF109" si="123">IF($F$6-$D$6 &lt;&gt; 0,(EXP(LN(1+(AF72/100))/($F$6-$D$6))-1)*100,0)</f>
        <v>3.3234862548130684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Solent (Continued)</v>
      </c>
      <c r="L112" s="19" t="str">
        <f>CONCATENATE(L$1," (Continued)")</f>
        <v>Occupation Table 2.1  Males: Employment Change by Occupation (SOC 2020) and Replacement Demand, 2015-2035, Solent (Continued)</v>
      </c>
      <c r="W112" s="19" t="str">
        <f>CONCATENATE(W$1," (Continued)")</f>
        <v>Occupation Table 2.2  Females: Employment Change by Occupation (SOC 2020) and Replacement Demand, 2015-2035, Solent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5.5340617877839904</v>
      </c>
      <c r="C119" s="27">
        <f t="shared" si="125"/>
        <v>0.77985289415749293</v>
      </c>
      <c r="D119" s="27">
        <f t="shared" si="125"/>
        <v>-3.4172618054440491</v>
      </c>
      <c r="E119" s="27">
        <f t="shared" si="125"/>
        <v>3.8310214313333262</v>
      </c>
      <c r="F119" s="27">
        <f t="shared" ref="F119:F144" si="126">F8-D8</f>
        <v>0.41375962588927706</v>
      </c>
      <c r="L119" t="str">
        <f t="shared" ref="L119:L144" si="127">L8</f>
        <v>11 Corporate managers and directors</v>
      </c>
      <c r="M119" s="27">
        <f t="shared" ref="M119:P144" si="128">N8-M8</f>
        <v>2.2679934920480811</v>
      </c>
      <c r="N119" s="27">
        <f t="shared" si="128"/>
        <v>0.2590684425568881</v>
      </c>
      <c r="O119" s="27">
        <f t="shared" si="128"/>
        <v>-3.2165908075962406</v>
      </c>
      <c r="P119" s="27">
        <f t="shared" si="128"/>
        <v>1.144005558884043</v>
      </c>
      <c r="Q119" s="27">
        <f t="shared" ref="Q119:Q144" si="129">Q8-O8</f>
        <v>-2.0725852487121976</v>
      </c>
      <c r="W119" t="str">
        <f t="shared" ref="W119:W144" si="130">W8</f>
        <v>11 Corporate managers and directors</v>
      </c>
      <c r="X119" s="27">
        <f t="shared" ref="X119:AA144" si="131">Y8-X8</f>
        <v>3.2660682957359146</v>
      </c>
      <c r="Y119" s="27">
        <f t="shared" si="131"/>
        <v>0.52078445160056575</v>
      </c>
      <c r="Z119" s="27">
        <f t="shared" si="131"/>
        <v>-0.20067099784791509</v>
      </c>
      <c r="AA119" s="27">
        <f t="shared" si="131"/>
        <v>2.6870158724493756</v>
      </c>
      <c r="AB119" s="27">
        <f t="shared" ref="AB119:AB144" si="132">AB8-Z8</f>
        <v>2.4863448746014605</v>
      </c>
    </row>
    <row r="120" spans="1:28" x14ac:dyDescent="0.2">
      <c r="A120" t="str">
        <f t="shared" si="124"/>
        <v>12 Other managers and proprietors</v>
      </c>
      <c r="B120" s="27">
        <f t="shared" si="125"/>
        <v>0.31895943238969693</v>
      </c>
      <c r="C120" s="27">
        <f t="shared" si="125"/>
        <v>-0.37424063110544026</v>
      </c>
      <c r="D120" s="27">
        <f t="shared" si="125"/>
        <v>5.2066305568256617</v>
      </c>
      <c r="E120" s="27">
        <f t="shared" si="125"/>
        <v>4.0486820497112248</v>
      </c>
      <c r="F120" s="27">
        <f t="shared" si="126"/>
        <v>9.2553126065368865</v>
      </c>
      <c r="L120" t="str">
        <f t="shared" si="127"/>
        <v>12 Other managers and proprietors</v>
      </c>
      <c r="M120" s="27">
        <f t="shared" si="128"/>
        <v>0.11888056075828501</v>
      </c>
      <c r="N120" s="27">
        <f t="shared" si="128"/>
        <v>-0.75760638535754588</v>
      </c>
      <c r="O120" s="27">
        <f t="shared" si="128"/>
        <v>3.1713727116015509</v>
      </c>
      <c r="P120" s="27">
        <f t="shared" si="128"/>
        <v>2.035521870151717</v>
      </c>
      <c r="Q120" s="27">
        <f t="shared" si="129"/>
        <v>5.2068945817532679</v>
      </c>
      <c r="W120" t="str">
        <f t="shared" si="130"/>
        <v>12 Other managers and proprietors</v>
      </c>
      <c r="X120" s="27">
        <f t="shared" si="131"/>
        <v>0.20007887163142968</v>
      </c>
      <c r="Y120" s="27">
        <f t="shared" si="131"/>
        <v>0.38336575425212516</v>
      </c>
      <c r="Z120" s="27">
        <f t="shared" si="131"/>
        <v>2.0352578452241268</v>
      </c>
      <c r="AA120" s="27">
        <f t="shared" si="131"/>
        <v>2.0131601795595326</v>
      </c>
      <c r="AB120" s="27">
        <f t="shared" si="132"/>
        <v>4.0484180247836594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1.5478641365803298</v>
      </c>
      <c r="C121" s="27">
        <f t="shared" si="125"/>
        <v>1.6260028541992355</v>
      </c>
      <c r="D121" s="27">
        <f t="shared" si="125"/>
        <v>2.0400979829861683</v>
      </c>
      <c r="E121" s="27">
        <f t="shared" si="125"/>
        <v>3.7073961329682348</v>
      </c>
      <c r="F121" s="27">
        <f t="shared" si="126"/>
        <v>5.7474941159544031</v>
      </c>
      <c r="L121" t="str">
        <f t="shared" si="127"/>
        <v>21 Science, research, engineering and technology professionals</v>
      </c>
      <c r="M121" s="27">
        <f t="shared" si="128"/>
        <v>1.3729340010426405</v>
      </c>
      <c r="N121" s="27">
        <f t="shared" si="128"/>
        <v>2.9938310602673823E-2</v>
      </c>
      <c r="O121" s="27">
        <f t="shared" si="128"/>
        <v>0.4684667652962986</v>
      </c>
      <c r="P121" s="27">
        <f t="shared" si="128"/>
        <v>1.8107658087927625</v>
      </c>
      <c r="Q121" s="27">
        <f t="shared" si="129"/>
        <v>2.2792325740890611</v>
      </c>
      <c r="W121" t="str">
        <f t="shared" si="130"/>
        <v>21 Science, research, engineering and technology professionals</v>
      </c>
      <c r="X121" s="27">
        <f t="shared" si="131"/>
        <v>0.1749301355377364</v>
      </c>
      <c r="Y121" s="27">
        <f t="shared" si="131"/>
        <v>1.5960645435964667</v>
      </c>
      <c r="Z121" s="27">
        <f t="shared" si="131"/>
        <v>1.5716312176899159</v>
      </c>
      <c r="AA121" s="27">
        <f t="shared" si="131"/>
        <v>1.896630324175467</v>
      </c>
      <c r="AB121" s="27">
        <f t="shared" si="132"/>
        <v>3.4682615418653828</v>
      </c>
    </row>
    <row r="122" spans="1:28" x14ac:dyDescent="0.2">
      <c r="A122" t="str">
        <f t="shared" si="124"/>
        <v>22 Health professionals</v>
      </c>
      <c r="B122" s="27">
        <f t="shared" si="125"/>
        <v>3.7647787273692614</v>
      </c>
      <c r="C122" s="27">
        <f t="shared" si="125"/>
        <v>-0.13724850571889036</v>
      </c>
      <c r="D122" s="27">
        <f t="shared" si="125"/>
        <v>1.3497495321909447</v>
      </c>
      <c r="E122" s="27">
        <f t="shared" si="125"/>
        <v>1.1286651806992047</v>
      </c>
      <c r="F122" s="27">
        <f t="shared" si="126"/>
        <v>2.4784147128901495</v>
      </c>
      <c r="L122" t="str">
        <f t="shared" si="127"/>
        <v>22 Health professionals</v>
      </c>
      <c r="M122" s="27">
        <f t="shared" si="128"/>
        <v>0.69597200531166425</v>
      </c>
      <c r="N122" s="27">
        <f t="shared" si="128"/>
        <v>0.44156620307189431</v>
      </c>
      <c r="O122" s="27">
        <f t="shared" si="128"/>
        <v>0.22943627048030368</v>
      </c>
      <c r="P122" s="27">
        <f t="shared" si="128"/>
        <v>0.23925094559757554</v>
      </c>
      <c r="Q122" s="27">
        <f t="shared" si="129"/>
        <v>0.46868721607787922</v>
      </c>
      <c r="W122" t="str">
        <f t="shared" si="130"/>
        <v>22 Health professionals</v>
      </c>
      <c r="X122" s="27">
        <f t="shared" si="131"/>
        <v>3.0688067220575874</v>
      </c>
      <c r="Y122" s="27">
        <f t="shared" si="131"/>
        <v>-0.57881470879074826</v>
      </c>
      <c r="Z122" s="27">
        <f t="shared" si="131"/>
        <v>1.1203132617106277</v>
      </c>
      <c r="AA122" s="27">
        <f t="shared" si="131"/>
        <v>0.88941423510160078</v>
      </c>
      <c r="AB122" s="27">
        <f t="shared" si="132"/>
        <v>2.0097274968122285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6.815738997292442E-2</v>
      </c>
      <c r="C123" s="27">
        <f t="shared" si="125"/>
        <v>0.39931414538726884</v>
      </c>
      <c r="D123" s="27">
        <f t="shared" si="125"/>
        <v>0.9728626886363152</v>
      </c>
      <c r="E123" s="27">
        <f t="shared" si="125"/>
        <v>2.2071212045041158</v>
      </c>
      <c r="F123" s="27">
        <f t="shared" si="126"/>
        <v>3.179983893140431</v>
      </c>
      <c r="L123" t="str">
        <f t="shared" si="127"/>
        <v>23 Teaching and other educational professionals</v>
      </c>
      <c r="M123" s="27">
        <f t="shared" si="128"/>
        <v>-0.42995139303075547</v>
      </c>
      <c r="N123" s="27">
        <f t="shared" si="128"/>
        <v>0.58974206918785654</v>
      </c>
      <c r="O123" s="27">
        <f t="shared" si="128"/>
        <v>0.6370687813875886</v>
      </c>
      <c r="P123" s="27">
        <f t="shared" si="128"/>
        <v>0.64338169874175222</v>
      </c>
      <c r="Q123" s="27">
        <f t="shared" si="129"/>
        <v>1.2804504801293408</v>
      </c>
      <c r="W123" t="str">
        <f t="shared" si="130"/>
        <v>23 Teaching and other educational professionals</v>
      </c>
      <c r="X123" s="27">
        <f t="shared" si="131"/>
        <v>0.49810878300366213</v>
      </c>
      <c r="Y123" s="27">
        <f t="shared" si="131"/>
        <v>-0.19042792380059836</v>
      </c>
      <c r="Z123" s="27">
        <f t="shared" si="131"/>
        <v>0.3357939072487639</v>
      </c>
      <c r="AA123" s="27">
        <f t="shared" si="131"/>
        <v>1.5637395057623245</v>
      </c>
      <c r="AB123" s="27">
        <f t="shared" si="132"/>
        <v>1.8995334130110884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4.0475955175762692</v>
      </c>
      <c r="C124" s="27">
        <f t="shared" si="125"/>
        <v>2.6458596604364857</v>
      </c>
      <c r="D124" s="27">
        <f t="shared" si="125"/>
        <v>4.60489007229301</v>
      </c>
      <c r="E124" s="27">
        <f t="shared" si="125"/>
        <v>4.9812487575416498</v>
      </c>
      <c r="F124" s="27">
        <f t="shared" si="126"/>
        <v>9.5861388298346597</v>
      </c>
      <c r="L124" t="str">
        <f t="shared" si="127"/>
        <v>24 Business, media and public service professionals</v>
      </c>
      <c r="M124" s="27">
        <f t="shared" si="128"/>
        <v>1.1879309541723764</v>
      </c>
      <c r="N124" s="27">
        <f t="shared" si="128"/>
        <v>1.087629382786929</v>
      </c>
      <c r="O124" s="27">
        <f t="shared" si="128"/>
        <v>2.7787094214322714</v>
      </c>
      <c r="P124" s="27">
        <f t="shared" si="128"/>
        <v>2.2899111348723622</v>
      </c>
      <c r="Q124" s="27">
        <f t="shared" si="129"/>
        <v>5.0686205563046336</v>
      </c>
      <c r="W124" t="str">
        <f t="shared" si="130"/>
        <v>24 Business, media and public service professionals</v>
      </c>
      <c r="X124" s="27">
        <f t="shared" si="131"/>
        <v>2.8596645634040385</v>
      </c>
      <c r="Y124" s="27">
        <f t="shared" si="131"/>
        <v>1.5582302776494537</v>
      </c>
      <c r="Z124" s="27">
        <f t="shared" si="131"/>
        <v>1.8261806508608167</v>
      </c>
      <c r="AA124" s="27">
        <f t="shared" si="131"/>
        <v>2.6913376226692236</v>
      </c>
      <c r="AB124" s="27">
        <f t="shared" si="132"/>
        <v>4.5175182735300403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0.95989938025503996</v>
      </c>
      <c r="C125" s="27">
        <f t="shared" si="125"/>
        <v>0.95619076072018672</v>
      </c>
      <c r="D125" s="27">
        <f t="shared" si="125"/>
        <v>-1.3894979953124871</v>
      </c>
      <c r="E125" s="27">
        <f t="shared" si="125"/>
        <v>0.53926890711692721</v>
      </c>
      <c r="F125" s="27">
        <f t="shared" si="126"/>
        <v>-0.85022908819555987</v>
      </c>
      <c r="L125" t="str">
        <f t="shared" si="127"/>
        <v>31 Science, engineering and technology associate professionals</v>
      </c>
      <c r="M125" s="27">
        <f t="shared" si="128"/>
        <v>1.0154249983828638</v>
      </c>
      <c r="N125" s="27">
        <f t="shared" si="128"/>
        <v>0.3386964400206649</v>
      </c>
      <c r="O125" s="27">
        <f t="shared" si="128"/>
        <v>-1.4769560709893339</v>
      </c>
      <c r="P125" s="27">
        <f t="shared" si="128"/>
        <v>-4.996719646241754E-2</v>
      </c>
      <c r="Q125" s="27">
        <f t="shared" si="129"/>
        <v>-1.5269232674517514</v>
      </c>
      <c r="W125" t="str">
        <f t="shared" si="130"/>
        <v>31 Science, engineering and technology associate professionals</v>
      </c>
      <c r="X125" s="27">
        <f t="shared" si="131"/>
        <v>-5.5525618127840293E-2</v>
      </c>
      <c r="Y125" s="27">
        <f t="shared" si="131"/>
        <v>0.61749432069952581</v>
      </c>
      <c r="Z125" s="27">
        <f t="shared" si="131"/>
        <v>8.7458075676826841E-2</v>
      </c>
      <c r="AA125" s="27">
        <f t="shared" si="131"/>
        <v>0.58923610357933232</v>
      </c>
      <c r="AB125" s="27">
        <f t="shared" si="132"/>
        <v>0.67669417925615916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1.1273309847768562</v>
      </c>
      <c r="C126" s="27">
        <f t="shared" si="125"/>
        <v>0.26678384650512932</v>
      </c>
      <c r="D126" s="27">
        <f t="shared" si="125"/>
        <v>-6.7086881212228278E-2</v>
      </c>
      <c r="E126" s="27">
        <f t="shared" si="125"/>
        <v>0.65106913507535502</v>
      </c>
      <c r="F126" s="27">
        <f t="shared" si="126"/>
        <v>0.58398225386312674</v>
      </c>
      <c r="L126" t="str">
        <f t="shared" si="127"/>
        <v>32 Health and social care associate professionals</v>
      </c>
      <c r="M126" s="27">
        <f t="shared" si="128"/>
        <v>-2.2659482200081627E-2</v>
      </c>
      <c r="N126" s="27">
        <f t="shared" si="128"/>
        <v>0.29641479989203123</v>
      </c>
      <c r="O126" s="27">
        <f t="shared" si="128"/>
        <v>-0.26369685285687172</v>
      </c>
      <c r="P126" s="27">
        <f t="shared" si="128"/>
        <v>6.6547655853146814E-2</v>
      </c>
      <c r="Q126" s="27">
        <f t="shared" si="129"/>
        <v>-0.19714919700372491</v>
      </c>
      <c r="W126" t="str">
        <f t="shared" si="130"/>
        <v>32 Health and social care associate professionals</v>
      </c>
      <c r="X126" s="27">
        <f t="shared" si="131"/>
        <v>1.1499904669769361</v>
      </c>
      <c r="Y126" s="27">
        <f t="shared" si="131"/>
        <v>-2.9630953386897474E-2</v>
      </c>
      <c r="Z126" s="27">
        <f t="shared" si="131"/>
        <v>0.196609971644639</v>
      </c>
      <c r="AA126" s="27">
        <f t="shared" si="131"/>
        <v>0.58452147922220732</v>
      </c>
      <c r="AB126" s="27">
        <f t="shared" si="132"/>
        <v>0.78113145086684632</v>
      </c>
    </row>
    <row r="127" spans="1:28" x14ac:dyDescent="0.2">
      <c r="A127" t="str">
        <f t="shared" si="124"/>
        <v>33 Protective service occupations</v>
      </c>
      <c r="B127" s="27">
        <f t="shared" si="125"/>
        <v>-0.4136263521417991</v>
      </c>
      <c r="C127" s="27">
        <f t="shared" si="125"/>
        <v>0.52008004763607474</v>
      </c>
      <c r="D127" s="27">
        <f t="shared" si="125"/>
        <v>1.8701836516742389</v>
      </c>
      <c r="E127" s="27">
        <f t="shared" si="125"/>
        <v>1.3469875358044412</v>
      </c>
      <c r="F127" s="27">
        <f t="shared" si="126"/>
        <v>3.2171711874786801</v>
      </c>
      <c r="L127" t="str">
        <f t="shared" si="127"/>
        <v>33 Protective service occupations</v>
      </c>
      <c r="M127" s="27">
        <f t="shared" si="128"/>
        <v>-0.58661950225948978</v>
      </c>
      <c r="N127" s="27">
        <f t="shared" si="128"/>
        <v>0.26080438472115297</v>
      </c>
      <c r="O127" s="27">
        <f t="shared" si="128"/>
        <v>0.97088939706953692</v>
      </c>
      <c r="P127" s="27">
        <f t="shared" si="128"/>
        <v>0.38062326430092686</v>
      </c>
      <c r="Q127" s="27">
        <f t="shared" si="129"/>
        <v>1.3515126613704638</v>
      </c>
      <c r="W127" t="str">
        <f t="shared" si="130"/>
        <v>33 Protective service occupations</v>
      </c>
      <c r="X127" s="27">
        <f t="shared" si="131"/>
        <v>0.17299315011772354</v>
      </c>
      <c r="Y127" s="27">
        <f t="shared" si="131"/>
        <v>0.25927566291491289</v>
      </c>
      <c r="Z127" s="27">
        <f t="shared" si="131"/>
        <v>0.89929425460469847</v>
      </c>
      <c r="AA127" s="27">
        <f t="shared" si="131"/>
        <v>0.96636427150351212</v>
      </c>
      <c r="AB127" s="27">
        <f t="shared" si="132"/>
        <v>1.8656585261082106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-1.6294486195179498</v>
      </c>
      <c r="C128" s="27">
        <f t="shared" si="125"/>
        <v>0.56158419410361837</v>
      </c>
      <c r="D128" s="27">
        <f t="shared" si="125"/>
        <v>-0.25235158772223265</v>
      </c>
      <c r="E128" s="27">
        <f t="shared" si="125"/>
        <v>1.17275437430167</v>
      </c>
      <c r="F128" s="27">
        <f t="shared" si="126"/>
        <v>0.9204027865794373</v>
      </c>
      <c r="L128" t="str">
        <f t="shared" si="127"/>
        <v>34 Culture, media and sports occupations</v>
      </c>
      <c r="M128" s="27">
        <f t="shared" si="128"/>
        <v>-1.2419078323624131</v>
      </c>
      <c r="N128" s="27">
        <f t="shared" si="128"/>
        <v>-5.8798701789184449E-3</v>
      </c>
      <c r="O128" s="27">
        <f t="shared" si="128"/>
        <v>-5.1965280686783188E-3</v>
      </c>
      <c r="P128" s="27">
        <f t="shared" si="128"/>
        <v>0.80027839052102223</v>
      </c>
      <c r="Q128" s="27">
        <f t="shared" si="129"/>
        <v>0.79508186245234391</v>
      </c>
      <c r="W128" t="str">
        <f t="shared" si="130"/>
        <v>34 Culture, media and sports occupations</v>
      </c>
      <c r="X128" s="27">
        <f t="shared" si="131"/>
        <v>-0.38754078715552343</v>
      </c>
      <c r="Y128" s="27">
        <f t="shared" si="131"/>
        <v>0.56746406428253948</v>
      </c>
      <c r="Z128" s="27">
        <f t="shared" si="131"/>
        <v>-0.24715505965354456</v>
      </c>
      <c r="AA128" s="27">
        <f t="shared" si="131"/>
        <v>0.37247598378063707</v>
      </c>
      <c r="AB128" s="27">
        <f t="shared" si="132"/>
        <v>0.1253209241270925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0.99203855057957924</v>
      </c>
      <c r="C129" s="27">
        <f t="shared" si="125"/>
        <v>1.0811611648419728</v>
      </c>
      <c r="D129" s="27">
        <f t="shared" si="125"/>
        <v>-1.4609388527175398</v>
      </c>
      <c r="E129" s="27">
        <f t="shared" si="125"/>
        <v>1.2747191832534028</v>
      </c>
      <c r="F129" s="27">
        <f t="shared" si="126"/>
        <v>-0.18621966946413693</v>
      </c>
      <c r="L129" t="str">
        <f t="shared" si="127"/>
        <v>35 Business and public service associate professionals</v>
      </c>
      <c r="M129" s="27">
        <f t="shared" si="128"/>
        <v>-2.0804428035852141E-3</v>
      </c>
      <c r="N129" s="27">
        <f t="shared" si="128"/>
        <v>0.70815795917839708</v>
      </c>
      <c r="O129" s="27">
        <f t="shared" si="128"/>
        <v>-1.3316890322502246</v>
      </c>
      <c r="P129" s="27">
        <f t="shared" si="128"/>
        <v>-2.0264640041464332E-2</v>
      </c>
      <c r="Q129" s="27">
        <f t="shared" si="129"/>
        <v>-1.3519536722916889</v>
      </c>
      <c r="W129" t="str">
        <f t="shared" si="130"/>
        <v>35 Business and public service associate professionals</v>
      </c>
      <c r="X129" s="27">
        <f t="shared" si="131"/>
        <v>0.99411899338318932</v>
      </c>
      <c r="Y129" s="27">
        <f t="shared" si="131"/>
        <v>0.37300320566355083</v>
      </c>
      <c r="Z129" s="27">
        <f t="shared" si="131"/>
        <v>-0.12924982046733291</v>
      </c>
      <c r="AA129" s="27">
        <f t="shared" si="131"/>
        <v>1.2949838232948778</v>
      </c>
      <c r="AB129" s="27">
        <f t="shared" si="132"/>
        <v>1.1657340028275449</v>
      </c>
    </row>
    <row r="130" spans="1:28" x14ac:dyDescent="0.2">
      <c r="A130" t="str">
        <f t="shared" si="124"/>
        <v>41 Administrative occupations</v>
      </c>
      <c r="B130" s="27">
        <f t="shared" si="125"/>
        <v>-2.6825159911767429</v>
      </c>
      <c r="C130" s="27">
        <f t="shared" si="125"/>
        <v>1.3665674677298156</v>
      </c>
      <c r="D130" s="27">
        <f t="shared" si="125"/>
        <v>-4.7670561492525394</v>
      </c>
      <c r="E130" s="27">
        <f t="shared" si="125"/>
        <v>-4.0948069751423262</v>
      </c>
      <c r="F130" s="27">
        <f t="shared" si="126"/>
        <v>-8.8618631243948656</v>
      </c>
      <c r="L130" t="str">
        <f t="shared" si="127"/>
        <v>41 Administrative occupations</v>
      </c>
      <c r="M130" s="27">
        <f t="shared" si="128"/>
        <v>-1.3023906748085672</v>
      </c>
      <c r="N130" s="27">
        <f t="shared" si="128"/>
        <v>1.8935682627613275</v>
      </c>
      <c r="O130" s="27">
        <f t="shared" si="128"/>
        <v>-0.9870929626092888</v>
      </c>
      <c r="P130" s="27">
        <f t="shared" si="128"/>
        <v>0.63460455691416229</v>
      </c>
      <c r="Q130" s="27">
        <f t="shared" si="129"/>
        <v>-0.35248840569512652</v>
      </c>
      <c r="W130" t="str">
        <f t="shared" si="130"/>
        <v>41 Administrative occupations</v>
      </c>
      <c r="X130" s="27">
        <f t="shared" si="131"/>
        <v>-1.3801253163681366</v>
      </c>
      <c r="Y130" s="27">
        <f t="shared" si="131"/>
        <v>-0.5270007950315545</v>
      </c>
      <c r="Z130" s="27">
        <f t="shared" si="131"/>
        <v>-3.7799631866432932</v>
      </c>
      <c r="AA130" s="27">
        <f t="shared" si="131"/>
        <v>-4.729411532056421</v>
      </c>
      <c r="AB130" s="27">
        <f t="shared" si="132"/>
        <v>-8.5093747186997142</v>
      </c>
    </row>
    <row r="131" spans="1:28" x14ac:dyDescent="0.2">
      <c r="A131" t="str">
        <f t="shared" si="124"/>
        <v>42 Secretarial and related occupations</v>
      </c>
      <c r="B131" s="27">
        <f t="shared" si="125"/>
        <v>-1.8015078862139653</v>
      </c>
      <c r="C131" s="27">
        <f t="shared" si="125"/>
        <v>-0.29897054276969115</v>
      </c>
      <c r="D131" s="27">
        <f t="shared" si="125"/>
        <v>0.30908389986885254</v>
      </c>
      <c r="E131" s="27">
        <f t="shared" si="125"/>
        <v>-2.8134182770071785</v>
      </c>
      <c r="F131" s="27">
        <f t="shared" si="126"/>
        <v>-2.504334377138326</v>
      </c>
      <c r="L131" t="str">
        <f t="shared" si="127"/>
        <v>42 Secretarial and related occupations</v>
      </c>
      <c r="M131" s="27">
        <f t="shared" si="128"/>
        <v>-0.15286504158230929</v>
      </c>
      <c r="N131" s="27">
        <f t="shared" si="128"/>
        <v>-5.2525899557426592E-2</v>
      </c>
      <c r="O131" s="27">
        <f t="shared" si="128"/>
        <v>0.17402977029388256</v>
      </c>
      <c r="P131" s="27">
        <f t="shared" si="128"/>
        <v>0.10389289859294959</v>
      </c>
      <c r="Q131" s="27">
        <f t="shared" si="129"/>
        <v>0.27792266888683215</v>
      </c>
      <c r="W131" t="str">
        <f t="shared" si="130"/>
        <v>42 Secretarial and related occupations</v>
      </c>
      <c r="X131" s="27">
        <f t="shared" si="131"/>
        <v>-1.6486428446316506</v>
      </c>
      <c r="Y131" s="27">
        <f t="shared" si="131"/>
        <v>-0.24644464321226778</v>
      </c>
      <c r="Z131" s="27">
        <f t="shared" si="131"/>
        <v>0.13505412957496254</v>
      </c>
      <c r="AA131" s="27">
        <f t="shared" si="131"/>
        <v>-2.9173111756001191</v>
      </c>
      <c r="AB131" s="27">
        <f t="shared" si="132"/>
        <v>-2.7822570460251566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0.33409430160745224</v>
      </c>
      <c r="C132" s="27">
        <f t="shared" si="125"/>
        <v>-1.1504620636798206</v>
      </c>
      <c r="D132" s="27">
        <f t="shared" si="125"/>
        <v>0.28188503865191628</v>
      </c>
      <c r="E132" s="27">
        <f t="shared" si="125"/>
        <v>0.79529997032559585</v>
      </c>
      <c r="F132" s="27">
        <f t="shared" si="126"/>
        <v>1.0771850089775121</v>
      </c>
      <c r="L132" t="str">
        <f t="shared" si="127"/>
        <v>51 Skilled agricultural and related trades</v>
      </c>
      <c r="M132" s="27">
        <f t="shared" si="128"/>
        <v>0.68126769475279048</v>
      </c>
      <c r="N132" s="27">
        <f t="shared" si="128"/>
        <v>-1.4494536750115241</v>
      </c>
      <c r="O132" s="27">
        <f t="shared" si="128"/>
        <v>7.0582569833654851E-2</v>
      </c>
      <c r="P132" s="27">
        <f t="shared" si="128"/>
        <v>0.45184924195874743</v>
      </c>
      <c r="Q132" s="27">
        <f t="shared" si="129"/>
        <v>0.52243181179240228</v>
      </c>
      <c r="W132" t="str">
        <f t="shared" si="130"/>
        <v>51 Skilled agricultural and related trades</v>
      </c>
      <c r="X132" s="27">
        <f t="shared" si="131"/>
        <v>-0.34717339314532991</v>
      </c>
      <c r="Y132" s="27">
        <f t="shared" si="131"/>
        <v>0.29899161133170005</v>
      </c>
      <c r="Z132" s="27">
        <f t="shared" si="131"/>
        <v>0.21130246881826964</v>
      </c>
      <c r="AA132" s="27">
        <f t="shared" si="131"/>
        <v>0.34345072836684309</v>
      </c>
      <c r="AB132" s="27">
        <f t="shared" si="132"/>
        <v>0.55475319718511273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-3.797842991465572E-2</v>
      </c>
      <c r="C133" s="27">
        <f t="shared" si="125"/>
        <v>-2.484141402842905</v>
      </c>
      <c r="D133" s="27">
        <f t="shared" si="125"/>
        <v>0.1882967625737848</v>
      </c>
      <c r="E133" s="27">
        <f t="shared" si="125"/>
        <v>-0.6821548743883028</v>
      </c>
      <c r="F133" s="27">
        <f t="shared" si="126"/>
        <v>-0.493858111814518</v>
      </c>
      <c r="L133" t="str">
        <f t="shared" si="127"/>
        <v>52 Skilled metal, electrical and electronic trades</v>
      </c>
      <c r="M133" s="27">
        <f t="shared" si="128"/>
        <v>-0.34352564717830703</v>
      </c>
      <c r="N133" s="27">
        <f t="shared" si="128"/>
        <v>-2.2890536573775293</v>
      </c>
      <c r="O133" s="27">
        <f t="shared" si="128"/>
        <v>-0.53860587852765462</v>
      </c>
      <c r="P133" s="27">
        <f t="shared" si="128"/>
        <v>-1.1194969266797354</v>
      </c>
      <c r="Q133" s="27">
        <f t="shared" si="129"/>
        <v>-1.6581028052073901</v>
      </c>
      <c r="W133" t="str">
        <f t="shared" si="130"/>
        <v>52 Skilled metal, electrical and electronic trades</v>
      </c>
      <c r="X133" s="27">
        <f t="shared" si="131"/>
        <v>0.30554721726363132</v>
      </c>
      <c r="Y133" s="27">
        <f t="shared" si="131"/>
        <v>-0.19508774546535979</v>
      </c>
      <c r="Z133" s="27">
        <f t="shared" si="131"/>
        <v>0.72690264110142333</v>
      </c>
      <c r="AA133" s="27">
        <f t="shared" si="131"/>
        <v>0.43734205229143841</v>
      </c>
      <c r="AB133" s="27">
        <f t="shared" si="132"/>
        <v>1.1642446933928619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-1.4244214895875817</v>
      </c>
      <c r="C134" s="27">
        <f t="shared" si="125"/>
        <v>-1.689630518959703</v>
      </c>
      <c r="D134" s="27">
        <f t="shared" si="125"/>
        <v>0.85765245238915533</v>
      </c>
      <c r="E134" s="27">
        <f t="shared" si="125"/>
        <v>-1.1715191487550936</v>
      </c>
      <c r="F134" s="27">
        <f t="shared" si="126"/>
        <v>-0.31386669636593822</v>
      </c>
      <c r="L134" t="str">
        <f t="shared" si="127"/>
        <v>53 Skilled construction and building trades</v>
      </c>
      <c r="M134" s="27">
        <f t="shared" si="128"/>
        <v>-1.4617928803245217</v>
      </c>
      <c r="N134" s="27">
        <f t="shared" si="128"/>
        <v>-1.6713659942996451</v>
      </c>
      <c r="O134" s="27">
        <f t="shared" si="128"/>
        <v>0.87627627225456095</v>
      </c>
      <c r="P134" s="27">
        <f t="shared" si="128"/>
        <v>-1.2341603864506485</v>
      </c>
      <c r="Q134" s="27">
        <f t="shared" si="129"/>
        <v>-0.35788411419608757</v>
      </c>
      <c r="W134" t="str">
        <f t="shared" si="130"/>
        <v>53 Skilled construction and building trades</v>
      </c>
      <c r="X134" s="27">
        <f t="shared" si="131"/>
        <v>3.7371390736953614E-2</v>
      </c>
      <c r="Y134" s="27">
        <f t="shared" si="131"/>
        <v>-1.8264524660060177E-2</v>
      </c>
      <c r="Z134" s="27">
        <f t="shared" si="131"/>
        <v>-1.8623819865397739E-2</v>
      </c>
      <c r="AA134" s="27">
        <f t="shared" si="131"/>
        <v>6.2641237695528207E-2</v>
      </c>
      <c r="AB134" s="27">
        <f t="shared" si="132"/>
        <v>4.4017417830130467E-2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-1.7966056101289141</v>
      </c>
      <c r="C135" s="27">
        <f t="shared" si="125"/>
        <v>-1.0652036314387097</v>
      </c>
      <c r="D135" s="27">
        <f t="shared" si="125"/>
        <v>0.21908981345133505</v>
      </c>
      <c r="E135" s="27">
        <f t="shared" si="125"/>
        <v>0.35943824503247512</v>
      </c>
      <c r="F135" s="27">
        <f t="shared" si="126"/>
        <v>0.57852805848381017</v>
      </c>
      <c r="L135" t="str">
        <f t="shared" si="127"/>
        <v>54 Textiles, printing and other skilled trades</v>
      </c>
      <c r="M135" s="27">
        <f t="shared" si="128"/>
        <v>-1.0781572077536499</v>
      </c>
      <c r="N135" s="27">
        <f t="shared" si="128"/>
        <v>-1.3623522304403428</v>
      </c>
      <c r="O135" s="27">
        <f t="shared" si="128"/>
        <v>0.11450791913486746</v>
      </c>
      <c r="P135" s="27">
        <f t="shared" si="128"/>
        <v>0.13133142802937936</v>
      </c>
      <c r="Q135" s="27">
        <f t="shared" si="129"/>
        <v>0.24583934716424682</v>
      </c>
      <c r="W135" t="str">
        <f t="shared" si="130"/>
        <v>54 Textiles, printing and other skilled trades</v>
      </c>
      <c r="X135" s="27">
        <f t="shared" si="131"/>
        <v>-0.71844840237526064</v>
      </c>
      <c r="Y135" s="27">
        <f t="shared" si="131"/>
        <v>0.29714859900164381</v>
      </c>
      <c r="Z135" s="27">
        <f t="shared" si="131"/>
        <v>0.10458189431644271</v>
      </c>
      <c r="AA135" s="27">
        <f t="shared" si="131"/>
        <v>0.22810681700312863</v>
      </c>
      <c r="AB135" s="27">
        <f t="shared" si="132"/>
        <v>0.33268871131957134</v>
      </c>
    </row>
    <row r="136" spans="1:28" x14ac:dyDescent="0.2">
      <c r="A136" t="str">
        <f t="shared" si="124"/>
        <v>61 Caring personal service occupations</v>
      </c>
      <c r="B136" s="27">
        <f t="shared" si="125"/>
        <v>0.10692624278878782</v>
      </c>
      <c r="C136" s="27">
        <f t="shared" si="125"/>
        <v>-1.6884557396743958</v>
      </c>
      <c r="D136" s="27">
        <f t="shared" si="125"/>
        <v>3.2001778136524024</v>
      </c>
      <c r="E136" s="27">
        <f t="shared" si="125"/>
        <v>3.1403936854786068</v>
      </c>
      <c r="F136" s="27">
        <f t="shared" si="126"/>
        <v>6.3405714991310091</v>
      </c>
      <c r="L136" t="str">
        <f t="shared" si="127"/>
        <v>61 Caring personal service occupations</v>
      </c>
      <c r="M136" s="27">
        <f t="shared" si="128"/>
        <v>-0.39856006381316433</v>
      </c>
      <c r="N136" s="27">
        <f t="shared" si="128"/>
        <v>4.2529175755058546E-2</v>
      </c>
      <c r="O136" s="27">
        <f t="shared" si="128"/>
        <v>1.8053849343132153</v>
      </c>
      <c r="P136" s="27">
        <f t="shared" si="128"/>
        <v>1.589319796818673</v>
      </c>
      <c r="Q136" s="27">
        <f t="shared" si="129"/>
        <v>3.3947047311318883</v>
      </c>
      <c r="W136" t="str">
        <f t="shared" si="130"/>
        <v>61 Caring personal service occupations</v>
      </c>
      <c r="X136" s="27">
        <f t="shared" si="131"/>
        <v>0.50548630660197347</v>
      </c>
      <c r="Y136" s="27">
        <f t="shared" si="131"/>
        <v>-1.7309849154294739</v>
      </c>
      <c r="Z136" s="27">
        <f t="shared" si="131"/>
        <v>1.3947928793391711</v>
      </c>
      <c r="AA136" s="27">
        <f t="shared" si="131"/>
        <v>1.5510738886599356</v>
      </c>
      <c r="AB136" s="27">
        <f t="shared" si="132"/>
        <v>2.9458667679991066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0.13071555479102948</v>
      </c>
      <c r="C137" s="27">
        <f t="shared" si="125"/>
        <v>-1.3985866416443642</v>
      </c>
      <c r="D137" s="27">
        <f t="shared" si="125"/>
        <v>0.11109040712893581</v>
      </c>
      <c r="E137" s="27">
        <f t="shared" si="125"/>
        <v>0.53371540719421695</v>
      </c>
      <c r="F137" s="27">
        <f t="shared" si="126"/>
        <v>0.64480581432315276</v>
      </c>
      <c r="L137" t="str">
        <f t="shared" si="127"/>
        <v>62 Leisure, travel and related personal service occupations</v>
      </c>
      <c r="M137" s="27">
        <f t="shared" si="128"/>
        <v>0.2962644455200607</v>
      </c>
      <c r="N137" s="27">
        <f t="shared" si="128"/>
        <v>-0.51466978727698454</v>
      </c>
      <c r="O137" s="27">
        <f t="shared" si="128"/>
        <v>0.19934759276394853</v>
      </c>
      <c r="P137" s="27">
        <f t="shared" si="128"/>
        <v>0.55168186416467613</v>
      </c>
      <c r="Q137" s="27">
        <f t="shared" si="129"/>
        <v>0.75102945692862466</v>
      </c>
      <c r="W137" t="str">
        <f t="shared" si="130"/>
        <v>62 Leisure, travel and related personal service occupations</v>
      </c>
      <c r="X137" s="27">
        <f t="shared" si="131"/>
        <v>-0.16554889072904899</v>
      </c>
      <c r="Y137" s="27">
        <f t="shared" si="131"/>
        <v>-0.8839168543673761</v>
      </c>
      <c r="Z137" s="27">
        <f t="shared" si="131"/>
        <v>-8.8257185635011837E-2</v>
      </c>
      <c r="AA137" s="27">
        <f t="shared" si="131"/>
        <v>-1.7966456970460953E-2</v>
      </c>
      <c r="AB137" s="27">
        <f t="shared" si="132"/>
        <v>-0.10622364260547279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-0.13146311458944526</v>
      </c>
      <c r="C138" s="27">
        <f t="shared" si="125"/>
        <v>0.14170374226458293</v>
      </c>
      <c r="D138" s="27">
        <f t="shared" si="125"/>
        <v>-0.1202213427129778</v>
      </c>
      <c r="E138" s="27">
        <f t="shared" si="125"/>
        <v>1.8884923813891064E-2</v>
      </c>
      <c r="F138" s="27">
        <f t="shared" si="126"/>
        <v>-0.10133641889908673</v>
      </c>
      <c r="L138" t="str">
        <f t="shared" si="127"/>
        <v>63 Community and civil enforcement occupations</v>
      </c>
      <c r="M138" s="27">
        <f t="shared" si="128"/>
        <v>-0.16808606014018418</v>
      </c>
      <c r="N138" s="27">
        <f t="shared" si="128"/>
        <v>0.17755044643962453</v>
      </c>
      <c r="O138" s="27">
        <f t="shared" si="128"/>
        <v>-0.19908229514473058</v>
      </c>
      <c r="P138" s="27">
        <f t="shared" si="128"/>
        <v>2.992074348345436E-2</v>
      </c>
      <c r="Q138" s="27">
        <f t="shared" si="129"/>
        <v>-0.16916155166127622</v>
      </c>
      <c r="W138" t="str">
        <f t="shared" si="130"/>
        <v>63 Community and civil enforcement occupations</v>
      </c>
      <c r="X138" s="27">
        <f t="shared" si="131"/>
        <v>3.6622945550738445E-2</v>
      </c>
      <c r="Y138" s="27">
        <f t="shared" si="131"/>
        <v>-3.5846704175041211E-2</v>
      </c>
      <c r="Z138" s="27">
        <f t="shared" si="131"/>
        <v>7.8860952431753256E-2</v>
      </c>
      <c r="AA138" s="27">
        <f t="shared" si="131"/>
        <v>-1.1035819669564406E-2</v>
      </c>
      <c r="AB138" s="27">
        <f t="shared" si="132"/>
        <v>6.782513276218885E-2</v>
      </c>
    </row>
    <row r="139" spans="1:28" x14ac:dyDescent="0.2">
      <c r="A139" t="str">
        <f t="shared" si="124"/>
        <v>71 Sales occupations</v>
      </c>
      <c r="B139" s="27">
        <f t="shared" si="125"/>
        <v>-1.7897320853398497</v>
      </c>
      <c r="C139" s="27">
        <f t="shared" si="125"/>
        <v>8.9603785312448281E-2</v>
      </c>
      <c r="D139" s="27">
        <f t="shared" si="125"/>
        <v>-2.5608107589198568</v>
      </c>
      <c r="E139" s="27">
        <f t="shared" si="125"/>
        <v>-1.504139624102411</v>
      </c>
      <c r="F139" s="27">
        <f t="shared" si="126"/>
        <v>-4.0649503830222677</v>
      </c>
      <c r="L139" t="str">
        <f t="shared" si="127"/>
        <v>71 Sales occupations</v>
      </c>
      <c r="M139" s="27">
        <f t="shared" si="128"/>
        <v>-4.892012830207193E-2</v>
      </c>
      <c r="N139" s="27">
        <f t="shared" si="128"/>
        <v>-4.9892965439150672E-2</v>
      </c>
      <c r="O139" s="27">
        <f t="shared" si="128"/>
        <v>-0.77795276122514068</v>
      </c>
      <c r="P139" s="27">
        <f t="shared" si="128"/>
        <v>-0.12948677251924678</v>
      </c>
      <c r="Q139" s="27">
        <f t="shared" si="129"/>
        <v>-0.90743953374438746</v>
      </c>
      <c r="W139" t="str">
        <f t="shared" si="130"/>
        <v>71 Sales occupations</v>
      </c>
      <c r="X139" s="27">
        <f t="shared" si="131"/>
        <v>-1.7408119570378275</v>
      </c>
      <c r="Y139" s="27">
        <f t="shared" si="131"/>
        <v>0.13949675075168955</v>
      </c>
      <c r="Z139" s="27">
        <f t="shared" si="131"/>
        <v>-1.782857997694741</v>
      </c>
      <c r="AA139" s="27">
        <f t="shared" si="131"/>
        <v>-1.3746528515831731</v>
      </c>
      <c r="AB139" s="27">
        <f t="shared" si="132"/>
        <v>-3.157510849277914</v>
      </c>
    </row>
    <row r="140" spans="1:28" x14ac:dyDescent="0.2">
      <c r="A140" t="str">
        <f t="shared" si="124"/>
        <v>72 Customer service occupations</v>
      </c>
      <c r="B140" s="27">
        <f t="shared" si="125"/>
        <v>0.37826637427114918</v>
      </c>
      <c r="C140" s="27">
        <f t="shared" si="125"/>
        <v>0.2397353955535344</v>
      </c>
      <c r="D140" s="27">
        <f t="shared" si="125"/>
        <v>2.4733174817155295</v>
      </c>
      <c r="E140" s="27">
        <f t="shared" si="125"/>
        <v>1.5156570367558206</v>
      </c>
      <c r="F140" s="27">
        <f t="shared" si="126"/>
        <v>3.9889745184713501</v>
      </c>
      <c r="L140" t="str">
        <f t="shared" si="127"/>
        <v>72 Customer service occupations</v>
      </c>
      <c r="M140" s="27">
        <f t="shared" si="128"/>
        <v>-0.37380491591761222</v>
      </c>
      <c r="N140" s="27">
        <f t="shared" si="128"/>
        <v>0.43877378301953973</v>
      </c>
      <c r="O140" s="27">
        <f t="shared" si="128"/>
        <v>1.1902545429810218</v>
      </c>
      <c r="P140" s="27">
        <f t="shared" si="128"/>
        <v>0.83756189300721928</v>
      </c>
      <c r="Q140" s="27">
        <f t="shared" si="129"/>
        <v>2.0278164359882411</v>
      </c>
      <c r="W140" t="str">
        <f t="shared" si="130"/>
        <v>72 Customer service occupations</v>
      </c>
      <c r="X140" s="27">
        <f t="shared" si="131"/>
        <v>0.75207129018876451</v>
      </c>
      <c r="Y140" s="27">
        <f t="shared" si="131"/>
        <v>-0.199038387465996</v>
      </c>
      <c r="Z140" s="27">
        <f t="shared" si="131"/>
        <v>1.2830629387344965</v>
      </c>
      <c r="AA140" s="27">
        <f t="shared" si="131"/>
        <v>0.67809514374861557</v>
      </c>
      <c r="AB140" s="27">
        <f t="shared" si="132"/>
        <v>1.9611580824831121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-0.24382222262006081</v>
      </c>
      <c r="C141" s="27">
        <f t="shared" si="125"/>
        <v>-1.1706545520458391</v>
      </c>
      <c r="D141" s="27">
        <f t="shared" si="125"/>
        <v>1.728813684765214</v>
      </c>
      <c r="E141" s="27">
        <f t="shared" si="125"/>
        <v>-0.19476387412897189</v>
      </c>
      <c r="F141" s="27">
        <f t="shared" si="126"/>
        <v>1.5340498106362421</v>
      </c>
      <c r="L141" t="str">
        <f t="shared" si="127"/>
        <v>81 Process, plant and machine operatives</v>
      </c>
      <c r="M141" s="27">
        <f t="shared" si="128"/>
        <v>-0.21402331538566077</v>
      </c>
      <c r="N141" s="27">
        <f t="shared" si="128"/>
        <v>-0.96821517433721827</v>
      </c>
      <c r="O141" s="27">
        <f t="shared" si="128"/>
        <v>1.4963930292890577</v>
      </c>
      <c r="P141" s="27">
        <f t="shared" si="128"/>
        <v>-0.16702076886169337</v>
      </c>
      <c r="Q141" s="27">
        <f t="shared" si="129"/>
        <v>1.3293722604273643</v>
      </c>
      <c r="W141" t="str">
        <f t="shared" si="130"/>
        <v>81 Process, plant and machine operatives</v>
      </c>
      <c r="X141" s="27">
        <f t="shared" si="131"/>
        <v>-2.9798907234387828E-2</v>
      </c>
      <c r="Y141" s="27">
        <f t="shared" si="131"/>
        <v>-0.20243937770863929</v>
      </c>
      <c r="Z141" s="27">
        <f t="shared" si="131"/>
        <v>0.23242065547615054</v>
      </c>
      <c r="AA141" s="27">
        <f t="shared" si="131"/>
        <v>-2.7743105267279633E-2</v>
      </c>
      <c r="AB141" s="27">
        <f t="shared" si="132"/>
        <v>0.20467755020887091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1.2547026385222289</v>
      </c>
      <c r="C142" s="27">
        <f t="shared" si="125"/>
        <v>-3.9037214767413992</v>
      </c>
      <c r="D142" s="27">
        <f t="shared" si="125"/>
        <v>1.0350812187032012</v>
      </c>
      <c r="E142" s="27">
        <f t="shared" si="125"/>
        <v>-0.25401401450445604</v>
      </c>
      <c r="F142" s="27">
        <f t="shared" si="126"/>
        <v>0.7810672041987452</v>
      </c>
      <c r="L142" t="str">
        <f t="shared" si="127"/>
        <v>82 Transport and mobile machine drivers and operatives</v>
      </c>
      <c r="M142" s="27">
        <f t="shared" si="128"/>
        <v>1.3367462866933479</v>
      </c>
      <c r="N142" s="27">
        <f t="shared" si="128"/>
        <v>-3.6491110923984884</v>
      </c>
      <c r="O142" s="27">
        <f t="shared" si="128"/>
        <v>0.33236645088658534</v>
      </c>
      <c r="P142" s="27">
        <f t="shared" si="128"/>
        <v>-0.58418418257700466</v>
      </c>
      <c r="Q142" s="27">
        <f t="shared" si="129"/>
        <v>-0.25181773169041932</v>
      </c>
      <c r="W142" t="str">
        <f t="shared" si="130"/>
        <v>82 Transport and mobile machine drivers and operatives</v>
      </c>
      <c r="X142" s="27">
        <f t="shared" si="131"/>
        <v>-8.2043648171057804E-2</v>
      </c>
      <c r="Y142" s="27">
        <f t="shared" si="131"/>
        <v>-0.25461038434289907</v>
      </c>
      <c r="Z142" s="27">
        <f t="shared" si="131"/>
        <v>0.70271476781660325</v>
      </c>
      <c r="AA142" s="27">
        <f t="shared" si="131"/>
        <v>0.33017016807253396</v>
      </c>
      <c r="AB142" s="27">
        <f t="shared" si="132"/>
        <v>1.0328849358891372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-1.2212336364916618</v>
      </c>
      <c r="C143" s="27">
        <f t="shared" si="125"/>
        <v>-0.77589520838931314</v>
      </c>
      <c r="D143" s="27">
        <f t="shared" si="125"/>
        <v>-1.0859712589321084</v>
      </c>
      <c r="E143" s="27">
        <f t="shared" si="125"/>
        <v>-0.36511410844284597</v>
      </c>
      <c r="F143" s="27">
        <f t="shared" si="126"/>
        <v>-1.4510853673749544</v>
      </c>
      <c r="L143" t="str">
        <f t="shared" si="127"/>
        <v>91 Elementary trades and related occupations</v>
      </c>
      <c r="M143" s="27">
        <f t="shared" si="128"/>
        <v>-0.84717114566788698</v>
      </c>
      <c r="N143" s="27">
        <f t="shared" si="128"/>
        <v>-0.61982786338635432</v>
      </c>
      <c r="O143" s="27">
        <f t="shared" si="128"/>
        <v>-0.95413872948861123</v>
      </c>
      <c r="P143" s="27">
        <f t="shared" si="128"/>
        <v>-0.31198406453281269</v>
      </c>
      <c r="Q143" s="27">
        <f t="shared" si="129"/>
        <v>-1.2661227940214239</v>
      </c>
      <c r="W143" t="str">
        <f t="shared" si="130"/>
        <v>91 Elementary trades and related occupations</v>
      </c>
      <c r="X143" s="27">
        <f t="shared" si="131"/>
        <v>-0.37406249082375997</v>
      </c>
      <c r="Y143" s="27">
        <f t="shared" si="131"/>
        <v>-0.15606734500296859</v>
      </c>
      <c r="Z143" s="27">
        <f t="shared" si="131"/>
        <v>-0.13183252944350232</v>
      </c>
      <c r="AA143" s="27">
        <f t="shared" si="131"/>
        <v>-5.3130043910035729E-2</v>
      </c>
      <c r="AB143" s="27">
        <f t="shared" si="132"/>
        <v>-0.18496257335353805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-1.5700355815420579</v>
      </c>
      <c r="C144" s="27">
        <f t="shared" si="125"/>
        <v>-5.2252290438375866</v>
      </c>
      <c r="D144" s="27">
        <f t="shared" si="125"/>
        <v>1.6562935747194345</v>
      </c>
      <c r="E144" s="27">
        <f t="shared" si="125"/>
        <v>-1.7303922644381657</v>
      </c>
      <c r="F144" s="27">
        <f t="shared" si="126"/>
        <v>-7.4098689718731237E-2</v>
      </c>
      <c r="L144" t="str">
        <f t="shared" si="127"/>
        <v>92 Elementary administration and service occupations</v>
      </c>
      <c r="M144" s="27">
        <f t="shared" si="128"/>
        <v>-1.2996405427325364</v>
      </c>
      <c r="N144" s="27">
        <f t="shared" si="128"/>
        <v>-2.0555464976458531</v>
      </c>
      <c r="O144" s="27">
        <f t="shared" si="128"/>
        <v>1.7105646302404942</v>
      </c>
      <c r="P144" s="27">
        <f t="shared" si="128"/>
        <v>-1.4186276523567649</v>
      </c>
      <c r="Q144" s="27">
        <f t="shared" si="129"/>
        <v>0.2919369778837293</v>
      </c>
      <c r="W144" t="str">
        <f t="shared" si="130"/>
        <v>92 Elementary administration and service occupations</v>
      </c>
      <c r="X144" s="27">
        <f t="shared" si="131"/>
        <v>-0.27039503880941851</v>
      </c>
      <c r="Y144" s="27">
        <f t="shared" si="131"/>
        <v>-3.1696825461918152</v>
      </c>
      <c r="Z144" s="27">
        <f t="shared" si="131"/>
        <v>-5.4271055520977995E-2</v>
      </c>
      <c r="AA144" s="27">
        <f t="shared" si="131"/>
        <v>-0.3117646120814932</v>
      </c>
      <c r="AB144" s="27">
        <f t="shared" si="132"/>
        <v>-0.36603566760247119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5.8230000000002065</v>
      </c>
      <c r="C146" s="29">
        <f t="shared" ref="C146" si="133">D35-C35</f>
        <v>-10.688000000000329</v>
      </c>
      <c r="D146" s="29">
        <f>E35-D35</f>
        <v>12.983999999999924</v>
      </c>
      <c r="E146" s="29">
        <f>F35-E35</f>
        <v>18.442000000000462</v>
      </c>
      <c r="F146" s="29">
        <f t="shared" ref="F146" si="134">F35-D35</f>
        <v>31.426000000000386</v>
      </c>
      <c r="L146" s="24" t="str">
        <f>L35</f>
        <v>All occupations</v>
      </c>
      <c r="M146" s="29">
        <f>N35-M35</f>
        <v>-0.99874183758066692</v>
      </c>
      <c r="N146" s="29">
        <f t="shared" ref="N146" si="135">O35-N35</f>
        <v>-8.8810614327129542</v>
      </c>
      <c r="O146" s="29">
        <f>P35-O35</f>
        <v>6.4746491405020379</v>
      </c>
      <c r="P146" s="29">
        <f>Q35-P35</f>
        <v>8.7052561602027936</v>
      </c>
      <c r="Q146" s="29">
        <f t="shared" ref="Q146" si="136">Q35-O35</f>
        <v>15.179905300704831</v>
      </c>
      <c r="W146" s="24" t="str">
        <f>W35</f>
        <v>All occupations</v>
      </c>
      <c r="X146" s="29">
        <f>Y35-X35</f>
        <v>6.8217418375810439</v>
      </c>
      <c r="Y146" s="29">
        <f t="shared" ref="Y146" si="137">Z35-Y35</f>
        <v>-1.8069385672874887</v>
      </c>
      <c r="Z146" s="29">
        <f>AA35-Z35</f>
        <v>6.5093508594978857</v>
      </c>
      <c r="AA146" s="29">
        <f>AB35-AA35</f>
        <v>9.7367438397976116</v>
      </c>
      <c r="AB146" s="29">
        <f t="shared" ref="AB146" si="138">AB35-Z35</f>
        <v>16.246094699295497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44.715554087157038</v>
      </c>
      <c r="C153" s="11">
        <f t="shared" ref="C153:F153" si="143">C8</f>
        <v>50.249615874941028</v>
      </c>
      <c r="D153" s="11">
        <f t="shared" si="143"/>
        <v>51.029468769098521</v>
      </c>
      <c r="E153" s="11">
        <f t="shared" si="143"/>
        <v>47.612206963654472</v>
      </c>
      <c r="F153" s="11">
        <f t="shared" si="143"/>
        <v>51.443228394987798</v>
      </c>
      <c r="H153" s="40">
        <f>IF(D$151-B$151 &lt;&gt; 0,(EXP(LN(D153/B153)/(D$151-B$151))-1)*100,0)</f>
        <v>2.6768380700396222</v>
      </c>
      <c r="I153" s="40">
        <f>IF(F$151-D$151 &lt;&gt; 0,(EXP(LN(F153/D153)/(F$151-D$151))-1)*100,0)</f>
        <v>5.385151810719524E-2</v>
      </c>
      <c r="L153" s="10" t="str">
        <f>L8</f>
        <v>11 Corporate managers and directors</v>
      </c>
      <c r="M153" s="11">
        <f>M8</f>
        <v>30.721928982275617</v>
      </c>
      <c r="N153" s="11">
        <f t="shared" ref="N153:Q153" si="144">N8</f>
        <v>32.989922474323699</v>
      </c>
      <c r="O153" s="11">
        <f t="shared" si="144"/>
        <v>33.248990916880587</v>
      </c>
      <c r="P153" s="11">
        <f t="shared" si="144"/>
        <v>30.032400109284346</v>
      </c>
      <c r="Q153" s="11">
        <f t="shared" si="144"/>
        <v>31.176405668168389</v>
      </c>
      <c r="S153" s="40">
        <f>IF(O$151-M$151 &lt;&gt; 0,(EXP(LN(O153/M153)/(O$151-M$151))-1)*100,0)</f>
        <v>1.5935175943325275</v>
      </c>
      <c r="T153" s="40">
        <f>IF(Q$151-O$151 &lt;&gt; 0,(EXP(LN(Q153/O153)/(Q$151-O$151))-1)*100,0)</f>
        <v>-0.4281663306013983</v>
      </c>
      <c r="W153" s="10" t="str">
        <f>W8</f>
        <v>11 Corporate managers and directors</v>
      </c>
      <c r="X153" s="11">
        <f>X8</f>
        <v>13.993625104881408</v>
      </c>
      <c r="Y153" s="11">
        <f t="shared" ref="Y153:AB153" si="145">Y8</f>
        <v>17.259693400617323</v>
      </c>
      <c r="Z153" s="11">
        <f t="shared" si="145"/>
        <v>17.780477852217889</v>
      </c>
      <c r="AA153" s="11">
        <f t="shared" si="145"/>
        <v>17.579806854369973</v>
      </c>
      <c r="AB153" s="11">
        <f t="shared" si="145"/>
        <v>20.266822726819349</v>
      </c>
      <c r="AD153" s="40">
        <f>IF(Z$151-X$151 &lt;&gt; 0,(EXP(LN(Z153/X153)/(Z$151-X$151))-1)*100,0)</f>
        <v>4.9065581799871083</v>
      </c>
      <c r="AE153" s="40">
        <f>IF(AB$151-Z$151 &lt;&gt; 0,(EXP(LN(AB153/Z153)/(AB$151-Z$151))-1)*100,0)</f>
        <v>0.87637854045856667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20.860212290054665</v>
      </c>
      <c r="C154" s="11">
        <f t="shared" ref="C154:F178" si="146">C9</f>
        <v>21.179171722444362</v>
      </c>
      <c r="D154" s="11">
        <f t="shared" si="146"/>
        <v>20.804931091338922</v>
      </c>
      <c r="E154" s="11">
        <f t="shared" si="146"/>
        <v>26.011561648164584</v>
      </c>
      <c r="F154" s="11">
        <f t="shared" si="146"/>
        <v>30.060243697875809</v>
      </c>
      <c r="H154" s="40">
        <f t="shared" ref="H154:H177" si="147">IF(D$151-B$151 &lt;&gt; 0,(EXP(LN(D154/B154)/(D$151-B$151))-1)*100,0)</f>
        <v>-5.3057841503156844E-2</v>
      </c>
      <c r="I154" s="40">
        <f t="shared" ref="I154:I180" si="148">IF(F$151-D$151 &lt;&gt; 0,(EXP(LN(F154/D154)/(F$151-D$151))-1)*100,0)</f>
        <v>2.4837671453954879</v>
      </c>
      <c r="L154" s="10" t="str">
        <f t="shared" ref="L154:Q154" si="149">L9</f>
        <v>12 Other managers and proprietors</v>
      </c>
      <c r="M154" s="11">
        <f t="shared" si="149"/>
        <v>12.072412827348382</v>
      </c>
      <c r="N154" s="11">
        <f t="shared" si="149"/>
        <v>12.191293388106667</v>
      </c>
      <c r="O154" s="11">
        <f t="shared" si="149"/>
        <v>11.433687002749121</v>
      </c>
      <c r="P154" s="11">
        <f t="shared" si="149"/>
        <v>14.605059714350672</v>
      </c>
      <c r="Q154" s="11">
        <f t="shared" si="149"/>
        <v>16.640581584502389</v>
      </c>
      <c r="S154" s="40">
        <f t="shared" ref="S154:S177" si="150">IF(O$151-M$151 &lt;&gt; 0,(EXP(LN(O154/M154)/(O$151-M$151))-1)*100,0)</f>
        <v>-1.081289969570931</v>
      </c>
      <c r="T154" s="40">
        <f t="shared" ref="T154:T177" si="151">IF(Q$151-O$151 &lt;&gt; 0,(EXP(LN(Q154/O154)/(Q$151-O$151))-1)*100,0)</f>
        <v>2.5334286410795492</v>
      </c>
      <c r="W154" s="10" t="str">
        <f t="shared" ref="W154:AB154" si="152">W9</f>
        <v>12 Other managers and proprietors</v>
      </c>
      <c r="X154" s="11">
        <f t="shared" si="152"/>
        <v>8.7877994627062446</v>
      </c>
      <c r="Y154" s="11">
        <f t="shared" si="152"/>
        <v>8.9878783343376742</v>
      </c>
      <c r="Z154" s="11">
        <f t="shared" si="152"/>
        <v>9.3712440885897994</v>
      </c>
      <c r="AA154" s="11">
        <f t="shared" si="152"/>
        <v>11.406501933813926</v>
      </c>
      <c r="AB154" s="11">
        <f t="shared" si="152"/>
        <v>13.419662113373459</v>
      </c>
      <c r="AD154" s="40">
        <f t="shared" ref="AD154:AD177" si="153">IF(Z$151-X$151 &lt;&gt; 0,(EXP(LN(Z154/X154)/(Z$151-X$151))-1)*100,0)</f>
        <v>1.2939302834949151</v>
      </c>
      <c r="AE154" s="40">
        <f t="shared" ref="AE154:AE177" si="154">IF(AB$151-Z$151 &lt;&gt; 0,(EXP(LN(AB154/Z154)/(AB$151-Z$151))-1)*100,0)</f>
        <v>2.4227161574606582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36.027413431090764</v>
      </c>
      <c r="C155" s="11">
        <f t="shared" si="146"/>
        <v>37.575277567671094</v>
      </c>
      <c r="D155" s="11">
        <f t="shared" si="146"/>
        <v>39.201280421870329</v>
      </c>
      <c r="E155" s="11">
        <f t="shared" si="146"/>
        <v>41.241378404856498</v>
      </c>
      <c r="F155" s="11">
        <f t="shared" si="146"/>
        <v>44.948774537824733</v>
      </c>
      <c r="H155" s="40">
        <f t="shared" si="147"/>
        <v>1.7029227348971165</v>
      </c>
      <c r="I155" s="40">
        <f t="shared" si="148"/>
        <v>0.91626616971278718</v>
      </c>
      <c r="L155" s="10" t="str">
        <f t="shared" ref="L155:Q155" si="155">L10</f>
        <v>21 Science, research, engineering and technology professionals</v>
      </c>
      <c r="M155" s="11">
        <f t="shared" si="155"/>
        <v>28.442531108436441</v>
      </c>
      <c r="N155" s="11">
        <f t="shared" si="155"/>
        <v>29.815465109479081</v>
      </c>
      <c r="O155" s="11">
        <f t="shared" si="155"/>
        <v>29.845403420081755</v>
      </c>
      <c r="P155" s="11">
        <f t="shared" si="155"/>
        <v>30.313870185378054</v>
      </c>
      <c r="Q155" s="11">
        <f t="shared" si="155"/>
        <v>32.124635994170816</v>
      </c>
      <c r="S155" s="40">
        <f t="shared" si="150"/>
        <v>0.9675556347717551</v>
      </c>
      <c r="T155" s="40">
        <f t="shared" si="151"/>
        <v>0.491821313576013</v>
      </c>
      <c r="W155" s="10" t="str">
        <f t="shared" ref="W155:AB155" si="156">W10</f>
        <v>21 Science, research, engineering and technology professionals</v>
      </c>
      <c r="X155" s="11">
        <f t="shared" si="156"/>
        <v>7.5848823226543036</v>
      </c>
      <c r="Y155" s="11">
        <f t="shared" si="156"/>
        <v>7.75981245819204</v>
      </c>
      <c r="Z155" s="11">
        <f t="shared" si="156"/>
        <v>9.3558770017885067</v>
      </c>
      <c r="AA155" s="11">
        <f t="shared" si="156"/>
        <v>10.927508219478423</v>
      </c>
      <c r="AB155" s="11">
        <f t="shared" si="156"/>
        <v>12.824138543653889</v>
      </c>
      <c r="AD155" s="40">
        <f t="shared" si="153"/>
        <v>4.2862692642571254</v>
      </c>
      <c r="AE155" s="40">
        <f t="shared" si="154"/>
        <v>2.1244145439131445</v>
      </c>
    </row>
    <row r="156" spans="1:31" x14ac:dyDescent="0.2">
      <c r="A156" s="10" t="str">
        <f t="shared" si="142"/>
        <v>22 Health professionals</v>
      </c>
      <c r="B156" s="11">
        <f t="shared" si="142"/>
        <v>22.326761989425378</v>
      </c>
      <c r="C156" s="11">
        <f t="shared" si="146"/>
        <v>26.09154071679464</v>
      </c>
      <c r="D156" s="11">
        <f t="shared" si="146"/>
        <v>25.954292211075749</v>
      </c>
      <c r="E156" s="11">
        <f t="shared" si="146"/>
        <v>27.304041743266694</v>
      </c>
      <c r="F156" s="11">
        <f t="shared" si="146"/>
        <v>28.432706923965899</v>
      </c>
      <c r="H156" s="40">
        <f t="shared" si="147"/>
        <v>3.0568086182642062</v>
      </c>
      <c r="I156" s="40">
        <f t="shared" si="148"/>
        <v>0.60987310390721028</v>
      </c>
      <c r="L156" s="10" t="str">
        <f t="shared" ref="L156:Q156" si="157">L11</f>
        <v>22 Health professionals</v>
      </c>
      <c r="M156" s="11">
        <f t="shared" si="157"/>
        <v>4.667612158217322</v>
      </c>
      <c r="N156" s="11">
        <f t="shared" si="157"/>
        <v>5.3635841635289863</v>
      </c>
      <c r="O156" s="11">
        <f t="shared" si="157"/>
        <v>5.8051503666008806</v>
      </c>
      <c r="P156" s="11">
        <f t="shared" si="157"/>
        <v>6.0345866370811843</v>
      </c>
      <c r="Q156" s="11">
        <f t="shared" si="157"/>
        <v>6.2738375826787598</v>
      </c>
      <c r="S156" s="40">
        <f t="shared" si="150"/>
        <v>4.458489663519849</v>
      </c>
      <c r="T156" s="40">
        <f t="shared" si="151"/>
        <v>0.51895998525028908</v>
      </c>
      <c r="W156" s="10" t="str">
        <f t="shared" ref="W156:AB156" si="158">W11</f>
        <v>22 Health professionals</v>
      </c>
      <c r="X156" s="11">
        <f t="shared" si="158"/>
        <v>17.659149831208055</v>
      </c>
      <c r="Y156" s="11">
        <f t="shared" si="158"/>
        <v>20.727956553265642</v>
      </c>
      <c r="Z156" s="11">
        <f t="shared" si="158"/>
        <v>20.149141844474894</v>
      </c>
      <c r="AA156" s="11">
        <f t="shared" si="158"/>
        <v>21.269455106185521</v>
      </c>
      <c r="AB156" s="11">
        <f t="shared" si="158"/>
        <v>22.158869341287122</v>
      </c>
      <c r="AD156" s="40">
        <f t="shared" si="153"/>
        <v>2.6732602230228775</v>
      </c>
      <c r="AE156" s="40">
        <f t="shared" si="154"/>
        <v>0.63585394880574242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28.93343693813642</v>
      </c>
      <c r="C157" s="11">
        <f t="shared" si="146"/>
        <v>29.001594328109345</v>
      </c>
      <c r="D157" s="11">
        <f t="shared" si="146"/>
        <v>29.400908473496614</v>
      </c>
      <c r="E157" s="11">
        <f t="shared" si="146"/>
        <v>30.373771162132929</v>
      </c>
      <c r="F157" s="11">
        <f t="shared" si="146"/>
        <v>32.580892366637045</v>
      </c>
      <c r="H157" s="40">
        <f t="shared" si="147"/>
        <v>0.32106753168148483</v>
      </c>
      <c r="I157" s="40">
        <f t="shared" si="148"/>
        <v>0.68701867629950009</v>
      </c>
      <c r="L157" s="10" t="str">
        <f t="shared" ref="L157:Q157" si="159">L12</f>
        <v>23 Teaching and other educational professionals</v>
      </c>
      <c r="M157" s="11">
        <f t="shared" si="159"/>
        <v>8.9708743807585751</v>
      </c>
      <c r="N157" s="11">
        <f t="shared" si="159"/>
        <v>8.5409229877278197</v>
      </c>
      <c r="O157" s="11">
        <f t="shared" si="159"/>
        <v>9.1306650569156762</v>
      </c>
      <c r="P157" s="11">
        <f t="shared" si="159"/>
        <v>9.7677338383032648</v>
      </c>
      <c r="Q157" s="11">
        <f t="shared" si="159"/>
        <v>10.411115537045017</v>
      </c>
      <c r="S157" s="40">
        <f t="shared" si="150"/>
        <v>0.35373186618137265</v>
      </c>
      <c r="T157" s="40">
        <f t="shared" si="151"/>
        <v>0.87874181235214621</v>
      </c>
      <c r="W157" s="10" t="str">
        <f t="shared" ref="W157:AB157" si="160">W12</f>
        <v>23 Teaching and other educational professionals</v>
      </c>
      <c r="X157" s="11">
        <f t="shared" si="160"/>
        <v>19.962562557377865</v>
      </c>
      <c r="Y157" s="11">
        <f t="shared" si="160"/>
        <v>20.460671340381527</v>
      </c>
      <c r="Z157" s="11">
        <f t="shared" si="160"/>
        <v>20.270243416580929</v>
      </c>
      <c r="AA157" s="11">
        <f t="shared" si="160"/>
        <v>20.606037323829693</v>
      </c>
      <c r="AB157" s="11">
        <f t="shared" si="160"/>
        <v>22.169776829592017</v>
      </c>
      <c r="AD157" s="40">
        <f t="shared" si="153"/>
        <v>0.30637480765731695</v>
      </c>
      <c r="AE157" s="40">
        <f t="shared" si="154"/>
        <v>0.5989598884755809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34.807920284173129</v>
      </c>
      <c r="C158" s="11">
        <f t="shared" si="146"/>
        <v>38.855515801749398</v>
      </c>
      <c r="D158" s="11">
        <f t="shared" si="146"/>
        <v>41.501375462185884</v>
      </c>
      <c r="E158" s="11">
        <f t="shared" si="146"/>
        <v>46.106265534478894</v>
      </c>
      <c r="F158" s="11">
        <f t="shared" si="146"/>
        <v>51.087514292020543</v>
      </c>
      <c r="H158" s="40">
        <f t="shared" si="147"/>
        <v>3.5802328493182323</v>
      </c>
      <c r="I158" s="40">
        <f t="shared" si="148"/>
        <v>1.3950651899995892</v>
      </c>
      <c r="L158" s="10" t="str">
        <f t="shared" ref="L158:Q158" si="161">L13</f>
        <v>24 Business, media and public service professionals</v>
      </c>
      <c r="M158" s="11">
        <f t="shared" si="161"/>
        <v>20.255631847680799</v>
      </c>
      <c r="N158" s="11">
        <f t="shared" si="161"/>
        <v>21.443562801853176</v>
      </c>
      <c r="O158" s="11">
        <f t="shared" si="161"/>
        <v>22.531192184640105</v>
      </c>
      <c r="P158" s="11">
        <f t="shared" si="161"/>
        <v>25.309901606072376</v>
      </c>
      <c r="Q158" s="11">
        <f t="shared" si="161"/>
        <v>27.599812740944738</v>
      </c>
      <c r="S158" s="40">
        <f t="shared" si="150"/>
        <v>2.1521885111172256</v>
      </c>
      <c r="T158" s="40">
        <f t="shared" si="151"/>
        <v>1.3619128103510736</v>
      </c>
      <c r="W158" s="10" t="str">
        <f t="shared" ref="W158:AB158" si="162">W13</f>
        <v>24 Business, media and public service professionals</v>
      </c>
      <c r="X158" s="11">
        <f t="shared" si="162"/>
        <v>14.552288436492269</v>
      </c>
      <c r="Y158" s="11">
        <f t="shared" si="162"/>
        <v>17.411952999896307</v>
      </c>
      <c r="Z158" s="11">
        <f t="shared" si="162"/>
        <v>18.970183277545761</v>
      </c>
      <c r="AA158" s="11">
        <f t="shared" si="162"/>
        <v>20.796363928406578</v>
      </c>
      <c r="AB158" s="11">
        <f t="shared" si="162"/>
        <v>23.487701551075801</v>
      </c>
      <c r="AD158" s="40">
        <f t="shared" si="153"/>
        <v>5.445499037671464</v>
      </c>
      <c r="AE158" s="40">
        <f t="shared" si="154"/>
        <v>1.4342446609241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9.3172969866129076</v>
      </c>
      <c r="C159" s="11">
        <f t="shared" si="146"/>
        <v>10.277196366867948</v>
      </c>
      <c r="D159" s="11">
        <f t="shared" si="146"/>
        <v>11.233387127588134</v>
      </c>
      <c r="E159" s="11">
        <f t="shared" si="146"/>
        <v>9.8438891322756472</v>
      </c>
      <c r="F159" s="11">
        <f t="shared" si="146"/>
        <v>10.383158039392574</v>
      </c>
      <c r="H159" s="40">
        <f t="shared" si="147"/>
        <v>3.8111871294139732</v>
      </c>
      <c r="I159" s="40">
        <f t="shared" si="148"/>
        <v>-0.52332760015194602</v>
      </c>
      <c r="L159" s="10" t="str">
        <f t="shared" ref="L159:Q159" si="163">L14</f>
        <v>31 Science, engineering and technology associate professionals</v>
      </c>
      <c r="M159" s="11">
        <f t="shared" si="163"/>
        <v>6.4542418614529042</v>
      </c>
      <c r="N159" s="11">
        <f t="shared" si="163"/>
        <v>7.4696668598357681</v>
      </c>
      <c r="O159" s="11">
        <f t="shared" si="163"/>
        <v>7.808363299856433</v>
      </c>
      <c r="P159" s="11">
        <f t="shared" si="163"/>
        <v>6.3314072288670991</v>
      </c>
      <c r="Q159" s="11">
        <f t="shared" si="163"/>
        <v>6.2814400324046815</v>
      </c>
      <c r="S159" s="40">
        <f t="shared" si="150"/>
        <v>3.8826345463723211</v>
      </c>
      <c r="T159" s="40">
        <f t="shared" si="151"/>
        <v>-1.4401696902817784</v>
      </c>
      <c r="W159" s="10" t="str">
        <f t="shared" ref="W159:AB159" si="164">W14</f>
        <v>31 Science, engineering and technology associate professionals</v>
      </c>
      <c r="X159" s="11">
        <f t="shared" si="164"/>
        <v>2.8630551251600234</v>
      </c>
      <c r="Y159" s="11">
        <f t="shared" si="164"/>
        <v>2.8075295070321831</v>
      </c>
      <c r="Z159" s="11">
        <f t="shared" si="164"/>
        <v>3.4250238277317089</v>
      </c>
      <c r="AA159" s="11">
        <f t="shared" si="164"/>
        <v>3.5124819034085357</v>
      </c>
      <c r="AB159" s="11">
        <f t="shared" si="164"/>
        <v>4.101718006987868</v>
      </c>
      <c r="AD159" s="40">
        <f t="shared" si="153"/>
        <v>3.6493964262113376</v>
      </c>
      <c r="AE159" s="40">
        <f t="shared" si="154"/>
        <v>1.2092360708504168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10.097062166130877</v>
      </c>
      <c r="C160" s="11">
        <f t="shared" si="146"/>
        <v>11.224393150907733</v>
      </c>
      <c r="D160" s="11">
        <f t="shared" si="146"/>
        <v>11.491176997412863</v>
      </c>
      <c r="E160" s="11">
        <f t="shared" si="146"/>
        <v>11.424090116200635</v>
      </c>
      <c r="F160" s="11">
        <f t="shared" si="146"/>
        <v>12.07515925127599</v>
      </c>
      <c r="H160" s="40">
        <f t="shared" si="147"/>
        <v>2.6204457569577455</v>
      </c>
      <c r="I160" s="40">
        <f t="shared" si="148"/>
        <v>0.33101909331052504</v>
      </c>
      <c r="L160" s="10" t="str">
        <f t="shared" ref="L160:Q160" si="165">L15</f>
        <v>32 Health and social care associate professionals</v>
      </c>
      <c r="M160" s="11">
        <f t="shared" si="165"/>
        <v>2.049944764526932</v>
      </c>
      <c r="N160" s="11">
        <f t="shared" si="165"/>
        <v>2.0272852823268503</v>
      </c>
      <c r="O160" s="11">
        <f t="shared" si="165"/>
        <v>2.3237000822188816</v>
      </c>
      <c r="P160" s="11">
        <f t="shared" si="165"/>
        <v>2.0600032293620099</v>
      </c>
      <c r="Q160" s="11">
        <f t="shared" si="165"/>
        <v>2.1265508852151567</v>
      </c>
      <c r="S160" s="40">
        <f t="shared" si="150"/>
        <v>2.538647050407139</v>
      </c>
      <c r="T160" s="40">
        <f>IF(Q$151-O$151 &lt;&gt; 0,(EXP(LN(Q160/O160)/(Q$151-O$151))-1)*100,0)</f>
        <v>-0.58931941879639682</v>
      </c>
      <c r="W160" s="10" t="str">
        <f t="shared" ref="W160:AB160" si="166">W15</f>
        <v>32 Health and social care associate professionals</v>
      </c>
      <c r="X160" s="11">
        <f t="shared" si="166"/>
        <v>8.0471174016039448</v>
      </c>
      <c r="Y160" s="11">
        <f t="shared" si="166"/>
        <v>9.1971078685808809</v>
      </c>
      <c r="Z160" s="11">
        <f t="shared" si="166"/>
        <v>9.1674769151939834</v>
      </c>
      <c r="AA160" s="11">
        <f t="shared" si="166"/>
        <v>9.3640868868386224</v>
      </c>
      <c r="AB160" s="11">
        <f t="shared" si="166"/>
        <v>9.9486083660608298</v>
      </c>
      <c r="AD160" s="40">
        <f t="shared" si="153"/>
        <v>2.6412417607107885</v>
      </c>
      <c r="AE160" s="40">
        <f t="shared" si="154"/>
        <v>0.54662574861275015</v>
      </c>
    </row>
    <row r="161" spans="1:31" x14ac:dyDescent="0.2">
      <c r="A161" s="10" t="str">
        <f t="shared" si="142"/>
        <v>33 Protective service occupations</v>
      </c>
      <c r="B161" s="11">
        <f t="shared" si="142"/>
        <v>9.1728860985746383</v>
      </c>
      <c r="C161" s="11">
        <f t="shared" si="146"/>
        <v>8.7592597464328392</v>
      </c>
      <c r="D161" s="11">
        <f t="shared" si="146"/>
        <v>9.279339794068914</v>
      </c>
      <c r="E161" s="11">
        <f t="shared" si="146"/>
        <v>11.149523445743153</v>
      </c>
      <c r="F161" s="11">
        <f t="shared" si="146"/>
        <v>12.496510981547594</v>
      </c>
      <c r="H161" s="40">
        <f t="shared" si="147"/>
        <v>0.23103511511399777</v>
      </c>
      <c r="I161" s="40">
        <f t="shared" si="148"/>
        <v>2.0042138637180296</v>
      </c>
      <c r="L161" s="10" t="str">
        <f t="shared" ref="L161:Q161" si="167">L16</f>
        <v>33 Protective service occupations</v>
      </c>
      <c r="M161" s="11">
        <f t="shared" si="167"/>
        <v>7.1235528803774404</v>
      </c>
      <c r="N161" s="11">
        <f t="shared" si="167"/>
        <v>6.5369333781179506</v>
      </c>
      <c r="O161" s="11">
        <f t="shared" si="167"/>
        <v>6.7977377628391036</v>
      </c>
      <c r="P161" s="11">
        <f t="shared" si="167"/>
        <v>7.7686271599086405</v>
      </c>
      <c r="Q161" s="11">
        <f t="shared" si="167"/>
        <v>8.1492504242095674</v>
      </c>
      <c r="S161" s="40">
        <f t="shared" si="150"/>
        <v>-0.93196456054103205</v>
      </c>
      <c r="T161" s="40">
        <f t="shared" si="151"/>
        <v>1.2162439889553678</v>
      </c>
      <c r="W161" s="10" t="str">
        <f t="shared" ref="W161:AB161" si="168">W16</f>
        <v>33 Protective service occupations</v>
      </c>
      <c r="X161" s="11">
        <f t="shared" si="168"/>
        <v>2.049333218197178</v>
      </c>
      <c r="Y161" s="11">
        <f t="shared" si="168"/>
        <v>2.2223263683149015</v>
      </c>
      <c r="Z161" s="11">
        <f t="shared" si="168"/>
        <v>2.4816020312298144</v>
      </c>
      <c r="AA161" s="11">
        <f t="shared" si="168"/>
        <v>3.3808962858345128</v>
      </c>
      <c r="AB161" s="11">
        <f t="shared" si="168"/>
        <v>4.347260557338025</v>
      </c>
      <c r="AD161" s="40">
        <f t="shared" si="153"/>
        <v>3.9020009367831676</v>
      </c>
      <c r="AE161" s="40">
        <f t="shared" si="154"/>
        <v>3.8083374586162178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14.280045884165196</v>
      </c>
      <c r="C162" s="11">
        <f t="shared" si="146"/>
        <v>12.650597264647246</v>
      </c>
      <c r="D162" s="11">
        <f t="shared" si="146"/>
        <v>13.212181458750864</v>
      </c>
      <c r="E162" s="11">
        <f t="shared" si="146"/>
        <v>12.959829871028631</v>
      </c>
      <c r="F162" s="11">
        <f t="shared" si="146"/>
        <v>14.132584245330301</v>
      </c>
      <c r="H162" s="40">
        <f t="shared" si="147"/>
        <v>-1.5424589087337348</v>
      </c>
      <c r="I162" s="40">
        <f t="shared" si="148"/>
        <v>0.44996818909226466</v>
      </c>
      <c r="L162" s="10" t="str">
        <f t="shared" ref="L162:Q162" si="169">L17</f>
        <v>34 Culture, media and sports occupations</v>
      </c>
      <c r="M162" s="11">
        <f t="shared" si="169"/>
        <v>7.7439901782199447</v>
      </c>
      <c r="N162" s="11">
        <f t="shared" si="169"/>
        <v>6.5020823458575316</v>
      </c>
      <c r="O162" s="11">
        <f t="shared" si="169"/>
        <v>6.4962024756786132</v>
      </c>
      <c r="P162" s="11">
        <f t="shared" si="169"/>
        <v>6.4910059476099349</v>
      </c>
      <c r="Q162" s="11">
        <f t="shared" si="169"/>
        <v>7.2912843381309571</v>
      </c>
      <c r="S162" s="40">
        <f t="shared" si="150"/>
        <v>-3.4529625804468611</v>
      </c>
      <c r="T162" s="40">
        <f t="shared" si="151"/>
        <v>0.77271640852381029</v>
      </c>
      <c r="W162" s="10" t="str">
        <f t="shared" ref="W162:AB162" si="170">W17</f>
        <v>34 Culture, media and sports occupations</v>
      </c>
      <c r="X162" s="11">
        <f t="shared" si="170"/>
        <v>6.5360557059452296</v>
      </c>
      <c r="Y162" s="11">
        <f t="shared" si="170"/>
        <v>6.1485149187897061</v>
      </c>
      <c r="Z162" s="11">
        <f t="shared" si="170"/>
        <v>6.7159789830722456</v>
      </c>
      <c r="AA162" s="11">
        <f t="shared" si="170"/>
        <v>6.468823923418701</v>
      </c>
      <c r="AB162" s="11">
        <f t="shared" si="170"/>
        <v>6.8412999071993381</v>
      </c>
      <c r="AD162" s="40">
        <f t="shared" si="153"/>
        <v>0.54459212829405246</v>
      </c>
      <c r="AE162" s="40">
        <f t="shared" si="154"/>
        <v>0.12333031377085302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37.86020795636486</v>
      </c>
      <c r="C163" s="11">
        <f t="shared" si="146"/>
        <v>38.852246506944439</v>
      </c>
      <c r="D163" s="11">
        <f t="shared" si="146"/>
        <v>39.933407671786412</v>
      </c>
      <c r="E163" s="11">
        <f t="shared" si="146"/>
        <v>38.472468819068872</v>
      </c>
      <c r="F163" s="11">
        <f t="shared" si="146"/>
        <v>39.747188002322275</v>
      </c>
      <c r="H163" s="40">
        <f t="shared" si="147"/>
        <v>1.0719571292213459</v>
      </c>
      <c r="I163" s="40">
        <f t="shared" si="148"/>
        <v>-3.115622582214872E-2</v>
      </c>
      <c r="L163" s="10" t="str">
        <f t="shared" ref="L163:Q163" si="171">L18</f>
        <v>35 Business and public service associate professionals</v>
      </c>
      <c r="M163" s="11">
        <f t="shared" si="171"/>
        <v>20.05324098419057</v>
      </c>
      <c r="N163" s="11">
        <f t="shared" si="171"/>
        <v>20.051160541386984</v>
      </c>
      <c r="O163" s="11">
        <f t="shared" si="171"/>
        <v>20.759318500565382</v>
      </c>
      <c r="P163" s="11">
        <f t="shared" si="171"/>
        <v>19.427629468315157</v>
      </c>
      <c r="Q163" s="11">
        <f t="shared" si="171"/>
        <v>19.407364828273693</v>
      </c>
      <c r="S163" s="40">
        <f t="shared" si="150"/>
        <v>0.69448935868836603</v>
      </c>
      <c r="T163" s="40">
        <f t="shared" si="151"/>
        <v>-0.44794442865652151</v>
      </c>
      <c r="W163" s="10" t="str">
        <f t="shared" ref="W163:AB163" si="172">W18</f>
        <v>35 Business and public service associate professionals</v>
      </c>
      <c r="X163" s="11">
        <f t="shared" si="172"/>
        <v>17.806966972174287</v>
      </c>
      <c r="Y163" s="11">
        <f t="shared" si="172"/>
        <v>18.801085965557476</v>
      </c>
      <c r="Z163" s="11">
        <f t="shared" si="172"/>
        <v>19.174089171221027</v>
      </c>
      <c r="AA163" s="11">
        <f t="shared" si="172"/>
        <v>19.044839350753694</v>
      </c>
      <c r="AB163" s="11">
        <f t="shared" si="172"/>
        <v>20.339823174048572</v>
      </c>
      <c r="AD163" s="40">
        <f t="shared" si="153"/>
        <v>1.4903985370313455</v>
      </c>
      <c r="AE163" s="40">
        <f t="shared" si="154"/>
        <v>0.3942474640487692</v>
      </c>
    </row>
    <row r="164" spans="1:31" x14ac:dyDescent="0.2">
      <c r="A164" s="10" t="str">
        <f t="shared" si="142"/>
        <v>41 Administrative occupations</v>
      </c>
      <c r="B164" s="11">
        <f t="shared" si="142"/>
        <v>50.314128105232733</v>
      </c>
      <c r="C164" s="11">
        <f t="shared" si="146"/>
        <v>47.63161211405599</v>
      </c>
      <c r="D164" s="11">
        <f t="shared" si="146"/>
        <v>48.998179581785806</v>
      </c>
      <c r="E164" s="11">
        <f t="shared" si="146"/>
        <v>44.231123432533266</v>
      </c>
      <c r="F164" s="11">
        <f t="shared" si="146"/>
        <v>40.13631645739094</v>
      </c>
      <c r="H164" s="40">
        <f t="shared" si="147"/>
        <v>-0.52865305494903536</v>
      </c>
      <c r="I164" s="40">
        <f t="shared" si="148"/>
        <v>-1.321204936930509</v>
      </c>
      <c r="L164" s="10" t="str">
        <f t="shared" ref="L164:Q164" si="173">L19</f>
        <v>41 Administrative occupations</v>
      </c>
      <c r="M164" s="11">
        <f t="shared" si="173"/>
        <v>12.618508587184772</v>
      </c>
      <c r="N164" s="11">
        <f t="shared" si="173"/>
        <v>11.316117912376205</v>
      </c>
      <c r="O164" s="11">
        <f t="shared" si="173"/>
        <v>13.209686175137533</v>
      </c>
      <c r="P164" s="11">
        <f t="shared" si="173"/>
        <v>12.222593212528244</v>
      </c>
      <c r="Q164" s="11">
        <f t="shared" si="173"/>
        <v>12.857197769442406</v>
      </c>
      <c r="S164" s="40">
        <f t="shared" si="150"/>
        <v>0.91991928617261021</v>
      </c>
      <c r="T164" s="40">
        <f t="shared" si="151"/>
        <v>-0.18014800111966212</v>
      </c>
      <c r="W164" s="10" t="str">
        <f t="shared" ref="W164:AB164" si="174">W19</f>
        <v>41 Administrative occupations</v>
      </c>
      <c r="X164" s="11">
        <f t="shared" si="174"/>
        <v>37.695619518047941</v>
      </c>
      <c r="Y164" s="11">
        <f t="shared" si="174"/>
        <v>36.315494201679805</v>
      </c>
      <c r="Z164" s="11">
        <f t="shared" si="174"/>
        <v>35.78849340664825</v>
      </c>
      <c r="AA164" s="11">
        <f t="shared" si="174"/>
        <v>32.008530220004957</v>
      </c>
      <c r="AB164" s="11">
        <f t="shared" si="174"/>
        <v>27.279118687948536</v>
      </c>
      <c r="AD164" s="40">
        <f t="shared" si="153"/>
        <v>-1.03297708426483</v>
      </c>
      <c r="AE164" s="40">
        <f t="shared" si="154"/>
        <v>-1.793749978723802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14.893574785089267</v>
      </c>
      <c r="C165" s="11">
        <f t="shared" si="146"/>
        <v>13.092066898875302</v>
      </c>
      <c r="D165" s="11">
        <f t="shared" si="146"/>
        <v>12.793096356105611</v>
      </c>
      <c r="E165" s="11">
        <f t="shared" si="146"/>
        <v>13.102180255974464</v>
      </c>
      <c r="F165" s="11">
        <f t="shared" si="146"/>
        <v>10.288761978967285</v>
      </c>
      <c r="H165" s="40">
        <f t="shared" si="147"/>
        <v>-2.994726583603069</v>
      </c>
      <c r="I165" s="40">
        <f t="shared" si="148"/>
        <v>-1.4418605036389587</v>
      </c>
      <c r="L165" s="10" t="str">
        <f t="shared" ref="L165:Q165" si="175">L20</f>
        <v>42 Secretarial and related occupations</v>
      </c>
      <c r="M165" s="11">
        <f t="shared" si="175"/>
        <v>0.70719462646341458</v>
      </c>
      <c r="N165" s="11">
        <f t="shared" si="175"/>
        <v>0.55432958488110529</v>
      </c>
      <c r="O165" s="11">
        <f t="shared" si="175"/>
        <v>0.50180368532367869</v>
      </c>
      <c r="P165" s="11">
        <f t="shared" si="175"/>
        <v>0.67583345561756125</v>
      </c>
      <c r="Q165" s="11">
        <f t="shared" si="175"/>
        <v>0.77972635421051084</v>
      </c>
      <c r="S165" s="40">
        <f>IF(O$151-M$151 &lt;&gt; 0,(EXP(LN(O165/M165)/(O$151-M$151))-1)*100,0)</f>
        <v>-6.6318016014573322</v>
      </c>
      <c r="T165" s="40">
        <f t="shared" si="151"/>
        <v>2.981818798235869</v>
      </c>
      <c r="W165" s="10" t="str">
        <f t="shared" ref="W165:AB165" si="176">W20</f>
        <v>42 Secretarial and related occupations</v>
      </c>
      <c r="X165" s="11">
        <f t="shared" si="176"/>
        <v>14.186380158625852</v>
      </c>
      <c r="Y165" s="11">
        <f t="shared" si="176"/>
        <v>12.537737313994201</v>
      </c>
      <c r="Z165" s="11">
        <f t="shared" si="176"/>
        <v>12.291292670781933</v>
      </c>
      <c r="AA165" s="11">
        <f t="shared" si="176"/>
        <v>12.426346800356896</v>
      </c>
      <c r="AB165" s="11">
        <f t="shared" si="176"/>
        <v>9.5090356247567769</v>
      </c>
      <c r="AD165" s="40">
        <f t="shared" si="153"/>
        <v>-2.8270934297790484</v>
      </c>
      <c r="AE165" s="40">
        <f t="shared" si="154"/>
        <v>-1.6964365685730787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5.4646355413582004</v>
      </c>
      <c r="C166" s="11">
        <f t="shared" si="146"/>
        <v>5.7987298429656526</v>
      </c>
      <c r="D166" s="11">
        <f t="shared" si="146"/>
        <v>4.648267779285832</v>
      </c>
      <c r="E166" s="11">
        <f t="shared" si="146"/>
        <v>4.9301528179377483</v>
      </c>
      <c r="F166" s="11">
        <f t="shared" si="146"/>
        <v>5.7254527882633441</v>
      </c>
      <c r="H166" s="40">
        <f t="shared" si="147"/>
        <v>-3.1842559744957977</v>
      </c>
      <c r="I166" s="40">
        <f t="shared" si="148"/>
        <v>1.3992119818747595</v>
      </c>
      <c r="L166" s="10" t="str">
        <f t="shared" ref="L166:Q166" si="177">L21</f>
        <v>51 Skilled agricultural and related trades</v>
      </c>
      <c r="M166" s="11">
        <f t="shared" si="177"/>
        <v>4.2435217083506904</v>
      </c>
      <c r="N166" s="11">
        <f t="shared" si="177"/>
        <v>4.9247894031034809</v>
      </c>
      <c r="O166" s="11">
        <f t="shared" si="177"/>
        <v>3.4753357280919568</v>
      </c>
      <c r="P166" s="11">
        <f t="shared" si="177"/>
        <v>3.5459182979256116</v>
      </c>
      <c r="Q166" s="11">
        <f t="shared" si="177"/>
        <v>3.9977675398843591</v>
      </c>
      <c r="S166" s="40">
        <f t="shared" si="150"/>
        <v>-3.9153378595661925</v>
      </c>
      <c r="T166" s="40">
        <f t="shared" si="151"/>
        <v>0.9380053085406459</v>
      </c>
      <c r="W166" s="10" t="str">
        <f t="shared" ref="W166:AB166" si="178">W21</f>
        <v>51 Skilled agricultural and related trades</v>
      </c>
      <c r="X166" s="11">
        <f t="shared" si="178"/>
        <v>1.2211138330075</v>
      </c>
      <c r="Y166" s="11">
        <f t="shared" si="178"/>
        <v>0.87394043986217007</v>
      </c>
      <c r="Z166" s="11">
        <f t="shared" si="178"/>
        <v>1.1729320511938701</v>
      </c>
      <c r="AA166" s="11">
        <f t="shared" si="178"/>
        <v>1.3842345200121398</v>
      </c>
      <c r="AB166" s="11">
        <f t="shared" si="178"/>
        <v>1.7276852483789829</v>
      </c>
      <c r="AD166" s="40">
        <f t="shared" si="153"/>
        <v>-0.80190305439569176</v>
      </c>
      <c r="AE166" s="40">
        <f t="shared" si="154"/>
        <v>2.6154572660795239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20.240695381189553</v>
      </c>
      <c r="C167" s="11">
        <f t="shared" si="146"/>
        <v>20.202716951274898</v>
      </c>
      <c r="D167" s="11">
        <f t="shared" si="146"/>
        <v>17.718575548431993</v>
      </c>
      <c r="E167" s="11">
        <f t="shared" si="146"/>
        <v>17.906872311005777</v>
      </c>
      <c r="F167" s="11">
        <f t="shared" si="146"/>
        <v>17.224717436617475</v>
      </c>
      <c r="H167" s="40">
        <f t="shared" si="147"/>
        <v>-2.6265236406630144</v>
      </c>
      <c r="I167" s="40">
        <f t="shared" si="148"/>
        <v>-0.18827682163186088</v>
      </c>
      <c r="L167" s="10" t="str">
        <f t="shared" ref="L167:Q167" si="179">L22</f>
        <v>52 Skilled metal, electrical and electronic trades</v>
      </c>
      <c r="M167" s="11">
        <f t="shared" si="179"/>
        <v>19.76825800976162</v>
      </c>
      <c r="N167" s="11">
        <f t="shared" si="179"/>
        <v>19.424732362583313</v>
      </c>
      <c r="O167" s="11">
        <f t="shared" si="179"/>
        <v>17.135678705205784</v>
      </c>
      <c r="P167" s="11">
        <f t="shared" si="179"/>
        <v>16.597072826678129</v>
      </c>
      <c r="Q167" s="11">
        <f t="shared" si="179"/>
        <v>15.477575899998394</v>
      </c>
      <c r="S167" s="40">
        <f t="shared" si="150"/>
        <v>-2.8178323099595559</v>
      </c>
      <c r="T167" s="40">
        <f t="shared" si="151"/>
        <v>-0.67617361216834038</v>
      </c>
      <c r="W167" s="10" t="str">
        <f t="shared" ref="W167:AB167" si="180">W22</f>
        <v>52 Skilled metal, electrical and electronic trades</v>
      </c>
      <c r="X167" s="11">
        <f t="shared" si="180"/>
        <v>0.47243737142793774</v>
      </c>
      <c r="Y167" s="11">
        <f t="shared" si="180"/>
        <v>0.77798458869156906</v>
      </c>
      <c r="Z167" s="11">
        <f t="shared" si="180"/>
        <v>0.58289684322620927</v>
      </c>
      <c r="AA167" s="11">
        <f t="shared" si="180"/>
        <v>1.3097994843276326</v>
      </c>
      <c r="AB167" s="11">
        <f t="shared" si="180"/>
        <v>1.747141536619071</v>
      </c>
      <c r="AD167" s="40">
        <f t="shared" si="153"/>
        <v>4.291638779427509</v>
      </c>
      <c r="AE167" s="40">
        <f t="shared" si="154"/>
        <v>7.5926057547621939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17.244733574323813</v>
      </c>
      <c r="C168" s="11">
        <f t="shared" si="146"/>
        <v>15.820312084736232</v>
      </c>
      <c r="D168" s="11">
        <f t="shared" si="146"/>
        <v>14.130681565776529</v>
      </c>
      <c r="E168" s="11">
        <f t="shared" si="146"/>
        <v>14.988334018165684</v>
      </c>
      <c r="F168" s="11">
        <f t="shared" si="146"/>
        <v>13.816814869410591</v>
      </c>
      <c r="H168" s="40">
        <f t="shared" si="147"/>
        <v>-3.9048820608615253</v>
      </c>
      <c r="I168" s="40">
        <f t="shared" si="148"/>
        <v>-0.14963534566069248</v>
      </c>
      <c r="L168" s="10" t="str">
        <f t="shared" ref="L168:Q168" si="181">L23</f>
        <v>53 Skilled construction and building trades</v>
      </c>
      <c r="M168" s="11">
        <f t="shared" si="181"/>
        <v>16.971484488355543</v>
      </c>
      <c r="N168" s="11">
        <f t="shared" si="181"/>
        <v>15.509691608031021</v>
      </c>
      <c r="O168" s="11">
        <f t="shared" si="181"/>
        <v>13.838325613731376</v>
      </c>
      <c r="P168" s="11">
        <f t="shared" si="181"/>
        <v>14.714601885985937</v>
      </c>
      <c r="Q168" s="11">
        <f t="shared" si="181"/>
        <v>13.480441499535289</v>
      </c>
      <c r="S168" s="40">
        <f t="shared" si="150"/>
        <v>-3.9996662809772432</v>
      </c>
      <c r="T168" s="40">
        <f t="shared" si="151"/>
        <v>-0.1745282158387429</v>
      </c>
      <c r="W168" s="10" t="str">
        <f t="shared" ref="W168:AB168" si="182">W23</f>
        <v>53 Skilled construction and building trades</v>
      </c>
      <c r="X168" s="11">
        <f t="shared" si="182"/>
        <v>0.27324908596827152</v>
      </c>
      <c r="Y168" s="11">
        <f t="shared" si="182"/>
        <v>0.31062047670522513</v>
      </c>
      <c r="Z168" s="11">
        <f t="shared" si="182"/>
        <v>0.29235595204516496</v>
      </c>
      <c r="AA168" s="11">
        <f t="shared" si="182"/>
        <v>0.27373213217976722</v>
      </c>
      <c r="AB168" s="11">
        <f t="shared" si="182"/>
        <v>0.33637336987529542</v>
      </c>
      <c r="AD168" s="40">
        <f t="shared" si="153"/>
        <v>1.3609434955198063</v>
      </c>
      <c r="AE168" s="40">
        <f t="shared" si="154"/>
        <v>0.9393826884762202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14.741955956556701</v>
      </c>
      <c r="C169" s="11">
        <f t="shared" si="146"/>
        <v>12.945350346427787</v>
      </c>
      <c r="D169" s="11">
        <f t="shared" si="146"/>
        <v>11.880146714989078</v>
      </c>
      <c r="E169" s="11">
        <f t="shared" si="146"/>
        <v>12.099236528440413</v>
      </c>
      <c r="F169" s="11">
        <f t="shared" si="146"/>
        <v>12.458674773472888</v>
      </c>
      <c r="H169" s="40">
        <f t="shared" si="147"/>
        <v>-4.2247401531536717</v>
      </c>
      <c r="I169" s="40">
        <f t="shared" si="148"/>
        <v>0.31749284847577552</v>
      </c>
      <c r="L169" s="10" t="str">
        <f t="shared" ref="L169:Q169" si="183">L24</f>
        <v>54 Textiles, printing and other skilled trades</v>
      </c>
      <c r="M169" s="11">
        <f t="shared" si="183"/>
        <v>9.4162225169705067</v>
      </c>
      <c r="N169" s="11">
        <f t="shared" si="183"/>
        <v>8.3380653092168568</v>
      </c>
      <c r="O169" s="11">
        <f t="shared" si="183"/>
        <v>6.975713078776514</v>
      </c>
      <c r="P169" s="11">
        <f t="shared" si="183"/>
        <v>7.0902209979113815</v>
      </c>
      <c r="Q169" s="11">
        <f t="shared" si="183"/>
        <v>7.2215524259407609</v>
      </c>
      <c r="S169" s="40">
        <f t="shared" si="150"/>
        <v>-5.8235361969212862</v>
      </c>
      <c r="T169" s="40">
        <f t="shared" si="151"/>
        <v>0.23116939361662592</v>
      </c>
      <c r="W169" s="10" t="str">
        <f t="shared" ref="W169:AB169" si="184">W24</f>
        <v>54 Textiles, printing and other skilled trades</v>
      </c>
      <c r="X169" s="11">
        <f t="shared" si="184"/>
        <v>5.3257334395861911</v>
      </c>
      <c r="Y169" s="11">
        <f t="shared" si="184"/>
        <v>4.6072850372109304</v>
      </c>
      <c r="Z169" s="11">
        <f t="shared" si="184"/>
        <v>4.9044336362125742</v>
      </c>
      <c r="AA169" s="11">
        <f t="shared" si="184"/>
        <v>5.0090155305290169</v>
      </c>
      <c r="AB169" s="11">
        <f t="shared" si="184"/>
        <v>5.2371223475321456</v>
      </c>
      <c r="AD169" s="40">
        <f t="shared" si="153"/>
        <v>-1.6347075843802461</v>
      </c>
      <c r="AE169" s="40">
        <f t="shared" si="154"/>
        <v>0.43850903229063487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45.924671647635208</v>
      </c>
      <c r="C170" s="11">
        <f t="shared" si="146"/>
        <v>46.031597890423996</v>
      </c>
      <c r="D170" s="11">
        <f t="shared" si="146"/>
        <v>44.3431421507496</v>
      </c>
      <c r="E170" s="11">
        <f t="shared" si="146"/>
        <v>47.543319964402002</v>
      </c>
      <c r="F170" s="11">
        <f t="shared" si="146"/>
        <v>50.683713649880609</v>
      </c>
      <c r="H170" s="40">
        <f t="shared" si="147"/>
        <v>-0.6984378008448644</v>
      </c>
      <c r="I170" s="40">
        <f t="shared" si="148"/>
        <v>0.89495809937971682</v>
      </c>
      <c r="L170" s="10" t="str">
        <f t="shared" ref="L170:Q170" si="185">L25</f>
        <v>61 Caring personal service occupations</v>
      </c>
      <c r="M170" s="11">
        <f t="shared" si="185"/>
        <v>8.691741677263213</v>
      </c>
      <c r="N170" s="11">
        <f t="shared" si="185"/>
        <v>8.2931816134500487</v>
      </c>
      <c r="O170" s="11">
        <f t="shared" si="185"/>
        <v>8.3357107892051072</v>
      </c>
      <c r="P170" s="11">
        <f t="shared" si="185"/>
        <v>10.141095723518323</v>
      </c>
      <c r="Q170" s="11">
        <f t="shared" si="185"/>
        <v>11.730415520336996</v>
      </c>
      <c r="S170" s="40">
        <f t="shared" si="150"/>
        <v>-0.8330021912244967</v>
      </c>
      <c r="T170" s="40">
        <f t="shared" si="151"/>
        <v>2.3037100859518045</v>
      </c>
      <c r="W170" s="10" t="str">
        <f t="shared" ref="W170:AB170" si="186">W25</f>
        <v>61 Caring personal service occupations</v>
      </c>
      <c r="X170" s="11">
        <f t="shared" si="186"/>
        <v>37.232929970371998</v>
      </c>
      <c r="Y170" s="11">
        <f t="shared" si="186"/>
        <v>37.738416276973972</v>
      </c>
      <c r="Z170" s="11">
        <f t="shared" si="186"/>
        <v>36.007431361544498</v>
      </c>
      <c r="AA170" s="11">
        <f t="shared" si="186"/>
        <v>37.402224240883669</v>
      </c>
      <c r="AB170" s="11">
        <f t="shared" si="186"/>
        <v>38.953298129543604</v>
      </c>
      <c r="AD170" s="40">
        <f t="shared" si="153"/>
        <v>-0.66712954598309171</v>
      </c>
      <c r="AE170" s="40">
        <f t="shared" si="154"/>
        <v>0.52563062159891594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15.181862932091619</v>
      </c>
      <c r="C171" s="11">
        <f t="shared" si="146"/>
        <v>15.312578486882648</v>
      </c>
      <c r="D171" s="11">
        <f t="shared" si="146"/>
        <v>13.913991845238284</v>
      </c>
      <c r="E171" s="11">
        <f t="shared" si="146"/>
        <v>14.02508225236722</v>
      </c>
      <c r="F171" s="11">
        <f t="shared" si="146"/>
        <v>14.558797659561437</v>
      </c>
      <c r="H171" s="40">
        <f t="shared" si="147"/>
        <v>-1.7290089961014332</v>
      </c>
      <c r="I171" s="40">
        <f t="shared" si="148"/>
        <v>0.30245995397679692</v>
      </c>
      <c r="L171" s="10" t="str">
        <f t="shared" ref="L171:Q171" si="187">L26</f>
        <v>62 Leisure, travel and related personal service occupations</v>
      </c>
      <c r="M171" s="11">
        <f t="shared" si="187"/>
        <v>4.5340911856437067</v>
      </c>
      <c r="N171" s="11">
        <f t="shared" si="187"/>
        <v>4.8303556311637674</v>
      </c>
      <c r="O171" s="11">
        <f t="shared" si="187"/>
        <v>4.3156858438867829</v>
      </c>
      <c r="P171" s="11">
        <f t="shared" si="187"/>
        <v>4.5150334366507314</v>
      </c>
      <c r="Q171" s="11">
        <f t="shared" si="187"/>
        <v>5.0667153008154076</v>
      </c>
      <c r="S171" s="40">
        <f t="shared" si="150"/>
        <v>-0.98250967177283544</v>
      </c>
      <c r="T171" s="40">
        <f t="shared" si="151"/>
        <v>1.0753169641154026</v>
      </c>
      <c r="W171" s="10" t="str">
        <f t="shared" ref="W171:AB171" si="188">W26</f>
        <v>62 Leisure, travel and related personal service occupations</v>
      </c>
      <c r="X171" s="11">
        <f t="shared" si="188"/>
        <v>10.647771746447924</v>
      </c>
      <c r="Y171" s="11">
        <f t="shared" si="188"/>
        <v>10.482222855718875</v>
      </c>
      <c r="Z171" s="11">
        <f t="shared" si="188"/>
        <v>9.5983060013514994</v>
      </c>
      <c r="AA171" s="11">
        <f t="shared" si="188"/>
        <v>9.5100488157164875</v>
      </c>
      <c r="AB171" s="11">
        <f t="shared" si="188"/>
        <v>9.4920823587460266</v>
      </c>
      <c r="AD171" s="40">
        <f t="shared" si="153"/>
        <v>-2.0538946473117603</v>
      </c>
      <c r="AE171" s="40">
        <f t="shared" si="154"/>
        <v>-7.4163215658917814E-2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0.77021917298979536</v>
      </c>
      <c r="C172" s="11">
        <f t="shared" si="146"/>
        <v>0.6387560584003501</v>
      </c>
      <c r="D172" s="11">
        <f t="shared" si="146"/>
        <v>0.78045980066493303</v>
      </c>
      <c r="E172" s="11">
        <f t="shared" si="146"/>
        <v>0.66023845795195524</v>
      </c>
      <c r="F172" s="11">
        <f t="shared" si="146"/>
        <v>0.6791233817658463</v>
      </c>
      <c r="H172" s="40">
        <f t="shared" si="147"/>
        <v>0.26451160514846528</v>
      </c>
      <c r="I172" s="40">
        <f t="shared" si="148"/>
        <v>-0.92291747653580058</v>
      </c>
      <c r="L172" s="10" t="str">
        <f t="shared" ref="L172:Q172" si="189">L27</f>
        <v>63 Community and civil enforcement occupations</v>
      </c>
      <c r="M172" s="11">
        <f t="shared" si="189"/>
        <v>0.56917810386057266</v>
      </c>
      <c r="N172" s="11">
        <f t="shared" si="189"/>
        <v>0.40109204372038848</v>
      </c>
      <c r="O172" s="11">
        <f t="shared" si="189"/>
        <v>0.57864249016001301</v>
      </c>
      <c r="P172" s="11">
        <f t="shared" si="189"/>
        <v>0.37956019501528243</v>
      </c>
      <c r="Q172" s="11">
        <f t="shared" si="189"/>
        <v>0.40948093849873679</v>
      </c>
      <c r="S172" s="40">
        <f t="shared" si="150"/>
        <v>0.33037310888743843</v>
      </c>
      <c r="T172" s="40">
        <f t="shared" si="151"/>
        <v>-2.2789275369627604</v>
      </c>
      <c r="W172" s="10" t="str">
        <f t="shared" ref="W172:AB172" si="190">W27</f>
        <v>63 Community and civil enforcement occupations</v>
      </c>
      <c r="X172" s="11">
        <f t="shared" si="190"/>
        <v>0.20104106912922287</v>
      </c>
      <c r="Y172" s="11">
        <f t="shared" si="190"/>
        <v>0.23766401467996132</v>
      </c>
      <c r="Z172" s="11">
        <f t="shared" si="190"/>
        <v>0.20181731050492011</v>
      </c>
      <c r="AA172" s="11">
        <f t="shared" si="190"/>
        <v>0.28067826293667336</v>
      </c>
      <c r="AB172" s="11">
        <f t="shared" si="190"/>
        <v>0.26964244326710896</v>
      </c>
      <c r="AD172" s="40">
        <f t="shared" si="153"/>
        <v>7.7103179769899555E-2</v>
      </c>
      <c r="AE172" s="40">
        <f t="shared" si="154"/>
        <v>1.9503347155645168</v>
      </c>
    </row>
    <row r="173" spans="1:31" x14ac:dyDescent="0.2">
      <c r="A173" s="10" t="str">
        <f t="shared" si="142"/>
        <v>71 Sales occupations</v>
      </c>
      <c r="B173" s="11">
        <f t="shared" si="142"/>
        <v>36.323164051497528</v>
      </c>
      <c r="C173" s="11">
        <f t="shared" si="146"/>
        <v>34.533431966157679</v>
      </c>
      <c r="D173" s="11">
        <f t="shared" si="146"/>
        <v>34.623035751470127</v>
      </c>
      <c r="E173" s="11">
        <f t="shared" si="146"/>
        <v>32.06222499255027</v>
      </c>
      <c r="F173" s="11">
        <f t="shared" si="146"/>
        <v>30.558085368447859</v>
      </c>
      <c r="H173" s="40">
        <f t="shared" si="147"/>
        <v>-0.95414749279780775</v>
      </c>
      <c r="I173" s="40">
        <f t="shared" si="148"/>
        <v>-0.82914297622074251</v>
      </c>
      <c r="L173" s="10" t="str">
        <f t="shared" ref="L173:Q173" si="191">L28</f>
        <v>71 Sales occupations</v>
      </c>
      <c r="M173" s="11">
        <f t="shared" si="191"/>
        <v>15.735676913561534</v>
      </c>
      <c r="N173" s="11">
        <f t="shared" si="191"/>
        <v>15.686756785259462</v>
      </c>
      <c r="O173" s="11">
        <f t="shared" si="191"/>
        <v>15.636863819820311</v>
      </c>
      <c r="P173" s="11">
        <f t="shared" si="191"/>
        <v>14.85891105859517</v>
      </c>
      <c r="Q173" s="11">
        <f t="shared" si="191"/>
        <v>14.729424286075924</v>
      </c>
      <c r="S173" s="40">
        <f t="shared" si="150"/>
        <v>-0.12590781392802786</v>
      </c>
      <c r="T173" s="40">
        <f t="shared" si="151"/>
        <v>-0.39776711398376019</v>
      </c>
      <c r="W173" s="10" t="str">
        <f t="shared" ref="W173:AB173" si="192">W28</f>
        <v>71 Sales occupations</v>
      </c>
      <c r="X173" s="11">
        <f t="shared" si="192"/>
        <v>20.587487137935994</v>
      </c>
      <c r="Y173" s="11">
        <f t="shared" si="192"/>
        <v>18.846675180898167</v>
      </c>
      <c r="Z173" s="11">
        <f t="shared" si="192"/>
        <v>18.986171931649857</v>
      </c>
      <c r="AA173" s="11">
        <f t="shared" si="192"/>
        <v>17.203313933955116</v>
      </c>
      <c r="AB173" s="11">
        <f t="shared" si="192"/>
        <v>15.828661082371942</v>
      </c>
      <c r="AD173" s="40">
        <f t="shared" si="153"/>
        <v>-1.6064083860737766</v>
      </c>
      <c r="AE173" s="40">
        <f t="shared" si="154"/>
        <v>-1.2052686219237052</v>
      </c>
    </row>
    <row r="174" spans="1:31" x14ac:dyDescent="0.2">
      <c r="A174" s="10" t="str">
        <f t="shared" si="142"/>
        <v>72 Customer service occupations</v>
      </c>
      <c r="B174" s="11">
        <f t="shared" si="142"/>
        <v>8.6866342774624652</v>
      </c>
      <c r="C174" s="11">
        <f t="shared" si="146"/>
        <v>9.0649006517336144</v>
      </c>
      <c r="D174" s="11">
        <f t="shared" si="146"/>
        <v>9.3046360472871488</v>
      </c>
      <c r="E174" s="11">
        <f t="shared" si="146"/>
        <v>11.777953529002678</v>
      </c>
      <c r="F174" s="11">
        <f t="shared" si="146"/>
        <v>13.293610565758499</v>
      </c>
      <c r="H174" s="40">
        <f t="shared" si="147"/>
        <v>1.3840347197513703</v>
      </c>
      <c r="I174" s="40">
        <f t="shared" si="148"/>
        <v>2.4069828004613214</v>
      </c>
      <c r="L174" s="10" t="str">
        <f t="shared" ref="L174:Q174" si="193">L29</f>
        <v>72 Customer service occupations</v>
      </c>
      <c r="M174" s="11">
        <f t="shared" si="193"/>
        <v>3.137779978296185</v>
      </c>
      <c r="N174" s="11">
        <f t="shared" si="193"/>
        <v>2.7639750623785728</v>
      </c>
      <c r="O174" s="11">
        <f t="shared" si="193"/>
        <v>3.2027488453981126</v>
      </c>
      <c r="P174" s="11">
        <f t="shared" si="193"/>
        <v>4.3930033883791344</v>
      </c>
      <c r="Q174" s="11">
        <f t="shared" si="193"/>
        <v>5.2305652813863537</v>
      </c>
      <c r="S174" s="40">
        <f t="shared" si="150"/>
        <v>0.410719523525227</v>
      </c>
      <c r="T174" s="40">
        <f t="shared" si="151"/>
        <v>3.3241202618695453</v>
      </c>
      <c r="W174" s="10" t="str">
        <f t="shared" ref="W174:AB174" si="194">W29</f>
        <v>72 Customer service occupations</v>
      </c>
      <c r="X174" s="11">
        <f t="shared" si="194"/>
        <v>5.5488542991662779</v>
      </c>
      <c r="Y174" s="11">
        <f t="shared" si="194"/>
        <v>6.3009255893550424</v>
      </c>
      <c r="Z174" s="11">
        <f t="shared" si="194"/>
        <v>6.1018872018890464</v>
      </c>
      <c r="AA174" s="11">
        <f t="shared" si="194"/>
        <v>7.3849501406235429</v>
      </c>
      <c r="AB174" s="11">
        <f t="shared" si="194"/>
        <v>8.0630452843721585</v>
      </c>
      <c r="AD174" s="40">
        <f t="shared" si="153"/>
        <v>1.9182999406043288</v>
      </c>
      <c r="AE174" s="40">
        <f>IF(AB$151-Z$151 &lt;&gt; 0,(EXP(LN(AB174/Z174)/(AB$151-Z$151))-1)*100,0)</f>
        <v>1.8753221137761233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9.790079064967605</v>
      </c>
      <c r="C175" s="11">
        <f t="shared" si="146"/>
        <v>9.5462568423475442</v>
      </c>
      <c r="D175" s="11">
        <f t="shared" si="146"/>
        <v>8.3756022903017051</v>
      </c>
      <c r="E175" s="11">
        <f t="shared" si="146"/>
        <v>10.104415975066919</v>
      </c>
      <c r="F175" s="11">
        <f t="shared" si="146"/>
        <v>9.9096521009379472</v>
      </c>
      <c r="H175" s="40">
        <f t="shared" si="147"/>
        <v>-3.0727325112642201</v>
      </c>
      <c r="I175" s="40">
        <f t="shared" si="148"/>
        <v>1.1275511504627689</v>
      </c>
      <c r="L175" s="10" t="str">
        <f t="shared" ref="L175:Q175" si="195">L30</f>
        <v>81 Process, plant and machine operatives</v>
      </c>
      <c r="M175" s="11">
        <f t="shared" si="195"/>
        <v>8.1483489967903626</v>
      </c>
      <c r="N175" s="11">
        <f t="shared" si="195"/>
        <v>7.9343256814047018</v>
      </c>
      <c r="O175" s="11">
        <f t="shared" si="195"/>
        <v>6.9661105070674836</v>
      </c>
      <c r="P175" s="11">
        <f t="shared" si="195"/>
        <v>8.4625035363565413</v>
      </c>
      <c r="Q175" s="11">
        <f t="shared" si="195"/>
        <v>8.2954827674948479</v>
      </c>
      <c r="S175" s="40">
        <f t="shared" si="150"/>
        <v>-3.0865291613900059</v>
      </c>
      <c r="T175" s="40">
        <f t="shared" si="151"/>
        <v>1.171165638402738</v>
      </c>
      <c r="W175" s="10" t="str">
        <f t="shared" ref="W175:AB175" si="196">W30</f>
        <v>81 Process, plant and machine operatives</v>
      </c>
      <c r="X175" s="11">
        <f t="shared" si="196"/>
        <v>1.6417300681772369</v>
      </c>
      <c r="Y175" s="11">
        <f t="shared" si="196"/>
        <v>1.6119311609428491</v>
      </c>
      <c r="Z175" s="11">
        <f t="shared" si="196"/>
        <v>1.4094917832342098</v>
      </c>
      <c r="AA175" s="11">
        <f t="shared" si="196"/>
        <v>1.6419124387103603</v>
      </c>
      <c r="AB175" s="11">
        <f t="shared" si="196"/>
        <v>1.6141693334430807</v>
      </c>
      <c r="AD175" s="40">
        <f t="shared" si="153"/>
        <v>-3.0043720019039877</v>
      </c>
      <c r="AE175" s="40">
        <f t="shared" si="154"/>
        <v>0.908039744186806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20.426955973046041</v>
      </c>
      <c r="C176" s="11">
        <f t="shared" si="146"/>
        <v>21.68165861156827</v>
      </c>
      <c r="D176" s="11">
        <f t="shared" si="146"/>
        <v>17.777937134826871</v>
      </c>
      <c r="E176" s="11">
        <f t="shared" si="146"/>
        <v>18.813018353530072</v>
      </c>
      <c r="F176" s="11">
        <f t="shared" si="146"/>
        <v>18.559004339025616</v>
      </c>
      <c r="H176" s="40">
        <f t="shared" si="147"/>
        <v>-2.7397139206014054</v>
      </c>
      <c r="I176" s="40">
        <f t="shared" si="148"/>
        <v>0.28705708006935282</v>
      </c>
      <c r="L176" s="10" t="str">
        <f t="shared" ref="L176:Q176" si="197">L31</f>
        <v>82 Transport and mobile machine drivers and operatives</v>
      </c>
      <c r="M176" s="11">
        <f t="shared" si="197"/>
        <v>18.595419420138473</v>
      </c>
      <c r="N176" s="11">
        <f t="shared" si="197"/>
        <v>19.932165706831821</v>
      </c>
      <c r="O176" s="11">
        <f t="shared" si="197"/>
        <v>16.283054614433333</v>
      </c>
      <c r="P176" s="11">
        <f t="shared" si="197"/>
        <v>16.615421065319918</v>
      </c>
      <c r="Q176" s="11">
        <f t="shared" si="197"/>
        <v>16.031236882742913</v>
      </c>
      <c r="S176" s="40">
        <f t="shared" si="150"/>
        <v>-2.6208498049632878</v>
      </c>
      <c r="T176" s="40">
        <f t="shared" si="151"/>
        <v>-0.10385169485006562</v>
      </c>
      <c r="W176" s="10" t="str">
        <f t="shared" ref="W176:AB176" si="198">W31</f>
        <v>82 Transport and mobile machine drivers and operatives</v>
      </c>
      <c r="X176" s="11">
        <f t="shared" si="198"/>
        <v>1.8315365529075129</v>
      </c>
      <c r="Y176" s="11">
        <f t="shared" si="198"/>
        <v>1.7494929047364551</v>
      </c>
      <c r="Z176" s="11">
        <f t="shared" si="198"/>
        <v>1.4948825203935561</v>
      </c>
      <c r="AA176" s="11">
        <f t="shared" si="198"/>
        <v>2.1975972882101593</v>
      </c>
      <c r="AB176" s="11">
        <f t="shared" si="198"/>
        <v>2.5277674562826933</v>
      </c>
      <c r="AD176" s="40">
        <f t="shared" si="153"/>
        <v>-3.9807532631940701</v>
      </c>
      <c r="AE176" s="40">
        <f t="shared" si="154"/>
        <v>3.5639652455125237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8.3773489231705724</v>
      </c>
      <c r="C177" s="11">
        <f t="shared" si="146"/>
        <v>7.1561152866789106</v>
      </c>
      <c r="D177" s="11">
        <f t="shared" si="146"/>
        <v>6.3802200782895975</v>
      </c>
      <c r="E177" s="11">
        <f t="shared" si="146"/>
        <v>5.294248819357489</v>
      </c>
      <c r="F177" s="11">
        <f t="shared" si="146"/>
        <v>4.9291347109146431</v>
      </c>
      <c r="H177" s="40">
        <f t="shared" si="147"/>
        <v>-5.3009088514961782</v>
      </c>
      <c r="I177" s="40">
        <f t="shared" si="148"/>
        <v>-1.7055488891567383</v>
      </c>
      <c r="L177" s="10" t="str">
        <f t="shared" ref="L177:Q178" si="199">L32</f>
        <v>91 Elementary trades and related occupations</v>
      </c>
      <c r="M177" s="11">
        <f t="shared" si="199"/>
        <v>6.8066580100293654</v>
      </c>
      <c r="N177" s="11">
        <f t="shared" si="199"/>
        <v>5.9594868643614785</v>
      </c>
      <c r="O177" s="11">
        <f t="shared" si="199"/>
        <v>5.3396590009751241</v>
      </c>
      <c r="P177" s="11">
        <f t="shared" si="199"/>
        <v>4.3855202714865129</v>
      </c>
      <c r="Q177" s="11">
        <f t="shared" si="199"/>
        <v>4.0735362069537002</v>
      </c>
      <c r="S177" s="40">
        <f t="shared" si="150"/>
        <v>-4.7388284046270712</v>
      </c>
      <c r="T177" s="40">
        <f t="shared" si="151"/>
        <v>-1.7881548264045422</v>
      </c>
      <c r="W177" s="10" t="str">
        <f t="shared" ref="W177:AB178" si="200">W32</f>
        <v>91 Elementary trades and related occupations</v>
      </c>
      <c r="X177" s="11">
        <f t="shared" si="200"/>
        <v>1.5706909131412055</v>
      </c>
      <c r="Y177" s="11">
        <f t="shared" si="200"/>
        <v>1.1966284223174455</v>
      </c>
      <c r="Z177" s="11">
        <f t="shared" si="200"/>
        <v>1.0405610773144769</v>
      </c>
      <c r="AA177" s="11">
        <f t="shared" si="200"/>
        <v>0.90872854787097457</v>
      </c>
      <c r="AB177" s="11">
        <f t="shared" si="200"/>
        <v>0.85559850396093884</v>
      </c>
      <c r="AD177" s="40">
        <f t="shared" si="153"/>
        <v>-7.9051448550360064</v>
      </c>
      <c r="AE177" s="40">
        <f t="shared" si="154"/>
        <v>-1.2962856659671784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63.249542501503164</v>
      </c>
      <c r="C178" s="11">
        <f t="shared" si="146"/>
        <v>61.679506919961106</v>
      </c>
      <c r="D178" s="11">
        <f t="shared" si="146"/>
        <v>56.45427787612352</v>
      </c>
      <c r="E178" s="11">
        <f t="shared" si="146"/>
        <v>58.110571450842954</v>
      </c>
      <c r="F178" s="11">
        <f t="shared" si="146"/>
        <v>56.380179186404789</v>
      </c>
      <c r="H178" s="40">
        <f>IF(D$151-B$151 &lt;&gt; 0,(EXP(LN(D178/B178)/(D$151-B$151))-1)*100,0)</f>
        <v>-2.2474954053140483</v>
      </c>
      <c r="I178" s="40">
        <f t="shared" ref="I178" si="201">IF(F$151-D$151 &lt;&gt; 0,(EXP(LN(F178/D178)/(F$151-D$151))-1)*100,0)</f>
        <v>-8.7556535877997277E-3</v>
      </c>
      <c r="L178" s="10" t="str">
        <f t="shared" si="199"/>
        <v>92 Elementary administration and service occupations</v>
      </c>
      <c r="M178" s="11">
        <f t="shared" si="199"/>
        <v>29.799056279505407</v>
      </c>
      <c r="N178" s="11">
        <f t="shared" si="199"/>
        <v>28.499415736772871</v>
      </c>
      <c r="O178" s="11">
        <f t="shared" si="199"/>
        <v>26.443869239127018</v>
      </c>
      <c r="P178" s="11">
        <f t="shared" si="199"/>
        <v>28.154433869367512</v>
      </c>
      <c r="Q178" s="11">
        <f t="shared" si="199"/>
        <v>26.735806217010747</v>
      </c>
      <c r="S178" s="40">
        <f t="shared" ref="S178" si="202">IF(O$151-M$151 &lt;&gt; 0,(EXP(LN(O178/M178)/(O$151-M$151))-1)*100,0)</f>
        <v>-2.3607357650718308</v>
      </c>
      <c r="T178" s="40">
        <f t="shared" ref="T178" si="203">IF(Q$151-O$151 &lt;&gt; 0,(EXP(LN(Q178/O178)/(Q$151-O$151))-1)*100,0)</f>
        <v>7.3222655857008156E-2</v>
      </c>
      <c r="W178" s="10" t="str">
        <f t="shared" si="200"/>
        <v>92 Elementary administration and service occupations</v>
      </c>
      <c r="X178" s="11">
        <f t="shared" si="200"/>
        <v>33.450486221997714</v>
      </c>
      <c r="Y178" s="11">
        <f t="shared" si="200"/>
        <v>33.180091183188296</v>
      </c>
      <c r="Z178" s="11">
        <f t="shared" si="200"/>
        <v>30.01040863699648</v>
      </c>
      <c r="AA178" s="11">
        <f t="shared" si="200"/>
        <v>29.956137581475502</v>
      </c>
      <c r="AB178" s="11">
        <f t="shared" si="200"/>
        <v>29.644372969394009</v>
      </c>
      <c r="AD178" s="40">
        <f t="shared" ref="AD178" si="204">IF(Z$151-X$151 &lt;&gt; 0,(EXP(LN(Z178/X178)/(Z$151-X$151))-1)*100,0)</f>
        <v>-2.1470563433587442</v>
      </c>
      <c r="AE178" s="40">
        <f t="shared" ref="AE178" si="205">IF(AB$151-Z$151 &lt;&gt; 0,(EXP(LN(AB178/Z178)/(AB$151-Z$151))-1)*100,0)</f>
        <v>-8.1779545147409038E-2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600.029</v>
      </c>
      <c r="C180" s="34">
        <f t="shared" si="206"/>
        <v>605.8520000000002</v>
      </c>
      <c r="D180" s="34">
        <f t="shared" si="206"/>
        <v>595.16399999999987</v>
      </c>
      <c r="E180" s="34">
        <f t="shared" si="206"/>
        <v>608.1479999999998</v>
      </c>
      <c r="F180" s="34">
        <f t="shared" si="206"/>
        <v>626.59000000000026</v>
      </c>
      <c r="H180" s="43">
        <f>IF(D$151-B$151 &lt;&gt; 0,(EXP(LN(D180/B180)/(D$151-B$151))-1)*100,0)</f>
        <v>-0.16268731174400308</v>
      </c>
      <c r="I180" s="43">
        <f t="shared" si="148"/>
        <v>0.34362518517636609</v>
      </c>
      <c r="L180" s="231" t="str">
        <f t="shared" ref="L180:Q180" si="207">L35</f>
        <v>All occupations</v>
      </c>
      <c r="M180" s="34">
        <f t="shared" si="207"/>
        <v>308.29910247566028</v>
      </c>
      <c r="N180" s="34">
        <f t="shared" si="207"/>
        <v>307.30036063807961</v>
      </c>
      <c r="O180" s="34">
        <f t="shared" si="207"/>
        <v>298.41929920536666</v>
      </c>
      <c r="P180" s="34">
        <f t="shared" si="207"/>
        <v>304.89394834586869</v>
      </c>
      <c r="Q180" s="34">
        <f t="shared" si="207"/>
        <v>313.59920450607149</v>
      </c>
      <c r="S180" s="43">
        <f t="shared" ref="S180" si="208">IF(O$151-M$151 &lt;&gt; 0,(EXP(LN(O180/M180)/(O$151-M$151))-1)*100,0)</f>
        <v>-0.64930051139683309</v>
      </c>
      <c r="T180" s="43">
        <f t="shared" ref="T180" si="209">IF(Q$151-O$151 &lt;&gt; 0,(EXP(LN(Q180/O180)/(Q$151-O$151))-1)*100,0)</f>
        <v>0.33132239637798655</v>
      </c>
      <c r="W180" s="231" t="str">
        <f t="shared" ref="W180:AB180" si="210">W35</f>
        <v>All occupations</v>
      </c>
      <c r="X180" s="34">
        <f t="shared" si="210"/>
        <v>291.72989752433955</v>
      </c>
      <c r="Y180" s="34">
        <f t="shared" si="210"/>
        <v>298.55163936192059</v>
      </c>
      <c r="Z180" s="34">
        <f t="shared" si="210"/>
        <v>296.7447007946331</v>
      </c>
      <c r="AA180" s="34">
        <f t="shared" si="210"/>
        <v>303.25405165413099</v>
      </c>
      <c r="AB180" s="34">
        <f t="shared" si="210"/>
        <v>312.9907954939286</v>
      </c>
      <c r="AD180" s="43">
        <f t="shared" ref="AD180" si="211">IF(Z$151-X$151 &lt;&gt; 0,(EXP(LN(Z180/X180)/(Z$151-X$151))-1)*100,0)</f>
        <v>0.34145784665269296</v>
      </c>
      <c r="AE180" s="43">
        <f t="shared" ref="AE180" si="212">IF(AB$151-Z$151 &lt;&gt; 0,(EXP(LN(AB180/Z180)/(AB$151-Z$151))-1)*100,0)</f>
        <v>0.35597614132838462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Solent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65.575766377211707</v>
      </c>
      <c r="C7" s="31">
        <f>'Occ T1'!C8</f>
        <v>71.428787597385394</v>
      </c>
      <c r="D7" s="31">
        <f>'Occ T1'!D8</f>
        <v>71.834399860437443</v>
      </c>
      <c r="E7" s="31">
        <f>'Occ T1'!E8</f>
        <v>73.62376861181906</v>
      </c>
      <c r="F7" s="31">
        <f>'Occ T1'!F8</f>
        <v>81.503472092863603</v>
      </c>
      <c r="H7" s="31">
        <f>C7-B7</f>
        <v>5.8530212201736873</v>
      </c>
      <c r="I7" s="31">
        <f>D7-C7</f>
        <v>0.40561226305204912</v>
      </c>
      <c r="J7" s="31">
        <f>E7-D7</f>
        <v>1.7893687513816161</v>
      </c>
      <c r="K7" s="31">
        <f>F7-E7</f>
        <v>7.8797034810445439</v>
      </c>
      <c r="L7" s="31">
        <f>F7-D7</f>
        <v>9.66907223242616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44.715554087157038</v>
      </c>
      <c r="C8" s="32">
        <f>'Occ T2'!C8</f>
        <v>50.249615874941028</v>
      </c>
      <c r="D8" s="32">
        <f>'Occ T2'!D8</f>
        <v>51.029468769098521</v>
      </c>
      <c r="E8" s="32">
        <f>'Occ T2'!E8</f>
        <v>47.612206963654472</v>
      </c>
      <c r="F8" s="32">
        <f>'Occ T2'!F8</f>
        <v>51.443228394987798</v>
      </c>
      <c r="H8" s="31">
        <f t="shared" ref="H8:H9" si="0">C8-B8</f>
        <v>5.5340617877839904</v>
      </c>
      <c r="I8" s="31">
        <f t="shared" ref="I8:I9" si="1">D8-C8</f>
        <v>0.77985289415749293</v>
      </c>
      <c r="J8" s="31">
        <f t="shared" ref="J8:J9" si="2">E8-D8</f>
        <v>-3.4172618054440491</v>
      </c>
      <c r="K8" s="31">
        <f t="shared" ref="K8:K9" si="3">F8-E8</f>
        <v>3.8310214313333262</v>
      </c>
      <c r="L8" s="31">
        <f t="shared" ref="L8:L49" si="4">F8-D8</f>
        <v>0.41375962588927706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20.860212290054665</v>
      </c>
      <c r="C9" s="32">
        <f>'Occ T2'!C9</f>
        <v>21.179171722444362</v>
      </c>
      <c r="D9" s="32">
        <f>'Occ T2'!D9</f>
        <v>20.804931091338922</v>
      </c>
      <c r="E9" s="32">
        <f>'Occ T2'!E9</f>
        <v>26.011561648164584</v>
      </c>
      <c r="F9" s="32">
        <f>'Occ T2'!F9</f>
        <v>30.060243697875809</v>
      </c>
      <c r="H9" s="31">
        <f t="shared" si="0"/>
        <v>0.31895943238969693</v>
      </c>
      <c r="I9" s="31">
        <f t="shared" si="1"/>
        <v>-0.37424063110544026</v>
      </c>
      <c r="J9" s="31">
        <f t="shared" si="2"/>
        <v>5.2066305568256617</v>
      </c>
      <c r="K9" s="31">
        <f t="shared" si="3"/>
        <v>4.0486820497112248</v>
      </c>
      <c r="L9" s="31">
        <f t="shared" si="4"/>
        <v>9.2553126065368865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122.0955326428257</v>
      </c>
      <c r="C11" s="31">
        <f>'Occ T1'!C9</f>
        <v>131.52392841432447</v>
      </c>
      <c r="D11" s="31">
        <f>'Occ T1'!D9</f>
        <v>136.05785656862858</v>
      </c>
      <c r="E11" s="31">
        <f>'Occ T1'!E9</f>
        <v>145.025456844735</v>
      </c>
      <c r="F11" s="31">
        <f>'Occ T1'!F9</f>
        <v>157.0498881204482</v>
      </c>
      <c r="H11" s="31">
        <f>C11-B11</f>
        <v>9.4283957714987707</v>
      </c>
      <c r="I11" s="31">
        <f t="shared" ref="I11:I49" si="5">D11-C11</f>
        <v>4.5339281543041068</v>
      </c>
      <c r="J11" s="31">
        <f>E11-D11</f>
        <v>8.967600276106424</v>
      </c>
      <c r="K11" s="31">
        <f>F11-E11</f>
        <v>12.024431275713198</v>
      </c>
      <c r="L11" s="31">
        <f t="shared" si="4"/>
        <v>20.992031551819622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36.027413431090764</v>
      </c>
      <c r="C12" s="10">
        <f>'Occ T2'!C10</f>
        <v>37.575277567671094</v>
      </c>
      <c r="D12" s="10">
        <f>'Occ T2'!D10</f>
        <v>39.201280421870329</v>
      </c>
      <c r="E12" s="10">
        <f>'Occ T2'!E10</f>
        <v>41.241378404856498</v>
      </c>
      <c r="F12" s="10">
        <f>'Occ T2'!F10</f>
        <v>44.948774537824733</v>
      </c>
      <c r="H12" s="11">
        <f t="shared" ref="H12:K14" si="6">C12-B12</f>
        <v>1.5478641365803298</v>
      </c>
      <c r="I12" s="31">
        <f t="shared" si="5"/>
        <v>1.6260028541992355</v>
      </c>
      <c r="J12" s="11">
        <f t="shared" si="6"/>
        <v>2.0400979829861683</v>
      </c>
      <c r="K12" s="11">
        <f t="shared" si="6"/>
        <v>3.7073961329682348</v>
      </c>
      <c r="L12" s="31">
        <f t="shared" si="4"/>
        <v>5.7474941159544031</v>
      </c>
    </row>
    <row r="13" spans="1:12" x14ac:dyDescent="0.2">
      <c r="A13" s="10" t="str">
        <f>'Occ T2'!A11</f>
        <v>22 Health professionals</v>
      </c>
      <c r="B13" s="10">
        <f>'Occ T2'!B11</f>
        <v>22.326761989425378</v>
      </c>
      <c r="C13" s="10">
        <f>'Occ T2'!C11</f>
        <v>26.09154071679464</v>
      </c>
      <c r="D13" s="10">
        <f>'Occ T2'!D11</f>
        <v>25.954292211075749</v>
      </c>
      <c r="E13" s="10">
        <f>'Occ T2'!E11</f>
        <v>27.304041743266694</v>
      </c>
      <c r="F13" s="10">
        <f>'Occ T2'!F11</f>
        <v>28.432706923965899</v>
      </c>
      <c r="H13" s="11">
        <f t="shared" si="6"/>
        <v>3.7647787273692614</v>
      </c>
      <c r="I13" s="31">
        <f t="shared" si="5"/>
        <v>-0.13724850571889036</v>
      </c>
      <c r="J13" s="11">
        <f t="shared" si="6"/>
        <v>1.3497495321909447</v>
      </c>
      <c r="K13" s="11">
        <f t="shared" si="6"/>
        <v>1.1286651806992047</v>
      </c>
      <c r="L13" s="31">
        <f t="shared" si="4"/>
        <v>2.4784147128901495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28.93343693813642</v>
      </c>
      <c r="C14" s="10">
        <f>'Occ T2'!C12</f>
        <v>29.001594328109345</v>
      </c>
      <c r="D14" s="10">
        <f>'Occ T2'!D12</f>
        <v>29.400908473496614</v>
      </c>
      <c r="E14" s="10">
        <f>'Occ T2'!E12</f>
        <v>30.373771162132929</v>
      </c>
      <c r="F14" s="10">
        <f>'Occ T2'!F12</f>
        <v>32.580892366637045</v>
      </c>
      <c r="H14" s="11">
        <f t="shared" si="6"/>
        <v>6.815738997292442E-2</v>
      </c>
      <c r="I14" s="31">
        <f t="shared" si="5"/>
        <v>0.39931414538726884</v>
      </c>
      <c r="J14" s="11">
        <f t="shared" si="6"/>
        <v>0.9728626886363152</v>
      </c>
      <c r="K14" s="11">
        <f t="shared" si="6"/>
        <v>2.2071212045041158</v>
      </c>
      <c r="L14" s="31">
        <f t="shared" si="4"/>
        <v>3.179983893140431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34.807920284173129</v>
      </c>
      <c r="C15" s="10">
        <f>'Occ T2'!C13</f>
        <v>38.855515801749398</v>
      </c>
      <c r="D15" s="10">
        <f>'Occ T2'!D13</f>
        <v>41.501375462185884</v>
      </c>
      <c r="E15" s="10">
        <f>'Occ T2'!E13</f>
        <v>46.106265534478894</v>
      </c>
      <c r="F15" s="10">
        <f>'Occ T2'!F13</f>
        <v>51.087514292020543</v>
      </c>
      <c r="H15" s="11">
        <f t="shared" ref="H15" si="7">C15-B15</f>
        <v>4.0475955175762692</v>
      </c>
      <c r="I15" s="31">
        <f t="shared" si="5"/>
        <v>2.6458596604364857</v>
      </c>
      <c r="J15" s="11">
        <f t="shared" ref="J15" si="8">E15-D15</f>
        <v>4.60489007229301</v>
      </c>
      <c r="K15" s="11">
        <f t="shared" ref="K15" si="9">F15-E15</f>
        <v>4.9812487575416498</v>
      </c>
      <c r="L15" s="31">
        <f t="shared" si="4"/>
        <v>9.5861388298346597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80.727499091848472</v>
      </c>
      <c r="C17" s="31">
        <f>'Occ T1'!C10</f>
        <v>81.763693035800202</v>
      </c>
      <c r="D17" s="31">
        <f>'Occ T1'!D10</f>
        <v>85.149493049607187</v>
      </c>
      <c r="E17" s="31">
        <f>'Occ T1'!E10</f>
        <v>83.849801384316947</v>
      </c>
      <c r="F17" s="31">
        <f>'Occ T1'!F10</f>
        <v>88.834600519868729</v>
      </c>
      <c r="H17" s="31">
        <f t="shared" ref="H17:K21" si="10">C17-B17</f>
        <v>1.03619394395173</v>
      </c>
      <c r="I17" s="31">
        <f t="shared" si="5"/>
        <v>3.3858000138069855</v>
      </c>
      <c r="J17" s="31">
        <f t="shared" si="10"/>
        <v>-1.2996916652902399</v>
      </c>
      <c r="K17" s="31">
        <f t="shared" si="10"/>
        <v>4.984799135551782</v>
      </c>
      <c r="L17" s="31">
        <f t="shared" si="4"/>
        <v>3.6851074702615421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9.3172969866129076</v>
      </c>
      <c r="C18" s="10">
        <f>'Occ T2'!C14</f>
        <v>10.277196366867948</v>
      </c>
      <c r="D18" s="10">
        <f>'Occ T2'!D14</f>
        <v>11.233387127588134</v>
      </c>
      <c r="E18" s="10">
        <f>'Occ T2'!E14</f>
        <v>9.8438891322756472</v>
      </c>
      <c r="F18" s="10">
        <f>'Occ T2'!F14</f>
        <v>10.383158039392574</v>
      </c>
      <c r="H18" s="11">
        <f t="shared" si="10"/>
        <v>0.95989938025503996</v>
      </c>
      <c r="I18" s="31">
        <f t="shared" si="5"/>
        <v>0.95619076072018672</v>
      </c>
      <c r="J18" s="11">
        <f t="shared" si="10"/>
        <v>-1.3894979953124871</v>
      </c>
      <c r="K18" s="11">
        <f t="shared" si="10"/>
        <v>0.53926890711692721</v>
      </c>
      <c r="L18" s="31">
        <f t="shared" si="4"/>
        <v>-0.85022908819555987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10.097062166130877</v>
      </c>
      <c r="C19" s="10">
        <f>'Occ T2'!C15</f>
        <v>11.224393150907733</v>
      </c>
      <c r="D19" s="10">
        <f>'Occ T2'!D15</f>
        <v>11.491176997412863</v>
      </c>
      <c r="E19" s="10">
        <f>'Occ T2'!E15</f>
        <v>11.424090116200635</v>
      </c>
      <c r="F19" s="10">
        <f>'Occ T2'!F15</f>
        <v>12.07515925127599</v>
      </c>
      <c r="H19" s="11">
        <f t="shared" si="10"/>
        <v>1.1273309847768562</v>
      </c>
      <c r="I19" s="31">
        <f t="shared" si="5"/>
        <v>0.26678384650512932</v>
      </c>
      <c r="J19" s="11">
        <f t="shared" si="10"/>
        <v>-6.7086881212228278E-2</v>
      </c>
      <c r="K19" s="11">
        <f t="shared" si="10"/>
        <v>0.65106913507535502</v>
      </c>
      <c r="L19" s="31">
        <f t="shared" si="4"/>
        <v>0.58398225386312674</v>
      </c>
    </row>
    <row r="20" spans="1:12" x14ac:dyDescent="0.2">
      <c r="A20" s="10" t="str">
        <f>'Occ T2'!A16</f>
        <v>33 Protective service occupations</v>
      </c>
      <c r="B20" s="10">
        <f>'Occ T2'!B16</f>
        <v>9.1728860985746383</v>
      </c>
      <c r="C20" s="10">
        <f>'Occ T2'!C16</f>
        <v>8.7592597464328392</v>
      </c>
      <c r="D20" s="10">
        <f>'Occ T2'!D16</f>
        <v>9.279339794068914</v>
      </c>
      <c r="E20" s="10">
        <f>'Occ T2'!E16</f>
        <v>11.149523445743153</v>
      </c>
      <c r="F20" s="10">
        <f>'Occ T2'!F16</f>
        <v>12.496510981547594</v>
      </c>
      <c r="H20" s="11">
        <f t="shared" si="10"/>
        <v>-0.4136263521417991</v>
      </c>
      <c r="I20" s="31">
        <f t="shared" si="5"/>
        <v>0.52008004763607474</v>
      </c>
      <c r="J20" s="11">
        <f t="shared" si="10"/>
        <v>1.8701836516742389</v>
      </c>
      <c r="K20" s="11">
        <f t="shared" si="10"/>
        <v>1.3469875358044412</v>
      </c>
      <c r="L20" s="31">
        <f t="shared" si="4"/>
        <v>3.2171711874786801</v>
      </c>
    </row>
    <row r="21" spans="1:12" x14ac:dyDescent="0.2">
      <c r="A21" s="10" t="str">
        <f>'Occ T2'!A17</f>
        <v>34 Culture, media and sports occupations</v>
      </c>
      <c r="B21" s="10">
        <f>'Occ T2'!B17</f>
        <v>14.280045884165196</v>
      </c>
      <c r="C21" s="10">
        <f>'Occ T2'!C17</f>
        <v>12.650597264647246</v>
      </c>
      <c r="D21" s="10">
        <f>'Occ T2'!D17</f>
        <v>13.212181458750864</v>
      </c>
      <c r="E21" s="10">
        <f>'Occ T2'!E17</f>
        <v>12.959829871028631</v>
      </c>
      <c r="F21" s="10">
        <f>'Occ T2'!F17</f>
        <v>14.132584245330301</v>
      </c>
      <c r="H21" s="11">
        <f t="shared" si="10"/>
        <v>-1.6294486195179498</v>
      </c>
      <c r="I21" s="31">
        <f t="shared" si="5"/>
        <v>0.56158419410361837</v>
      </c>
      <c r="J21" s="11">
        <f t="shared" si="10"/>
        <v>-0.25235158772223265</v>
      </c>
      <c r="K21" s="11">
        <f t="shared" si="10"/>
        <v>1.17275437430167</v>
      </c>
      <c r="L21" s="31">
        <f t="shared" si="4"/>
        <v>0.9204027865794373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37.86020795636486</v>
      </c>
      <c r="C22" s="10">
        <f>'Occ T2'!C18</f>
        <v>38.852246506944439</v>
      </c>
      <c r="D22" s="10">
        <f>'Occ T2'!D18</f>
        <v>39.933407671786412</v>
      </c>
      <c r="E22" s="10">
        <f>'Occ T2'!E18</f>
        <v>38.472468819068872</v>
      </c>
      <c r="F22" s="10">
        <f>'Occ T2'!F18</f>
        <v>39.747188002322275</v>
      </c>
      <c r="H22" s="11">
        <f t="shared" ref="H22" si="11">C22-B22</f>
        <v>0.99203855057957924</v>
      </c>
      <c r="I22" s="31">
        <f t="shared" si="5"/>
        <v>1.0811611648419728</v>
      </c>
      <c r="J22" s="11">
        <f t="shared" ref="J22" si="12">E22-D22</f>
        <v>-1.4609388527175398</v>
      </c>
      <c r="K22" s="11">
        <f t="shared" ref="K22" si="13">F22-E22</f>
        <v>1.2747191832534028</v>
      </c>
      <c r="L22" s="31">
        <f t="shared" si="4"/>
        <v>-0.18621966946413693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65.207702890321997</v>
      </c>
      <c r="C24" s="31">
        <f>'Occ T1'!C11</f>
        <v>60.723679012931292</v>
      </c>
      <c r="D24" s="31">
        <f>'Occ T1'!D11</f>
        <v>61.791275937891413</v>
      </c>
      <c r="E24" s="31">
        <f>'Occ T1'!E11</f>
        <v>57.333303688507726</v>
      </c>
      <c r="F24" s="31">
        <f>'Occ T1'!F11</f>
        <v>50.425078436358227</v>
      </c>
      <c r="H24" s="31">
        <f t="shared" ref="H24:K26" si="14">C24-B24</f>
        <v>-4.4840238773907046</v>
      </c>
      <c r="I24" s="31">
        <f t="shared" si="5"/>
        <v>1.0675969249601209</v>
      </c>
      <c r="J24" s="31">
        <f t="shared" si="14"/>
        <v>-4.4579722493836869</v>
      </c>
      <c r="K24" s="31">
        <f t="shared" si="14"/>
        <v>-6.9082252521494993</v>
      </c>
      <c r="L24" s="31">
        <f t="shared" si="4"/>
        <v>-11.366197501533186</v>
      </c>
    </row>
    <row r="25" spans="1:12" x14ac:dyDescent="0.2">
      <c r="A25" t="str">
        <f>'Occ T2'!A19</f>
        <v>41 Administrative occupations</v>
      </c>
      <c r="B25" s="32">
        <f>'Occ T2'!B19</f>
        <v>50.314128105232733</v>
      </c>
      <c r="C25" s="32">
        <f>'Occ T2'!C19</f>
        <v>47.63161211405599</v>
      </c>
      <c r="D25" s="32">
        <f>'Occ T2'!D19</f>
        <v>48.998179581785806</v>
      </c>
      <c r="E25" s="32">
        <f>'Occ T2'!E19</f>
        <v>44.231123432533266</v>
      </c>
      <c r="F25" s="32">
        <f>'Occ T2'!F19</f>
        <v>40.13631645739094</v>
      </c>
      <c r="H25" s="11">
        <f t="shared" si="14"/>
        <v>-2.6825159911767429</v>
      </c>
      <c r="I25" s="31">
        <f t="shared" si="5"/>
        <v>1.3665674677298156</v>
      </c>
      <c r="J25" s="11">
        <f t="shared" si="14"/>
        <v>-4.7670561492525394</v>
      </c>
      <c r="K25" s="11">
        <f t="shared" si="14"/>
        <v>-4.0948069751423262</v>
      </c>
      <c r="L25" s="31">
        <f t="shared" si="4"/>
        <v>-8.8618631243948656</v>
      </c>
    </row>
    <row r="26" spans="1:12" x14ac:dyDescent="0.2">
      <c r="A26" t="str">
        <f>'Occ T2'!A20</f>
        <v>42 Secretarial and related occupations</v>
      </c>
      <c r="B26" s="32">
        <f>'Occ T2'!B20</f>
        <v>14.893574785089267</v>
      </c>
      <c r="C26" s="32">
        <f>'Occ T2'!C20</f>
        <v>13.092066898875302</v>
      </c>
      <c r="D26" s="32">
        <f>'Occ T2'!D20</f>
        <v>12.793096356105611</v>
      </c>
      <c r="E26" s="32">
        <f>'Occ T2'!E20</f>
        <v>13.102180255974464</v>
      </c>
      <c r="F26" s="32">
        <f>'Occ T2'!F20</f>
        <v>10.288761978967285</v>
      </c>
      <c r="H26" s="11">
        <f t="shared" si="14"/>
        <v>-1.8015078862139653</v>
      </c>
      <c r="I26" s="31">
        <f t="shared" si="5"/>
        <v>-0.29897054276969115</v>
      </c>
      <c r="J26" s="11">
        <f t="shared" si="14"/>
        <v>0.30908389986885254</v>
      </c>
      <c r="K26" s="11">
        <f t="shared" si="14"/>
        <v>-2.8134182770071785</v>
      </c>
      <c r="L26" s="31">
        <f t="shared" si="4"/>
        <v>-2.504334377138326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57.692020453428263</v>
      </c>
      <c r="C28" s="31">
        <f>'Occ T1'!C12</f>
        <v>54.767109225404567</v>
      </c>
      <c r="D28" s="31">
        <f>'Occ T1'!D12</f>
        <v>48.377671608483425</v>
      </c>
      <c r="E28" s="31">
        <f>'Occ T1'!E12</f>
        <v>49.924595675549625</v>
      </c>
      <c r="F28" s="31">
        <f>'Occ T1'!F12</f>
        <v>49.225659867764293</v>
      </c>
      <c r="H28" s="31">
        <f t="shared" ref="H28:K30" si="15">C28-B28</f>
        <v>-2.9249112280236957</v>
      </c>
      <c r="I28" s="31">
        <f t="shared" si="5"/>
        <v>-6.3894376169211426</v>
      </c>
      <c r="J28" s="31">
        <f t="shared" si="15"/>
        <v>1.5469240670662003</v>
      </c>
      <c r="K28" s="31">
        <f t="shared" si="15"/>
        <v>-0.69893580778533249</v>
      </c>
      <c r="L28" s="31">
        <f t="shared" si="4"/>
        <v>0.84798825928086785</v>
      </c>
    </row>
    <row r="29" spans="1:12" x14ac:dyDescent="0.2">
      <c r="A29" s="10" t="str">
        <f>'Occ T2'!A21</f>
        <v>51 Skilled agricultural and related trades</v>
      </c>
      <c r="B29" s="10">
        <f>'Occ T2'!B21</f>
        <v>5.4646355413582004</v>
      </c>
      <c r="C29" s="10">
        <f>'Occ T2'!C21</f>
        <v>5.7987298429656526</v>
      </c>
      <c r="D29" s="10">
        <f>'Occ T2'!D21</f>
        <v>4.648267779285832</v>
      </c>
      <c r="E29" s="10">
        <f>'Occ T2'!E21</f>
        <v>4.9301528179377483</v>
      </c>
      <c r="F29" s="10">
        <f>'Occ T2'!F21</f>
        <v>5.7254527882633441</v>
      </c>
      <c r="H29" s="11">
        <f t="shared" si="15"/>
        <v>0.33409430160745224</v>
      </c>
      <c r="I29" s="31">
        <f t="shared" si="5"/>
        <v>-1.1504620636798206</v>
      </c>
      <c r="J29" s="11">
        <f t="shared" si="15"/>
        <v>0.28188503865191628</v>
      </c>
      <c r="K29" s="11">
        <f t="shared" si="15"/>
        <v>0.79529997032559585</v>
      </c>
      <c r="L29" s="31">
        <f t="shared" si="4"/>
        <v>1.0771850089775121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20.240695381189553</v>
      </c>
      <c r="C30" s="10">
        <f>'Occ T2'!C22</f>
        <v>20.202716951274898</v>
      </c>
      <c r="D30" s="10">
        <f>'Occ T2'!D22</f>
        <v>17.718575548431993</v>
      </c>
      <c r="E30" s="10">
        <f>'Occ T2'!E22</f>
        <v>17.906872311005777</v>
      </c>
      <c r="F30" s="10">
        <f>'Occ T2'!F22</f>
        <v>17.224717436617475</v>
      </c>
      <c r="H30" s="11">
        <f t="shared" si="15"/>
        <v>-3.797842991465572E-2</v>
      </c>
      <c r="I30" s="31">
        <f t="shared" si="5"/>
        <v>-2.484141402842905</v>
      </c>
      <c r="J30" s="11">
        <f t="shared" si="15"/>
        <v>0.1882967625737848</v>
      </c>
      <c r="K30" s="11">
        <f t="shared" si="15"/>
        <v>-0.6821548743883028</v>
      </c>
      <c r="L30" s="31">
        <f t="shared" si="4"/>
        <v>-0.493858111814518</v>
      </c>
    </row>
    <row r="31" spans="1:12" x14ac:dyDescent="0.2">
      <c r="A31" s="10" t="str">
        <f>'Occ T2'!A23</f>
        <v>53 Skilled construction and building trades</v>
      </c>
      <c r="B31" s="10">
        <f>'Occ T2'!B23</f>
        <v>17.244733574323813</v>
      </c>
      <c r="C31" s="10">
        <f>'Occ T2'!C23</f>
        <v>15.820312084736232</v>
      </c>
      <c r="D31" s="10">
        <f>'Occ T2'!D23</f>
        <v>14.130681565776529</v>
      </c>
      <c r="E31" s="10">
        <f>'Occ T2'!E23</f>
        <v>14.988334018165684</v>
      </c>
      <c r="F31" s="10">
        <f>'Occ T2'!F23</f>
        <v>13.816814869410591</v>
      </c>
      <c r="H31" s="11">
        <f t="shared" ref="H31:H32" si="16">C31-B31</f>
        <v>-1.4244214895875817</v>
      </c>
      <c r="I31" s="31">
        <f t="shared" si="5"/>
        <v>-1.689630518959703</v>
      </c>
      <c r="J31" s="11">
        <f t="shared" ref="J31:J32" si="17">E31-D31</f>
        <v>0.85765245238915533</v>
      </c>
      <c r="K31" s="11">
        <f t="shared" ref="K31:K32" si="18">F31-E31</f>
        <v>-1.1715191487550936</v>
      </c>
      <c r="L31" s="31">
        <f t="shared" si="4"/>
        <v>-0.31386669636593822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14.741955956556701</v>
      </c>
      <c r="C32" s="10">
        <f>'Occ T2'!C24</f>
        <v>12.945350346427787</v>
      </c>
      <c r="D32" s="10">
        <f>'Occ T2'!D24</f>
        <v>11.880146714989078</v>
      </c>
      <c r="E32" s="10">
        <f>'Occ T2'!E24</f>
        <v>12.099236528440413</v>
      </c>
      <c r="F32" s="10">
        <f>'Occ T2'!F24</f>
        <v>12.458674773472888</v>
      </c>
      <c r="H32" s="11">
        <f t="shared" si="16"/>
        <v>-1.7966056101289141</v>
      </c>
      <c r="I32" s="31">
        <f t="shared" si="5"/>
        <v>-1.0652036314387097</v>
      </c>
      <c r="J32" s="11">
        <f t="shared" si="17"/>
        <v>0.21908981345133505</v>
      </c>
      <c r="K32" s="11">
        <f t="shared" si="18"/>
        <v>0.35943824503247512</v>
      </c>
      <c r="L32" s="31">
        <f t="shared" si="4"/>
        <v>0.57852805848381017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61.876753752716624</v>
      </c>
      <c r="C34" s="31">
        <f>'Occ T1'!C13</f>
        <v>61.982932435706992</v>
      </c>
      <c r="D34" s="31">
        <f>'Occ T1'!D13</f>
        <v>59.037593796652821</v>
      </c>
      <c r="E34" s="31">
        <f>'Occ T1'!E13</f>
        <v>62.228640674721177</v>
      </c>
      <c r="F34" s="31">
        <f>'Occ T1'!F13</f>
        <v>65.921634691207899</v>
      </c>
      <c r="H34" s="31">
        <f t="shared" ref="H34:K36" si="19">C34-B34</f>
        <v>0.10617868299036815</v>
      </c>
      <c r="I34" s="31">
        <f t="shared" si="5"/>
        <v>-2.9453386390541709</v>
      </c>
      <c r="J34" s="31">
        <f t="shared" si="19"/>
        <v>3.1910468780683559</v>
      </c>
      <c r="K34" s="31">
        <f t="shared" si="19"/>
        <v>3.6929940164867219</v>
      </c>
      <c r="L34" s="31">
        <f t="shared" si="4"/>
        <v>6.8840408945550777</v>
      </c>
    </row>
    <row r="35" spans="1:12" x14ac:dyDescent="0.2">
      <c r="A35" s="10" t="str">
        <f>'Occ T2'!A25</f>
        <v>61 Caring personal service occupations</v>
      </c>
      <c r="B35" s="10">
        <f>'Occ T2'!B25</f>
        <v>45.924671647635208</v>
      </c>
      <c r="C35" s="10">
        <f>'Occ T2'!C25</f>
        <v>46.031597890423996</v>
      </c>
      <c r="D35" s="10">
        <f>'Occ T2'!D25</f>
        <v>44.3431421507496</v>
      </c>
      <c r="E35" s="10">
        <f>'Occ T2'!E25</f>
        <v>47.543319964402002</v>
      </c>
      <c r="F35" s="10">
        <f>'Occ T2'!F25</f>
        <v>50.683713649880609</v>
      </c>
      <c r="G35" s="10"/>
      <c r="H35" s="11">
        <f t="shared" si="19"/>
        <v>0.10692624278878782</v>
      </c>
      <c r="I35" s="31">
        <f t="shared" si="5"/>
        <v>-1.6884557396743958</v>
      </c>
      <c r="J35" s="11">
        <f t="shared" si="19"/>
        <v>3.2001778136524024</v>
      </c>
      <c r="K35" s="11">
        <f t="shared" si="19"/>
        <v>3.1403936854786068</v>
      </c>
      <c r="L35" s="31">
        <f t="shared" si="4"/>
        <v>6.3405714991310091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15.181862932091619</v>
      </c>
      <c r="C36" s="10">
        <f>'Occ T2'!C26</f>
        <v>15.312578486882648</v>
      </c>
      <c r="D36" s="10">
        <f>'Occ T2'!D26</f>
        <v>13.913991845238284</v>
      </c>
      <c r="E36" s="10">
        <f>'Occ T2'!E26</f>
        <v>14.02508225236722</v>
      </c>
      <c r="F36" s="10">
        <f>'Occ T2'!F26</f>
        <v>14.558797659561437</v>
      </c>
      <c r="G36" s="10"/>
      <c r="H36" s="11">
        <f t="shared" si="19"/>
        <v>0.13071555479102948</v>
      </c>
      <c r="I36" s="31">
        <f t="shared" si="5"/>
        <v>-1.3985866416443642</v>
      </c>
      <c r="J36" s="11">
        <f t="shared" si="19"/>
        <v>0.11109040712893581</v>
      </c>
      <c r="K36" s="11">
        <f t="shared" si="19"/>
        <v>0.53371540719421695</v>
      </c>
      <c r="L36" s="31">
        <f t="shared" si="4"/>
        <v>0.64480581432315276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0.77021917298979536</v>
      </c>
      <c r="C37" s="10">
        <f>'Occ T2'!C27</f>
        <v>0.6387560584003501</v>
      </c>
      <c r="D37" s="10">
        <f>'Occ T2'!D27</f>
        <v>0.78045980066493303</v>
      </c>
      <c r="E37" s="10">
        <f>'Occ T2'!E27</f>
        <v>0.66023845795195524</v>
      </c>
      <c r="F37" s="10">
        <f>'Occ T2'!F27</f>
        <v>0.6791233817658463</v>
      </c>
      <c r="G37" s="10"/>
      <c r="H37" s="11">
        <f t="shared" ref="H37" si="20">C37-B37</f>
        <v>-0.13146311458944526</v>
      </c>
      <c r="I37" s="31">
        <f t="shared" ref="I37" si="21">D37-C37</f>
        <v>0.14170374226458293</v>
      </c>
      <c r="J37" s="11">
        <f t="shared" ref="J37" si="22">E37-D37</f>
        <v>-0.1202213427129778</v>
      </c>
      <c r="K37" s="11">
        <f t="shared" ref="K37" si="23">F37-E37</f>
        <v>1.8884923813891064E-2</v>
      </c>
      <c r="L37" s="31">
        <f t="shared" ref="L37" si="24">F37-D37</f>
        <v>-0.10133641889908673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45.009798328959995</v>
      </c>
      <c r="C39" s="31">
        <f>'Occ T1'!C14</f>
        <v>43.598332617891295</v>
      </c>
      <c r="D39" s="31">
        <f>'Occ T1'!D14</f>
        <v>43.927671798757274</v>
      </c>
      <c r="E39" s="31">
        <f>'Occ T1'!E14</f>
        <v>43.84017852155295</v>
      </c>
      <c r="F39" s="31">
        <f>'Occ T1'!F14</f>
        <v>43.851695934206361</v>
      </c>
      <c r="H39" s="31">
        <f>C39-B39</f>
        <v>-1.4114657110687006</v>
      </c>
      <c r="I39" s="31">
        <f t="shared" si="5"/>
        <v>0.32933918086597913</v>
      </c>
      <c r="J39" s="31">
        <f>E39-D39</f>
        <v>-8.7493277204323761E-2</v>
      </c>
      <c r="K39" s="31">
        <f>F39-E39</f>
        <v>1.1517412653411441E-2</v>
      </c>
      <c r="L39" s="31">
        <f t="shared" si="4"/>
        <v>-7.597586455091232E-2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36.323164051497528</v>
      </c>
      <c r="C40" s="126">
        <f>'Occ T2'!C28</f>
        <v>34.533431966157679</v>
      </c>
      <c r="D40" s="126">
        <f>'Occ T2'!D28</f>
        <v>34.623035751470127</v>
      </c>
      <c r="E40" s="126">
        <f>'Occ T2'!E28</f>
        <v>32.06222499255027</v>
      </c>
      <c r="F40" s="126">
        <f>'Occ T2'!F28</f>
        <v>30.558085368447859</v>
      </c>
      <c r="G40"/>
      <c r="H40" s="11">
        <f>C40-B40</f>
        <v>-1.7897320853398497</v>
      </c>
      <c r="I40" s="31">
        <f t="shared" si="5"/>
        <v>8.9603785312448281E-2</v>
      </c>
      <c r="J40" s="11">
        <f t="shared" ref="J40" si="25">E40-D40</f>
        <v>-2.5608107589198568</v>
      </c>
      <c r="K40" s="11">
        <f t="shared" ref="K40" si="26">F40-E40</f>
        <v>-1.504139624102411</v>
      </c>
      <c r="L40" s="31">
        <f t="shared" si="4"/>
        <v>-4.0649503830222677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8.6866342774624652</v>
      </c>
      <c r="C41" s="126">
        <f>'Occ T2'!C29</f>
        <v>9.0649006517336144</v>
      </c>
      <c r="D41" s="126">
        <f>'Occ T2'!D29</f>
        <v>9.3046360472871488</v>
      </c>
      <c r="E41" s="126">
        <f>'Occ T2'!E29</f>
        <v>11.777953529002678</v>
      </c>
      <c r="F41" s="126">
        <f>'Occ T2'!F29</f>
        <v>13.293610565758499</v>
      </c>
      <c r="G41"/>
      <c r="H41" s="11">
        <f t="shared" ref="H41" si="27">C41-B41</f>
        <v>0.37826637427114918</v>
      </c>
      <c r="I41" s="31">
        <f t="shared" si="5"/>
        <v>0.2397353955535344</v>
      </c>
      <c r="J41" s="11">
        <f t="shared" ref="J41" si="28">E41-D41</f>
        <v>2.4733174817155295</v>
      </c>
      <c r="K41" s="11">
        <f t="shared" ref="K41" si="29">F41-E41</f>
        <v>1.5156570367558206</v>
      </c>
      <c r="L41" s="31">
        <f t="shared" si="4"/>
        <v>3.9889745184713501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30.217035038013648</v>
      </c>
      <c r="C43" s="31">
        <f>'Occ T1'!C15</f>
        <v>31.227915453915813</v>
      </c>
      <c r="D43" s="31">
        <f>'Occ T1'!D15</f>
        <v>26.153539425128578</v>
      </c>
      <c r="E43" s="31">
        <f>'Occ T1'!E15</f>
        <v>28.91743432859699</v>
      </c>
      <c r="F43" s="31">
        <f>'Occ T1'!F15</f>
        <v>28.468656439963564</v>
      </c>
      <c r="H43" s="31">
        <f t="shared" ref="H43:K45" si="30">C43-B43</f>
        <v>1.0108804159021645</v>
      </c>
      <c r="I43" s="31">
        <f t="shared" si="5"/>
        <v>-5.0743760287872348</v>
      </c>
      <c r="J43" s="31">
        <f t="shared" si="30"/>
        <v>2.7638949034684117</v>
      </c>
      <c r="K43" s="31">
        <f t="shared" si="30"/>
        <v>-0.44877788863342616</v>
      </c>
      <c r="L43" s="31">
        <f t="shared" si="4"/>
        <v>2.3151170148349856</v>
      </c>
    </row>
    <row r="44" spans="1:12" x14ac:dyDescent="0.2">
      <c r="A44" s="10" t="str">
        <f>'Occ T2'!A30</f>
        <v>81 Process, plant and machine operatives</v>
      </c>
      <c r="B44" s="10">
        <f>'Occ T2'!B30</f>
        <v>9.790079064967605</v>
      </c>
      <c r="C44" s="10">
        <f>'Occ T2'!C30</f>
        <v>9.5462568423475442</v>
      </c>
      <c r="D44" s="10">
        <f>'Occ T2'!D30</f>
        <v>8.3756022903017051</v>
      </c>
      <c r="E44" s="10">
        <f>'Occ T2'!E30</f>
        <v>10.104415975066919</v>
      </c>
      <c r="F44" s="10">
        <f>'Occ T2'!F30</f>
        <v>9.9096521009379472</v>
      </c>
      <c r="H44" s="11">
        <f t="shared" si="30"/>
        <v>-0.24382222262006081</v>
      </c>
      <c r="I44" s="31">
        <f t="shared" si="5"/>
        <v>-1.1706545520458391</v>
      </c>
      <c r="J44" s="11">
        <f t="shared" si="30"/>
        <v>1.728813684765214</v>
      </c>
      <c r="K44" s="11">
        <f t="shared" si="30"/>
        <v>-0.19476387412897189</v>
      </c>
      <c r="L44" s="31">
        <f t="shared" si="4"/>
        <v>1.5340498106362421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20.426955973046041</v>
      </c>
      <c r="C45" s="10">
        <f>'Occ T2'!C31</f>
        <v>21.68165861156827</v>
      </c>
      <c r="D45" s="10">
        <f>'Occ T2'!D31</f>
        <v>17.777937134826871</v>
      </c>
      <c r="E45" s="10">
        <f>'Occ T2'!E31</f>
        <v>18.813018353530072</v>
      </c>
      <c r="F45" s="10">
        <f>'Occ T2'!F31</f>
        <v>18.559004339025616</v>
      </c>
      <c r="H45" s="11">
        <f t="shared" si="30"/>
        <v>1.2547026385222289</v>
      </c>
      <c r="I45" s="31">
        <f t="shared" si="5"/>
        <v>-3.9037214767413992</v>
      </c>
      <c r="J45" s="11">
        <f t="shared" si="30"/>
        <v>1.0350812187032012</v>
      </c>
      <c r="K45" s="11">
        <f t="shared" si="30"/>
        <v>-0.25401401450445604</v>
      </c>
      <c r="L45" s="31">
        <f t="shared" si="4"/>
        <v>0.7810672041987452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71.626891424673744</v>
      </c>
      <c r="C47" s="31">
        <f>'Occ T1'!C16</f>
        <v>68.835622206640011</v>
      </c>
      <c r="D47" s="31">
        <f>'Occ T1'!D16</f>
        <v>62.834497954413116</v>
      </c>
      <c r="E47" s="31">
        <f>'Occ T1'!E16</f>
        <v>63.404820270200446</v>
      </c>
      <c r="F47" s="31">
        <f>'Occ T1'!F16</f>
        <v>61.309313897319434</v>
      </c>
      <c r="H47" s="31">
        <f t="shared" ref="H47:K49" si="31">C47-B47</f>
        <v>-2.7912692180337331</v>
      </c>
      <c r="I47" s="31">
        <f t="shared" si="5"/>
        <v>-6.0011242522268944</v>
      </c>
      <c r="J47" s="31">
        <f t="shared" si="31"/>
        <v>0.57032231578732961</v>
      </c>
      <c r="K47" s="31">
        <f t="shared" si="31"/>
        <v>-2.0955063728810117</v>
      </c>
      <c r="L47" s="31">
        <f t="shared" si="4"/>
        <v>-1.5251840570936821</v>
      </c>
    </row>
    <row r="48" spans="1:12" x14ac:dyDescent="0.2">
      <c r="A48" s="10" t="str">
        <f>'Occ T2'!A32</f>
        <v>91 Elementary trades and related occupations</v>
      </c>
      <c r="B48" s="10">
        <f>'Occ T2'!B32</f>
        <v>8.3773489231705724</v>
      </c>
      <c r="C48" s="10">
        <f>'Occ T2'!C32</f>
        <v>7.1561152866789106</v>
      </c>
      <c r="D48" s="10">
        <f>'Occ T2'!D32</f>
        <v>6.3802200782895975</v>
      </c>
      <c r="E48" s="10">
        <f>'Occ T2'!E32</f>
        <v>5.294248819357489</v>
      </c>
      <c r="F48" s="10">
        <f>'Occ T2'!F32</f>
        <v>4.9291347109146431</v>
      </c>
      <c r="H48" s="11">
        <f t="shared" si="31"/>
        <v>-1.2212336364916618</v>
      </c>
      <c r="I48" s="31">
        <f t="shared" si="5"/>
        <v>-0.77589520838931314</v>
      </c>
      <c r="J48" s="11">
        <f t="shared" si="31"/>
        <v>-1.0859712589321084</v>
      </c>
      <c r="K48" s="11">
        <f t="shared" si="31"/>
        <v>-0.36511410844284597</v>
      </c>
      <c r="L48" s="31">
        <f t="shared" si="4"/>
        <v>-1.4510853673749544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63.249542501503164</v>
      </c>
      <c r="C49" s="10">
        <f>'Occ T2'!C33</f>
        <v>61.679506919961106</v>
      </c>
      <c r="D49" s="10">
        <f>'Occ T2'!D33</f>
        <v>56.45427787612352</v>
      </c>
      <c r="E49" s="10">
        <f>'Occ T2'!E33</f>
        <v>58.110571450842954</v>
      </c>
      <c r="F49" s="10">
        <f>'Occ T2'!F33</f>
        <v>56.380179186404789</v>
      </c>
      <c r="H49" s="11">
        <f t="shared" si="31"/>
        <v>-1.5700355815420579</v>
      </c>
      <c r="I49" s="31">
        <f t="shared" si="5"/>
        <v>-5.2252290438375866</v>
      </c>
      <c r="J49" s="11">
        <f t="shared" si="31"/>
        <v>1.6562935747194345</v>
      </c>
      <c r="K49" s="11">
        <f t="shared" si="31"/>
        <v>-1.7303922644381657</v>
      </c>
      <c r="L49" s="31">
        <f t="shared" si="4"/>
        <v>-7.4098689718731237E-2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600.02900000000022</v>
      </c>
      <c r="C51" s="34">
        <f>'Occ T1'!C18</f>
        <v>605.85199999999998</v>
      </c>
      <c r="D51" s="34">
        <f>'Occ T1'!D18</f>
        <v>595.16399999999976</v>
      </c>
      <c r="E51" s="34">
        <f>'Occ T1'!E18</f>
        <v>608.14799999999991</v>
      </c>
      <c r="F51" s="34">
        <f>'Occ T1'!F18</f>
        <v>626.59000000000026</v>
      </c>
      <c r="G51" s="24"/>
      <c r="H51" s="34">
        <f>C51-B51</f>
        <v>5.8229999999997517</v>
      </c>
      <c r="I51" s="205">
        <f>D51-C51</f>
        <v>-10.688000000000216</v>
      </c>
      <c r="J51" s="34">
        <f>E51-D51</f>
        <v>12.984000000000151</v>
      </c>
      <c r="K51" s="34">
        <f>F51-E51</f>
        <v>18.442000000000348</v>
      </c>
      <c r="L51" s="205">
        <f>F51-D51</f>
        <v>31.426000000000499</v>
      </c>
    </row>
    <row r="53" spans="1:12" ht="15.75" x14ac:dyDescent="0.25">
      <c r="A53" s="19" t="str">
        <f>CONCATENATE(A1," (Continued)")</f>
        <v>Occupation Table 3  Employment Change by Occupation in Occupation Group (SOC 2020), 2015-2035, Solent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2.1603744186934337</v>
      </c>
      <c r="C59" s="44">
        <f>IF(AND(D$5-C$5 &lt;&gt; 0,D7 &lt;&gt; 0,C7 &lt;&gt; 0),(EXP(LN(D7/C7)/(D$5-C$5))-1)*100,0)</f>
        <v>0.56785544973592117</v>
      </c>
      <c r="D59" s="44">
        <f>IF(AND(E$5-D$5 &lt;&gt; 0,E7 &lt;&gt; 0,D7 &lt;&gt; 0),(EXP(LN(E7/D7)/(E$5-D$5))-1)*100,0)</f>
        <v>0.49330171993282601</v>
      </c>
      <c r="E59" s="44">
        <f>IF(AND(F$5-E$5 &lt;&gt; 0,F7 &lt;&gt; 0,E7 &lt;&gt; 0),(EXP(LN(F7/E7)/(F$5-E$5))-1)*100,0)</f>
        <v>1.0219637922490143</v>
      </c>
      <c r="F59" s="44">
        <f>IF(AND(F$5-D$5 &lt;&gt; 0,F7 &lt;&gt; 0,D7 &lt;&gt; 0),(EXP(LN(F7/D7)/(F$5-D$5))-1)*100,0)</f>
        <v>0.84543480881080768</v>
      </c>
      <c r="H59" s="44">
        <f>(B7/B$51)*100</f>
        <v>10.928766172503609</v>
      </c>
      <c r="I59" s="44">
        <f>(C7/C$51)*100</f>
        <v>11.789808005484078</v>
      </c>
      <c r="J59" s="44">
        <f>(D7/D$51)*100</f>
        <v>12.069681610520373</v>
      </c>
      <c r="K59" s="44">
        <f>(E7/E$51)*100</f>
        <v>12.106225558880251</v>
      </c>
      <c r="L59" s="44">
        <f>(F7/F$51)*100</f>
        <v>13.00746454505555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2.9599996443269605</v>
      </c>
      <c r="C60" s="44">
        <f t="shared" si="32"/>
        <v>1.5519579216254131</v>
      </c>
      <c r="D60" s="44">
        <f t="shared" si="32"/>
        <v>-1.3767175111462304</v>
      </c>
      <c r="E60" s="44">
        <f t="shared" si="32"/>
        <v>0.77689893162178336</v>
      </c>
      <c r="F60" s="44">
        <f>IF(AND(F$5-D$5 &lt;&gt; 0,F8 &lt;&gt; 0,D8 &lt;&gt; 0),(EXP(LN(F8/D8)/(F$5-D$5))-1)*100,0)</f>
        <v>5.385151810719524E-2</v>
      </c>
      <c r="H60" s="44">
        <f t="shared" ref="H60:L60" si="33">(B8/B$51)*100</f>
        <v>7.4522321566385994</v>
      </c>
      <c r="I60" s="44">
        <f t="shared" si="33"/>
        <v>8.2940414284249329</v>
      </c>
      <c r="J60" s="44">
        <f t="shared" si="33"/>
        <v>8.5740180469750413</v>
      </c>
      <c r="K60" s="44">
        <f t="shared" si="33"/>
        <v>7.8290493372755439</v>
      </c>
      <c r="L60" s="44">
        <f t="shared" si="33"/>
        <v>8.2100302263023313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0.38008566050720116</v>
      </c>
      <c r="C61" s="44">
        <f>IF(AND(D$5-C$5 &lt;&gt; 0,D9 &lt;&gt; 0,C9 &lt;&gt; 0),(EXP(LN(D9/C9)/(D$5-C$5))-1)*100,0)</f>
        <v>-1.7670220347136834</v>
      </c>
      <c r="D61" s="44">
        <f t="shared" si="34"/>
        <v>4.5682955131771674</v>
      </c>
      <c r="E61" s="44">
        <f t="shared" si="34"/>
        <v>1.4571379742930546</v>
      </c>
      <c r="F61" s="44">
        <f>IF(AND(F$5-D$5 &lt;&gt; 0,F9 &lt;&gt; 0,D9 &lt;&gt; 0),(EXP(LN(F9/D9)/(F$5-D$5))-1)*100,0)</f>
        <v>2.4837671453954879</v>
      </c>
      <c r="H61" s="44">
        <f t="shared" ref="H61:L61" si="35">(B9/B$51)*100</f>
        <v>3.4765340158650093</v>
      </c>
      <c r="I61" s="44">
        <f t="shared" si="35"/>
        <v>3.4957665770591437</v>
      </c>
      <c r="J61" s="44">
        <f t="shared" si="35"/>
        <v>3.4956635635453308</v>
      </c>
      <c r="K61" s="44">
        <f t="shared" si="35"/>
        <v>4.277176221604706</v>
      </c>
      <c r="L61" s="44">
        <f t="shared" si="35"/>
        <v>4.7974343187532194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1.8770238980129417</v>
      </c>
      <c r="C63" s="44">
        <f t="shared" si="36"/>
        <v>3.4472268346649404</v>
      </c>
      <c r="D63" s="44">
        <f t="shared" si="36"/>
        <v>1.284764691940099</v>
      </c>
      <c r="E63" s="44">
        <f t="shared" si="36"/>
        <v>0.79972305896778284</v>
      </c>
      <c r="F63" s="44">
        <f>IF(AND(F$5-D$5 &lt;&gt; 0,F11 &lt;&gt; 0,D11 &lt;&gt; 0),(EXP(LN(F11/D11)/(F$5-D$5))-1)*100,0)</f>
        <v>0.96114496230128577</v>
      </c>
      <c r="H63" s="44">
        <f>(B11/B$51)*100</f>
        <v>20.348271940660478</v>
      </c>
      <c r="I63" s="44">
        <f>(C11/C$51)*100</f>
        <v>21.708920398764793</v>
      </c>
      <c r="J63" s="44">
        <f>(D11/D$51)*100</f>
        <v>22.860565586733848</v>
      </c>
      <c r="K63" s="44">
        <f>(E11/E$51)*100</f>
        <v>23.847066313584033</v>
      </c>
      <c r="L63" s="44">
        <f>(F11/F$51)*100</f>
        <v>25.064218726830646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1.0572040689702078</v>
      </c>
      <c r="C64" s="44">
        <f t="shared" si="36"/>
        <v>4.3273209393354106</v>
      </c>
      <c r="D64" s="49">
        <f t="shared" si="36"/>
        <v>1.019818512136883</v>
      </c>
      <c r="E64" s="49">
        <f t="shared" si="36"/>
        <v>0.86452981093732006</v>
      </c>
      <c r="F64" s="44">
        <f>IF(AND(F$5-D$5 &lt;&gt; 0,F12 &lt;&gt; 0,D12 &lt;&gt; 0),(EXP(LN(F12/D12)/(F$5-D$5))-1)*100,0)</f>
        <v>0.91626616971278718</v>
      </c>
      <c r="H64" s="40">
        <f t="shared" ref="H64:L67" si="37">(B12/B$11)*100</f>
        <v>29.50756072008317</v>
      </c>
      <c r="I64" s="40">
        <f t="shared" si="37"/>
        <v>28.569156974464814</v>
      </c>
      <c r="J64" s="40">
        <f t="shared" si="37"/>
        <v>28.812213723282433</v>
      </c>
      <c r="K64" s="40">
        <f t="shared" si="37"/>
        <v>28.437337348993651</v>
      </c>
      <c r="L64" s="40">
        <f t="shared" si="37"/>
        <v>28.620698222562002</v>
      </c>
    </row>
    <row r="65" spans="1:12" x14ac:dyDescent="0.2">
      <c r="A65" t="str">
        <f>A13</f>
        <v>22 Health professionals</v>
      </c>
      <c r="B65" s="49">
        <f t="shared" si="36"/>
        <v>3.9725021506110014</v>
      </c>
      <c r="C65" s="44">
        <f t="shared" si="36"/>
        <v>-0.52602683455387211</v>
      </c>
      <c r="D65" s="49">
        <f t="shared" si="36"/>
        <v>1.0191127678430334</v>
      </c>
      <c r="E65" s="49">
        <f t="shared" si="36"/>
        <v>0.40587539562018105</v>
      </c>
      <c r="F65" s="44">
        <f>IF(AND(F$5-D$5 &lt;&gt; 0,F13 &lt;&gt; 0,D13 &lt;&gt; 0),(EXP(LN(F13/D13)/(F$5-D$5))-1)*100,0)</f>
        <v>0.60987310390721028</v>
      </c>
      <c r="H65" s="40">
        <f t="shared" si="37"/>
        <v>18.28630540868302</v>
      </c>
      <c r="I65" s="40">
        <f t="shared" si="37"/>
        <v>19.837866030431744</v>
      </c>
      <c r="J65" s="40">
        <f t="shared" si="37"/>
        <v>19.075923188591624</v>
      </c>
      <c r="K65" s="40">
        <f t="shared" si="37"/>
        <v>18.827068252230049</v>
      </c>
      <c r="L65" s="40">
        <f t="shared" si="37"/>
        <v>18.104251626183686</v>
      </c>
    </row>
    <row r="66" spans="1:12" x14ac:dyDescent="0.2">
      <c r="A66" t="str">
        <f>A14</f>
        <v>23 Teaching and other educational professionals</v>
      </c>
      <c r="B66" s="49">
        <f t="shared" si="36"/>
        <v>5.8839591292980664E-2</v>
      </c>
      <c r="C66" s="44">
        <f t="shared" si="36"/>
        <v>1.3768696329919949</v>
      </c>
      <c r="D66" s="49">
        <f t="shared" si="36"/>
        <v>0.65320153537453685</v>
      </c>
      <c r="E66" s="49">
        <f t="shared" si="36"/>
        <v>0.70393150718901509</v>
      </c>
      <c r="F66" s="44">
        <f>IF(AND(F$5-D$5 &lt;&gt; 0,F14 &lt;&gt; 0,D14 &lt;&gt; 0),(EXP(LN(F14/D14)/(F$5-D$5))-1)*100,0)</f>
        <v>0.68701867629950009</v>
      </c>
      <c r="H66" s="40">
        <f t="shared" si="37"/>
        <v>23.69737558111758</v>
      </c>
      <c r="I66" s="40">
        <f t="shared" si="37"/>
        <v>22.050431946306386</v>
      </c>
      <c r="J66" s="40">
        <f t="shared" si="37"/>
        <v>21.60912218888777</v>
      </c>
      <c r="K66" s="40">
        <f t="shared" si="37"/>
        <v>20.943751409555112</v>
      </c>
      <c r="L66" s="40">
        <f t="shared" si="37"/>
        <v>20.74556865755255</v>
      </c>
    </row>
    <row r="67" spans="1:12" x14ac:dyDescent="0.2">
      <c r="A67" t="str">
        <f>A15</f>
        <v>24 Business, media and public service professionals</v>
      </c>
      <c r="B67" s="49">
        <f t="shared" si="36"/>
        <v>2.7882922665327214</v>
      </c>
      <c r="C67" s="44">
        <f t="shared" si="36"/>
        <v>6.8094827872992925</v>
      </c>
      <c r="D67" s="49">
        <f t="shared" si="36"/>
        <v>2.1267452548410226</v>
      </c>
      <c r="E67" s="49">
        <f t="shared" si="36"/>
        <v>1.0311932880602726</v>
      </c>
      <c r="F67" s="44">
        <f>IF(AND(F$5-D$5 &lt;&gt; 0,F15 &lt;&gt; 0,D15 &lt;&gt; 0),(EXP(LN(F15/D15)/(F$5-D$5))-1)*100,0)</f>
        <v>1.3950651899995892</v>
      </c>
      <c r="H67" s="40">
        <f t="shared" si="37"/>
        <v>28.508758290116219</v>
      </c>
      <c r="I67" s="40">
        <f t="shared" si="37"/>
        <v>29.542545048797052</v>
      </c>
      <c r="J67" s="40">
        <f t="shared" si="37"/>
        <v>30.502740899238173</v>
      </c>
      <c r="K67" s="40">
        <f t="shared" si="37"/>
        <v>31.791842989221191</v>
      </c>
      <c r="L67" s="40">
        <f t="shared" si="37"/>
        <v>32.52948149370178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0.31935937904645773</v>
      </c>
      <c r="C69" s="44">
        <f t="shared" si="39"/>
        <v>4.1409577871250436</v>
      </c>
      <c r="D69" s="44">
        <f t="shared" si="39"/>
        <v>-0.30715399217960959</v>
      </c>
      <c r="E69" s="44">
        <f t="shared" si="39"/>
        <v>0.5791616941233535</v>
      </c>
      <c r="F69" s="44">
        <f t="shared" ref="F69:F74" si="40">IF(AND(F$5-D$5 &lt;&gt; 0,F17 &lt;&gt; 0,D17 &lt;&gt; 0),(EXP(LN(F17/D17)/(F$5-D$5))-1)*100,0)</f>
        <v>0.28285104501744041</v>
      </c>
      <c r="H69" s="44">
        <f>(B17/B$51)*100</f>
        <v>13.453932908550827</v>
      </c>
      <c r="I69" s="44">
        <f>(C17/C$51)*100</f>
        <v>13.495654555204936</v>
      </c>
      <c r="J69" s="44">
        <f>(D17/D$51)*100</f>
        <v>14.30689575471756</v>
      </c>
      <c r="K69" s="44">
        <f>(E17/E$51)*100</f>
        <v>13.787729530363817</v>
      </c>
      <c r="L69" s="44">
        <f>(F17/F$51)*100</f>
        <v>14.177468603052827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2.4816664852348458</v>
      </c>
      <c r="C70" s="44">
        <f t="shared" si="39"/>
        <v>9.3040039966813648</v>
      </c>
      <c r="D70" s="49">
        <f t="shared" si="39"/>
        <v>-2.6062254295955101</v>
      </c>
      <c r="E70" s="49">
        <f t="shared" si="39"/>
        <v>0.53476684239075478</v>
      </c>
      <c r="F70" s="44">
        <f t="shared" si="40"/>
        <v>-0.52332760015194602</v>
      </c>
      <c r="H70" s="40">
        <f t="shared" ref="H70:L74" si="41">(B18/B$17)*100</f>
        <v>11.541664354066098</v>
      </c>
      <c r="I70" s="40">
        <f t="shared" si="41"/>
        <v>12.569388667862741</v>
      </c>
      <c r="J70" s="40">
        <f t="shared" si="41"/>
        <v>13.1925472780486</v>
      </c>
      <c r="K70" s="40">
        <f t="shared" si="41"/>
        <v>11.739907512907745</v>
      </c>
      <c r="L70" s="40">
        <f t="shared" si="41"/>
        <v>11.688191288787616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2.6814422260212023</v>
      </c>
      <c r="C71" s="44">
        <f t="shared" si="39"/>
        <v>2.3768220064846357</v>
      </c>
      <c r="D71" s="49">
        <f t="shared" si="39"/>
        <v>-0.11703604737216544</v>
      </c>
      <c r="E71" s="49">
        <f t="shared" si="39"/>
        <v>0.55579980849413957</v>
      </c>
      <c r="F71" s="44">
        <f t="shared" si="40"/>
        <v>0.33101909331052504</v>
      </c>
      <c r="H71" s="40">
        <f t="shared" si="41"/>
        <v>12.507586980544078</v>
      </c>
      <c r="I71" s="40">
        <f t="shared" si="41"/>
        <v>13.727845128024169</v>
      </c>
      <c r="J71" s="40">
        <f t="shared" si="41"/>
        <v>13.495297019229726</v>
      </c>
      <c r="K71" s="40">
        <f t="shared" si="41"/>
        <v>13.624468904630426</v>
      </c>
      <c r="L71" s="40">
        <f t="shared" si="41"/>
        <v>13.592855914937402</v>
      </c>
    </row>
    <row r="72" spans="1:12" x14ac:dyDescent="0.2">
      <c r="A72" t="str">
        <f t="shared" si="38"/>
        <v>33 Protective service occupations</v>
      </c>
      <c r="B72" s="49">
        <f t="shared" si="39"/>
        <v>-1.1468868280861466</v>
      </c>
      <c r="C72" s="44">
        <f t="shared" si="39"/>
        <v>5.9374885856978254</v>
      </c>
      <c r="D72" s="49">
        <f t="shared" si="39"/>
        <v>3.7403826070627311</v>
      </c>
      <c r="E72" s="49">
        <f t="shared" si="39"/>
        <v>1.1470560813278796</v>
      </c>
      <c r="F72" s="44">
        <f t="shared" si="40"/>
        <v>2.0042138637180296</v>
      </c>
      <c r="H72" s="40">
        <f t="shared" si="41"/>
        <v>11.362777494367936</v>
      </c>
      <c r="I72" s="40">
        <f t="shared" si="41"/>
        <v>10.712896422862897</v>
      </c>
      <c r="J72" s="40">
        <f t="shared" si="41"/>
        <v>10.897704098676043</v>
      </c>
      <c r="K72" s="40">
        <f t="shared" si="41"/>
        <v>13.297018313305786</v>
      </c>
      <c r="L72" s="40">
        <f t="shared" si="41"/>
        <v>14.067166293782824</v>
      </c>
    </row>
    <row r="73" spans="1:12" x14ac:dyDescent="0.2">
      <c r="A73" t="str">
        <f t="shared" si="38"/>
        <v>34 Culture, media and sports occupations</v>
      </c>
      <c r="B73" s="49">
        <f t="shared" si="39"/>
        <v>-2.9835549597412747</v>
      </c>
      <c r="C73" s="44">
        <f t="shared" si="39"/>
        <v>4.4391911492826841</v>
      </c>
      <c r="D73" s="49">
        <f t="shared" si="39"/>
        <v>-0.38495072212961778</v>
      </c>
      <c r="E73" s="49">
        <f t="shared" si="39"/>
        <v>0.87004817821145775</v>
      </c>
      <c r="F73" s="44">
        <f t="shared" si="40"/>
        <v>0.44996818909226466</v>
      </c>
      <c r="H73" s="40">
        <f t="shared" si="41"/>
        <v>17.689196426013321</v>
      </c>
      <c r="I73" s="40">
        <f t="shared" si="41"/>
        <v>15.472145147734686</v>
      </c>
      <c r="J73" s="40">
        <f t="shared" si="41"/>
        <v>15.516453457983111</v>
      </c>
      <c r="K73" s="40">
        <f t="shared" si="41"/>
        <v>15.456005449110824</v>
      </c>
      <c r="L73" s="40">
        <f t="shared" si="41"/>
        <v>15.908873527460068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0.64872671910094493</v>
      </c>
      <c r="C74" s="44">
        <f t="shared" si="39"/>
        <v>2.7827507082472724</v>
      </c>
      <c r="D74" s="49">
        <f t="shared" si="39"/>
        <v>-0.74263610312468309</v>
      </c>
      <c r="E74" s="49">
        <f t="shared" si="39"/>
        <v>0.32649390040302428</v>
      </c>
      <c r="F74" s="44">
        <f t="shared" si="40"/>
        <v>-3.115622582214872E-2</v>
      </c>
      <c r="H74" s="40">
        <f t="shared" si="41"/>
        <v>46.898774745008573</v>
      </c>
      <c r="I74" s="40">
        <f t="shared" si="41"/>
        <v>47.517724633515513</v>
      </c>
      <c r="J74" s="40">
        <f t="shared" si="41"/>
        <v>46.89799814606252</v>
      </c>
      <c r="K74" s="40">
        <f t="shared" si="41"/>
        <v>45.882599820045208</v>
      </c>
      <c r="L74" s="40">
        <f t="shared" si="41"/>
        <v>44.742912975032098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-1.7653293025118755</v>
      </c>
      <c r="C76" s="44">
        <f t="shared" si="42"/>
        <v>1.7581229304844515</v>
      </c>
      <c r="D76" s="44">
        <f t="shared" si="42"/>
        <v>-1.4864519360802242</v>
      </c>
      <c r="E76" s="44">
        <f t="shared" si="42"/>
        <v>-1.2757230946554787</v>
      </c>
      <c r="F76" s="44">
        <f>IF(AND(F$5-D$5 &lt;&gt; 0,F24 &lt;&gt; 0,D24 &lt;&gt; 0),(EXP(LN(F24/D24)/(F$5-D$5))-1)*100,0)</f>
        <v>-1.3460160794489529</v>
      </c>
      <c r="H76" s="44">
        <f>(B24/B$51)*100</f>
        <v>10.867425222834557</v>
      </c>
      <c r="I76" s="44">
        <f>(C24/C$51)*100</f>
        <v>10.022856904480186</v>
      </c>
      <c r="J76" s="44">
        <f>(D24/D$51)*100</f>
        <v>10.382226737150003</v>
      </c>
      <c r="K76" s="44">
        <f>(E24/E$51)*100</f>
        <v>9.4275248275925811</v>
      </c>
      <c r="L76" s="44">
        <f>(F24/F$51)*100</f>
        <v>8.0475396090518849</v>
      </c>
    </row>
    <row r="77" spans="1:12" x14ac:dyDescent="0.2">
      <c r="A77" t="str">
        <f>A25</f>
        <v>41 Administrative occupations</v>
      </c>
      <c r="B77" s="49">
        <f t="shared" si="42"/>
        <v>-1.3603932061792889</v>
      </c>
      <c r="C77" s="44">
        <f t="shared" si="42"/>
        <v>2.8690346748237561</v>
      </c>
      <c r="D77" s="49">
        <f t="shared" si="42"/>
        <v>-2.0262784708187542</v>
      </c>
      <c r="E77" s="49">
        <f t="shared" si="42"/>
        <v>-0.96676765773184847</v>
      </c>
      <c r="F77" s="44">
        <f>IF(AND(F$5-D$5 &lt;&gt; 0,F25 &lt;&gt; 0,D25 &lt;&gt; 0),(EXP(LN(F25/D25)/(F$5-D$5))-1)*100,0)</f>
        <v>-1.321204936930509</v>
      </c>
      <c r="H77" s="40">
        <f t="shared" ref="H77:L78" si="43">(B25/B$24)*100</f>
        <v>77.159792286902146</v>
      </c>
      <c r="I77" s="40">
        <f t="shared" si="43"/>
        <v>78.4399313221992</v>
      </c>
      <c r="J77" s="40">
        <f t="shared" si="43"/>
        <v>79.296274171511854</v>
      </c>
      <c r="K77" s="40">
        <f t="shared" si="43"/>
        <v>77.147348202436234</v>
      </c>
      <c r="L77" s="40">
        <f t="shared" si="43"/>
        <v>79.595942538884117</v>
      </c>
    </row>
    <row r="78" spans="1:12" x14ac:dyDescent="0.2">
      <c r="A78" t="str">
        <f>A26</f>
        <v>42 Secretarial and related occupations</v>
      </c>
      <c r="B78" s="49">
        <f t="shared" si="42"/>
        <v>-3.1716979350293384</v>
      </c>
      <c r="C78" s="44">
        <f t="shared" si="42"/>
        <v>-2.2836007872475417</v>
      </c>
      <c r="D78" s="49">
        <f t="shared" si="42"/>
        <v>0.47860105096162453</v>
      </c>
      <c r="E78" s="49">
        <f t="shared" si="42"/>
        <v>-2.3882823467758829</v>
      </c>
      <c r="F78" s="44">
        <f>IF(AND(F$5-D$5 &lt;&gt; 0,F26 &lt;&gt; 0,D26 &lt;&gt; 0),(EXP(LN(F26/D26)/(F$5-D$5))-1)*100,0)</f>
        <v>-1.4418605036389587</v>
      </c>
      <c r="H78" s="40">
        <f t="shared" si="43"/>
        <v>22.840207713097872</v>
      </c>
      <c r="I78" s="40">
        <f t="shared" si="43"/>
        <v>21.56006867780081</v>
      </c>
      <c r="J78" s="40">
        <f t="shared" si="43"/>
        <v>20.703725828488157</v>
      </c>
      <c r="K78" s="40">
        <f t="shared" si="43"/>
        <v>22.852651797563784</v>
      </c>
      <c r="L78" s="40">
        <f t="shared" si="43"/>
        <v>20.40405746111588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-1.292303441769227</v>
      </c>
      <c r="C80" s="44">
        <f t="shared" si="44"/>
        <v>-11.666559924907094</v>
      </c>
      <c r="D80" s="44">
        <f t="shared" si="44"/>
        <v>0.63149364149799325</v>
      </c>
      <c r="E80" s="44">
        <f t="shared" si="44"/>
        <v>-0.14088816991976172</v>
      </c>
      <c r="F80" s="44">
        <f>IF(AND(F$5-D$5 &lt;&gt; 0,F28 &lt;&gt; 0,D28 &lt;&gt; 0),(EXP(LN(F28/D28)/(F$5-D$5))-1)*100,0)</f>
        <v>0.11591147679634872</v>
      </c>
      <c r="H80" s="44">
        <f>(B28/B$51)*100</f>
        <v>9.6148720234235743</v>
      </c>
      <c r="I80" s="44">
        <f>(C28/C$51)*100</f>
        <v>9.0396844815903172</v>
      </c>
      <c r="J80" s="44">
        <f>(D28/D$51)*100</f>
        <v>8.128460661008301</v>
      </c>
      <c r="K80" s="44">
        <f>(E28/E$51)*100</f>
        <v>8.2092838709573392</v>
      </c>
      <c r="L80" s="44">
        <f>(F28/F$51)*100</f>
        <v>7.8561196105530362</v>
      </c>
    </row>
    <row r="81" spans="1:12" x14ac:dyDescent="0.2">
      <c r="A81" t="str">
        <f>A29</f>
        <v>51 Skilled agricultural and related trades</v>
      </c>
      <c r="B81" s="49">
        <f t="shared" si="44"/>
        <v>1.4945958066751253</v>
      </c>
      <c r="C81" s="44">
        <f t="shared" si="44"/>
        <v>-19.839897612671642</v>
      </c>
      <c r="D81" s="49">
        <f t="shared" si="44"/>
        <v>1.1844670162417525</v>
      </c>
      <c r="E81" s="49">
        <f t="shared" si="44"/>
        <v>1.5067553126832278</v>
      </c>
      <c r="F81" s="44">
        <f>IF(AND(F$5-D$5 &lt;&gt; 0,F29 &lt;&gt; 0,D29 &lt;&gt; 0),(EXP(LN(F29/D29)/(F$5-D$5))-1)*100,0)</f>
        <v>1.3992119818747595</v>
      </c>
      <c r="H81" s="40">
        <f t="shared" ref="H81:L84" si="45">(B29/B$28)*100</f>
        <v>9.4720820980251741</v>
      </c>
      <c r="I81" s="40">
        <f t="shared" si="45"/>
        <v>10.587978670007695</v>
      </c>
      <c r="J81" s="40">
        <f t="shared" si="45"/>
        <v>9.6082916451702882</v>
      </c>
      <c r="K81" s="40">
        <f t="shared" si="45"/>
        <v>9.8751982889913954</v>
      </c>
      <c r="L81" s="40">
        <f t="shared" si="45"/>
        <v>11.63103309055424</v>
      </c>
    </row>
    <row r="82" spans="1:12" x14ac:dyDescent="0.2">
      <c r="A82" t="str">
        <f>A30</f>
        <v>52 Skilled metal, electrical and electronic trades</v>
      </c>
      <c r="B82" s="49">
        <f t="shared" si="44"/>
        <v>-4.6941546665879574E-2</v>
      </c>
      <c r="C82" s="44">
        <f t="shared" si="44"/>
        <v>-12.296075863628541</v>
      </c>
      <c r="D82" s="49">
        <f t="shared" si="44"/>
        <v>0.21164388748886598</v>
      </c>
      <c r="E82" s="49">
        <f t="shared" si="44"/>
        <v>-0.38763828204805284</v>
      </c>
      <c r="F82" s="44">
        <f>IF(AND(F$5-D$5 &lt;&gt; 0,F30 &lt;&gt; 0,D30 &lt;&gt; 0),(EXP(LN(F30/D30)/(F$5-D$5))-1)*100,0)</f>
        <v>-0.18827682163186088</v>
      </c>
      <c r="H82" s="40">
        <f t="shared" si="45"/>
        <v>35.084046670767592</v>
      </c>
      <c r="I82" s="40">
        <f t="shared" si="45"/>
        <v>36.888412109039265</v>
      </c>
      <c r="J82" s="40">
        <f t="shared" si="45"/>
        <v>36.625523633768466</v>
      </c>
      <c r="K82" s="40">
        <f t="shared" si="45"/>
        <v>35.867836421508763</v>
      </c>
      <c r="L82" s="40">
        <f t="shared" si="45"/>
        <v>34.991338832000466</v>
      </c>
    </row>
    <row r="83" spans="1:12" x14ac:dyDescent="0.2">
      <c r="A83" t="str">
        <f>A31</f>
        <v>53 Skilled construction and building trades</v>
      </c>
      <c r="B83" s="49">
        <f t="shared" si="44"/>
        <v>-2.132242010886487</v>
      </c>
      <c r="C83" s="44">
        <f t="shared" si="44"/>
        <v>-10.680133931048641</v>
      </c>
      <c r="D83" s="49">
        <f t="shared" si="44"/>
        <v>1.1854460813029988</v>
      </c>
      <c r="E83" s="49">
        <f t="shared" si="44"/>
        <v>-0.81055560981172503</v>
      </c>
      <c r="F83" s="44">
        <f>IF(AND(F$5-D$5 &lt;&gt; 0,F31 &lt;&gt; 0,D31 &lt;&gt; 0),(EXP(LN(F31/D31)/(F$5-D$5))-1)*100,0)</f>
        <v>-0.14963534566069248</v>
      </c>
      <c r="H83" s="40">
        <f t="shared" si="45"/>
        <v>29.891020350456575</v>
      </c>
      <c r="I83" s="40">
        <f t="shared" si="45"/>
        <v>28.886520228089264</v>
      </c>
      <c r="J83" s="40">
        <f t="shared" si="45"/>
        <v>29.209098114797648</v>
      </c>
      <c r="K83" s="40">
        <f t="shared" si="45"/>
        <v>30.021943724035328</v>
      </c>
      <c r="L83" s="40">
        <f t="shared" si="45"/>
        <v>28.068318244035588</v>
      </c>
    </row>
    <row r="84" spans="1:12" x14ac:dyDescent="0.2">
      <c r="A84" t="str">
        <f>A32</f>
        <v>54 Textiles, printing and other skilled trades</v>
      </c>
      <c r="B84" s="49">
        <f t="shared" si="44"/>
        <v>-3.1968087238607223</v>
      </c>
      <c r="C84" s="44">
        <f t="shared" si="44"/>
        <v>-8.228465069951918</v>
      </c>
      <c r="D84" s="49">
        <f t="shared" si="44"/>
        <v>0.36614247354420648</v>
      </c>
      <c r="E84" s="49">
        <f t="shared" si="44"/>
        <v>0.29317687972540973</v>
      </c>
      <c r="F84" s="44">
        <f>IF(AND(F$5-D$5 &lt;&gt; 0,F32 &lt;&gt; 0,D32 &lt;&gt; 0),(EXP(LN(F32/D32)/(F$5-D$5))-1)*100,0)</f>
        <v>0.31749284847577552</v>
      </c>
      <c r="H84" s="40">
        <f t="shared" si="45"/>
        <v>25.552850880750672</v>
      </c>
      <c r="I84" s="40">
        <f t="shared" si="45"/>
        <v>23.637088992863781</v>
      </c>
      <c r="J84" s="40">
        <f t="shared" si="45"/>
        <v>24.55708660626361</v>
      </c>
      <c r="K84" s="40">
        <f t="shared" si="45"/>
        <v>24.235021565464507</v>
      </c>
      <c r="L84" s="40">
        <f t="shared" si="45"/>
        <v>25.309309833409717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4.2871684461109894E-2</v>
      </c>
      <c r="C86" s="44">
        <f t="shared" si="46"/>
        <v>-4.7518542981316418</v>
      </c>
      <c r="D86" s="44">
        <f t="shared" si="46"/>
        <v>1.0583802518110419</v>
      </c>
      <c r="E86" s="44">
        <f t="shared" si="46"/>
        <v>0.57817832229425381</v>
      </c>
      <c r="F86" s="44">
        <f>IF(AND(F$5-D$5 &lt;&gt; 0,F34 &lt;&gt; 0,D34 &lt;&gt; 0),(EXP(LN(F34/D34)/(F$5-D$5))-1)*100,0)</f>
        <v>0.737991563112117</v>
      </c>
      <c r="H86" s="44">
        <f>(B34/B$51)*100</f>
        <v>10.312293864582646</v>
      </c>
      <c r="I86" s="44">
        <f>(C34/C$51)*100</f>
        <v>10.230705260642367</v>
      </c>
      <c r="J86" s="44">
        <f>(D34/D$51)*100</f>
        <v>9.9195505434893327</v>
      </c>
      <c r="K86" s="44">
        <f>(E34/E$51)*100</f>
        <v>10.232482993403117</v>
      </c>
      <c r="L86" s="44">
        <f>(F34/F$51)*100</f>
        <v>10.520696897685546</v>
      </c>
    </row>
    <row r="87" spans="1:12" x14ac:dyDescent="0.2">
      <c r="A87" t="str">
        <f>A35</f>
        <v>61 Caring personal service occupations</v>
      </c>
      <c r="B87" s="49">
        <f t="shared" si="46"/>
        <v>5.8156654723795498E-2</v>
      </c>
      <c r="C87" s="44">
        <f t="shared" si="46"/>
        <v>-3.6680363425438456</v>
      </c>
      <c r="D87" s="49">
        <f t="shared" si="46"/>
        <v>1.4034213388569139</v>
      </c>
      <c r="E87" s="49">
        <f t="shared" si="46"/>
        <v>0.64168336796648351</v>
      </c>
      <c r="F87" s="44">
        <f>IF(AND(F$5-D$5 &lt;&gt; 0,F35 &lt;&gt; 0,D35 &lt;&gt; 0),(EXP(LN(F35/D35)/(F$5-D$5))-1)*100,0)</f>
        <v>0.89495809937971682</v>
      </c>
      <c r="H87" s="40">
        <f t="shared" ref="H87:L89" si="47">(B35/B$34)*100</f>
        <v>74.219587910458117</v>
      </c>
      <c r="I87" s="40">
        <f t="shared" si="47"/>
        <v>74.264956628457639</v>
      </c>
      <c r="J87" s="40">
        <f t="shared" si="47"/>
        <v>75.110009231547764</v>
      </c>
      <c r="K87" s="40">
        <f t="shared" si="47"/>
        <v>76.401026037059623</v>
      </c>
      <c r="L87" s="40">
        <f t="shared" si="47"/>
        <v>76.884794934614078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0.21455801522152207</v>
      </c>
      <c r="C88" s="44">
        <f t="shared" si="46"/>
        <v>-9.1335802317189625</v>
      </c>
      <c r="D88" s="49">
        <f t="shared" si="46"/>
        <v>0.15917404100525001</v>
      </c>
      <c r="E88" s="49">
        <f t="shared" si="46"/>
        <v>0.37417976048841339</v>
      </c>
      <c r="F88" s="44">
        <f>IF(AND(F$5-D$5 &lt;&gt; 0,F36 &lt;&gt; 0,D36 &lt;&gt; 0),(EXP(LN(F36/D36)/(F$5-D$5))-1)*100,0)</f>
        <v>0.30245995397679692</v>
      </c>
      <c r="H88" s="40">
        <f t="shared" si="47"/>
        <v>24.535648707047883</v>
      </c>
      <c r="I88" s="40">
        <f t="shared" si="47"/>
        <v>24.704507975265479</v>
      </c>
      <c r="J88" s="40">
        <f t="shared" si="47"/>
        <v>23.568019884352314</v>
      </c>
      <c r="K88" s="40">
        <f t="shared" si="47"/>
        <v>22.537985886078591</v>
      </c>
      <c r="L88" s="40">
        <f t="shared" si="47"/>
        <v>22.085007035638899</v>
      </c>
    </row>
    <row r="89" spans="1:12" x14ac:dyDescent="0.2">
      <c r="A89" t="str">
        <f>A37</f>
        <v>63 Community and civil enforcement occupations</v>
      </c>
      <c r="B89" s="49">
        <f t="shared" si="46"/>
        <v>-4.5710430944841063</v>
      </c>
      <c r="C89" s="44">
        <f t="shared" si="46"/>
        <v>22.184328493017279</v>
      </c>
      <c r="D89" s="49">
        <f t="shared" si="46"/>
        <v>-3.2902956042067943</v>
      </c>
      <c r="E89" s="49">
        <f t="shared" si="46"/>
        <v>0.28241556703441084</v>
      </c>
      <c r="F89" s="44">
        <f>IF(AND(F$5-D$5 &lt;&gt; 0,F37 &lt;&gt; 0,D37 &lt;&gt; 0),(EXP(LN(F37/D37)/(F$5-D$5))-1)*100,0)</f>
        <v>-0.92291747653580058</v>
      </c>
      <c r="H89" s="40">
        <f t="shared" si="47"/>
        <v>1.244763382493995</v>
      </c>
      <c r="I89" s="40">
        <f t="shared" si="47"/>
        <v>1.0305353962768902</v>
      </c>
      <c r="J89" s="40">
        <f t="shared" si="47"/>
        <v>1.3219708840999238</v>
      </c>
      <c r="K89" s="40">
        <f t="shared" si="47"/>
        <v>1.0609880768617859</v>
      </c>
      <c r="L89" s="40">
        <f t="shared" si="47"/>
        <v>1.0301980297470117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-0.79336858095553353</v>
      </c>
      <c r="C91" s="44">
        <f t="shared" si="48"/>
        <v>0.75539398204147457</v>
      </c>
      <c r="D91" s="44">
        <f t="shared" si="48"/>
        <v>-3.9866928157183956E-2</v>
      </c>
      <c r="E91" s="44">
        <f t="shared" si="48"/>
        <v>2.6268258174644288E-3</v>
      </c>
      <c r="F91" s="44">
        <f t="shared" ref="F91:F93" si="49">IF(AND(F$5-D$5 &lt;&gt; 0,F39 &lt;&gt; 0,D39 &lt;&gt; 0),(EXP(LN(F39/D39)/(F$5-D$5))-1)*100,0)</f>
        <v>-1.1539765616386255E-2</v>
      </c>
      <c r="H91" s="44">
        <f>(B39/B$51)*100</f>
        <v>7.501270493419482</v>
      </c>
      <c r="I91" s="44">
        <f>(C39/C$51)*100</f>
        <v>7.1962018146166553</v>
      </c>
      <c r="J91" s="44">
        <f>(D39/D$51)*100</f>
        <v>7.3807676201445807</v>
      </c>
      <c r="K91" s="44">
        <f>(E39/E$51)*100</f>
        <v>7.2088009039827403</v>
      </c>
      <c r="L91" s="44">
        <f>(F39/F$51)*100</f>
        <v>6.998467248792088</v>
      </c>
    </row>
    <row r="92" spans="1:12" s="30" customFormat="1" x14ac:dyDescent="0.2">
      <c r="A92" t="str">
        <f>A40</f>
        <v>71 Sales occupations</v>
      </c>
      <c r="B92" s="49">
        <f t="shared" si="48"/>
        <v>-1.2552494043113316</v>
      </c>
      <c r="C92" s="44">
        <f t="shared" si="48"/>
        <v>0.2594696797012741</v>
      </c>
      <c r="D92" s="49">
        <f t="shared" si="48"/>
        <v>-1.5250650403429766</v>
      </c>
      <c r="E92" s="49">
        <f t="shared" si="48"/>
        <v>-0.47933983101439148</v>
      </c>
      <c r="F92" s="44">
        <f t="shared" si="49"/>
        <v>-0.82914297622074251</v>
      </c>
      <c r="G92"/>
      <c r="H92" s="40">
        <f>(B40/B$34)*100</f>
        <v>58.702439686249384</v>
      </c>
      <c r="I92" s="40">
        <f t="shared" ref="H92:L93" si="50">(C40/C$34)*100</f>
        <v>55.71442106579606</v>
      </c>
      <c r="J92" s="40">
        <f t="shared" si="50"/>
        <v>58.645743372815282</v>
      </c>
      <c r="K92" s="40">
        <f t="shared" si="50"/>
        <v>51.523261065824222</v>
      </c>
      <c r="L92" s="40">
        <f t="shared" si="50"/>
        <v>46.355169303050445</v>
      </c>
    </row>
    <row r="93" spans="1:12" s="30" customFormat="1" x14ac:dyDescent="0.2">
      <c r="A93" t="str">
        <f>A41</f>
        <v>72 Customer service occupations</v>
      </c>
      <c r="B93" s="49">
        <f t="shared" si="48"/>
        <v>1.0713060804244723</v>
      </c>
      <c r="C93" s="44">
        <f t="shared" si="48"/>
        <v>2.6446555209370892</v>
      </c>
      <c r="D93" s="49">
        <f t="shared" si="48"/>
        <v>4.8272249958092983</v>
      </c>
      <c r="E93" s="49">
        <f t="shared" si="48"/>
        <v>1.217897422183345</v>
      </c>
      <c r="F93" s="44">
        <f t="shared" si="49"/>
        <v>2.4069828004613214</v>
      </c>
      <c r="G93"/>
      <c r="H93" s="40">
        <f t="shared" si="50"/>
        <v>14.038606989916774</v>
      </c>
      <c r="I93" s="40">
        <f t="shared" si="50"/>
        <v>14.624833475144724</v>
      </c>
      <c r="J93" s="40">
        <f t="shared" si="50"/>
        <v>15.76052723174277</v>
      </c>
      <c r="K93" s="40">
        <f t="shared" si="50"/>
        <v>18.926901505960707</v>
      </c>
      <c r="L93" s="40">
        <f t="shared" si="50"/>
        <v>20.165778090954252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0.82605771855606136</v>
      </c>
      <c r="C95" s="44">
        <f t="shared" si="51"/>
        <v>-16.249486893467736</v>
      </c>
      <c r="D95" s="44">
        <f t="shared" si="51"/>
        <v>2.029523245131748</v>
      </c>
      <c r="E95" s="44">
        <f t="shared" si="51"/>
        <v>-0.15628743529160216</v>
      </c>
      <c r="F95" s="44">
        <f>IF(AND(F$5-D$5 &lt;&gt; 0,F43 &lt;&gt; 0,D43 &lt;&gt; 0),(EXP(LN(F43/D43)/(F$5-D$5))-1)*100,0)</f>
        <v>0.56706292152552962</v>
      </c>
      <c r="H95" s="44">
        <f>(B43/B$51)*100</f>
        <v>5.035929103095623</v>
      </c>
      <c r="I95" s="44">
        <f>(C43/C$51)*100</f>
        <v>5.1543801875566659</v>
      </c>
      <c r="J95" s="44">
        <f>(D43/D$51)*100</f>
        <v>4.3943416310678387</v>
      </c>
      <c r="K95" s="44">
        <f>(E43/E$51)*100</f>
        <v>4.7549994949579695</v>
      </c>
      <c r="L95" s="44">
        <f>(F43/F$51)*100</f>
        <v>4.5434265532427185</v>
      </c>
    </row>
    <row r="96" spans="1:12" x14ac:dyDescent="0.2">
      <c r="A96" t="str">
        <f>A44</f>
        <v>81 Process, plant and machine operatives</v>
      </c>
      <c r="B96" s="49">
        <f t="shared" si="51"/>
        <v>-0.62852667101453985</v>
      </c>
      <c r="C96" s="44">
        <f t="shared" si="51"/>
        <v>-12.262969364628585</v>
      </c>
      <c r="D96" s="49">
        <f t="shared" si="51"/>
        <v>3.8243053199921606</v>
      </c>
      <c r="E96" s="49">
        <f t="shared" si="51"/>
        <v>-0.19444382936967264</v>
      </c>
      <c r="F96" s="44">
        <f>IF(AND(F$5-D$5 &lt;&gt; 0,F44 &lt;&gt; 0,D44 &lt;&gt; 0),(EXP(LN(F44/D44)/(F$5-D$5))-1)*100,0)</f>
        <v>1.1275511504627689</v>
      </c>
      <c r="H96" s="40">
        <f>(B44/B$43)*100</f>
        <v>32.399204795081602</v>
      </c>
      <c r="I96" s="40">
        <f t="shared" ref="H96:L97" si="52">(C44/C$43)*100</f>
        <v>30.56962561729523</v>
      </c>
      <c r="J96" s="40">
        <f t="shared" si="52"/>
        <v>32.024737279935209</v>
      </c>
      <c r="K96" s="40">
        <f t="shared" si="52"/>
        <v>34.942297647320927</v>
      </c>
      <c r="L96" s="40">
        <f t="shared" si="52"/>
        <v>34.808991150797809</v>
      </c>
    </row>
    <row r="97" spans="1:12" x14ac:dyDescent="0.2">
      <c r="A97" t="str">
        <f>A45</f>
        <v>82 Transport and mobile machine drivers and operatives</v>
      </c>
      <c r="B97" s="49">
        <f t="shared" si="51"/>
        <v>1.5014420222285718</v>
      </c>
      <c r="C97" s="44">
        <f t="shared" si="51"/>
        <v>-18.004717935456128</v>
      </c>
      <c r="D97" s="49">
        <f t="shared" si="51"/>
        <v>1.1382471739372457</v>
      </c>
      <c r="E97" s="49">
        <f t="shared" si="51"/>
        <v>-0.13584779735791308</v>
      </c>
      <c r="F97" s="44">
        <f>IF(AND(F$5-D$5 &lt;&gt; 0,F45 &lt;&gt; 0,D45 &lt;&gt; 0),(EXP(LN(F45/D45)/(F$5-D$5))-1)*100,0)</f>
        <v>0.28705708006935282</v>
      </c>
      <c r="H97" s="40">
        <f t="shared" si="52"/>
        <v>67.600795204918398</v>
      </c>
      <c r="I97" s="40">
        <f t="shared" si="52"/>
        <v>69.43037438270477</v>
      </c>
      <c r="J97" s="40">
        <f t="shared" si="52"/>
        <v>67.975262720064777</v>
      </c>
      <c r="K97" s="40">
        <f t="shared" si="52"/>
        <v>65.057702352679087</v>
      </c>
      <c r="L97" s="40">
        <f t="shared" si="52"/>
        <v>65.191008849202191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-0.98880897728940154</v>
      </c>
      <c r="C99" s="44">
        <f t="shared" si="53"/>
        <v>-8.7180504219340307</v>
      </c>
      <c r="D99" s="44">
        <f t="shared" si="53"/>
        <v>0.18087608219707896</v>
      </c>
      <c r="E99" s="44">
        <f t="shared" si="53"/>
        <v>-0.33551704991493514</v>
      </c>
      <c r="F99" s="44">
        <f>IF(AND(F$5-D$5 &lt;&gt; 0,F47 &lt;&gt; 0,D47 &lt;&gt; 0),(EXP(LN(F47/D47)/(F$5-D$5))-1)*100,0)</f>
        <v>-0.16368244149160827</v>
      </c>
      <c r="H99" s="44">
        <f>(B47/B$51)*100</f>
        <v>11.937238270929191</v>
      </c>
      <c r="I99" s="44">
        <f>(C47/C$51)*100</f>
        <v>11.361788391660012</v>
      </c>
      <c r="J99" s="44">
        <f>(D47/D$51)*100</f>
        <v>10.557509855168179</v>
      </c>
      <c r="K99" s="44">
        <f>(E47/E$51)*100</f>
        <v>10.425886506278152</v>
      </c>
      <c r="L99" s="44">
        <f>(F47/F$51)*100</f>
        <v>9.7845982057357137</v>
      </c>
    </row>
    <row r="100" spans="1:12" x14ac:dyDescent="0.2">
      <c r="A100" t="str">
        <f>A48</f>
        <v>91 Elementary trades and related occupations</v>
      </c>
      <c r="B100" s="49">
        <f t="shared" si="53"/>
        <v>-3.8625317349202604</v>
      </c>
      <c r="C100" s="44">
        <f t="shared" si="53"/>
        <v>-10.842407889007044</v>
      </c>
      <c r="D100" s="49">
        <f t="shared" si="53"/>
        <v>-3.6628625060536879</v>
      </c>
      <c r="E100" s="49">
        <f t="shared" si="53"/>
        <v>-0.71202942623399545</v>
      </c>
      <c r="F100" s="44">
        <f>IF(AND(F$5-D$5 &lt;&gt; 0,F48 &lt;&gt; 0,D48 &lt;&gt; 0),(EXP(LN(F48/D48)/(F$5-D$5))-1)*100,0)</f>
        <v>-1.7055488891567383</v>
      </c>
      <c r="H100" s="40">
        <f t="shared" ref="H100:L101" si="54">(B48/B$47)*100</f>
        <v>11.695815295824463</v>
      </c>
      <c r="I100" s="40">
        <f t="shared" si="54"/>
        <v>10.395947704513695</v>
      </c>
      <c r="J100" s="40">
        <f t="shared" si="54"/>
        <v>10.154008205681048</v>
      </c>
      <c r="K100" s="40">
        <f t="shared" si="54"/>
        <v>8.3499153483851547</v>
      </c>
      <c r="L100" s="40">
        <f t="shared" si="54"/>
        <v>8.0397812299285167</v>
      </c>
    </row>
    <row r="101" spans="1:12" x14ac:dyDescent="0.2">
      <c r="A101" t="str">
        <f>A49</f>
        <v>92 Elementary administration and service occupations</v>
      </c>
      <c r="B101" s="49">
        <f t="shared" si="53"/>
        <v>-0.62643365514951643</v>
      </c>
      <c r="C101" s="44">
        <f t="shared" si="53"/>
        <v>-8.4715804401908521</v>
      </c>
      <c r="D101" s="49">
        <f t="shared" si="53"/>
        <v>0.58000617160292034</v>
      </c>
      <c r="E101" s="49">
        <f t="shared" si="53"/>
        <v>-0.30184289672964271</v>
      </c>
      <c r="F101" s="44">
        <f>IF(AND(F$5-D$5 &lt;&gt; 0,F49 &lt;&gt; 0,D49 &lt;&gt; 0),(EXP(LN(F49/D49)/(F$5-D$5))-1)*100,0)</f>
        <v>-8.7556535877997277E-3</v>
      </c>
      <c r="H101" s="40">
        <f t="shared" si="54"/>
        <v>88.304184704175526</v>
      </c>
      <c r="I101" s="40">
        <f t="shared" si="54"/>
        <v>89.604052295486312</v>
      </c>
      <c r="J101" s="40">
        <f t="shared" si="54"/>
        <v>89.845991794318962</v>
      </c>
      <c r="K101" s="40">
        <f t="shared" si="54"/>
        <v>91.650084651614833</v>
      </c>
      <c r="L101" s="40">
        <f t="shared" si="54"/>
        <v>91.960218770071478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0.24173532075488779</v>
      </c>
      <c r="C103" s="206">
        <f t="shared" ref="C103" si="56">IF(AND(D$5-C$5 &lt;&gt; 0,D51 &lt;&gt; 0,C51 &lt;&gt; 0),(EXP(LN(D51/C51)/(D$5-C$5))-1)*100,0)</f>
        <v>-1.7641272125866081</v>
      </c>
      <c r="D103" s="50">
        <f>IF(AND(E$5-D$5 &lt;&gt; 0,E51 &lt;&gt; 0,D51 &lt;&gt; 0),(EXP(LN(E51/D51)/(E$5-D$5))-1)*100,0)</f>
        <v>0.43255835612017179</v>
      </c>
      <c r="E103" s="50">
        <f>IF(AND(F$5-E$5 &lt;&gt; 0,F51 &lt;&gt; 0,E51 &lt;&gt; 0),(EXP(LN(F51/E51)/(F$5-E$5))-1)*100,0)</f>
        <v>0.29918813548199807</v>
      </c>
      <c r="F103" s="206">
        <f>IF(AND(F$5-D$5 &lt;&gt; 0,F51 &lt;&gt; 0,D51 &lt;&gt; 0),(EXP(LN(F51/D51)/(F$5-D$5))-1)*100,0)</f>
        <v>0.34362518517636609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13.993625104881408</v>
      </c>
      <c r="C9" s="330">
        <v>30.721928982275617</v>
      </c>
      <c r="D9" s="330">
        <f>SUM(B9:C9)</f>
        <v>44.715554087157024</v>
      </c>
      <c r="E9" s="331"/>
      <c r="F9" s="330">
        <v>17.780477852217889</v>
      </c>
      <c r="G9" s="330">
        <v>33.248990916880587</v>
      </c>
      <c r="H9" s="330">
        <f>SUM(F9:G9)</f>
        <v>51.029468769098472</v>
      </c>
      <c r="I9" s="331"/>
      <c r="J9" s="330">
        <v>20.266822726819349</v>
      </c>
      <c r="K9" s="330">
        <v>31.176405668168389</v>
      </c>
      <c r="L9" s="330">
        <f>SUM(J9:K9)</f>
        <v>51.443228394987742</v>
      </c>
      <c r="M9" s="236"/>
      <c r="N9" s="328">
        <f>IF(B9&gt;0,(EXP(LN(F9/B9)/($F$6-$B$6))-1)*100,0)</f>
        <v>4.9065581799871083</v>
      </c>
      <c r="O9" s="328">
        <f>IF(F9&gt;0,(EXP(LN(J9/F9)/($J$6-$F$6))-1)*100,0)</f>
        <v>0.87637854045856667</v>
      </c>
      <c r="P9" s="328"/>
      <c r="Q9" s="328">
        <f>IF(C9&gt;0,(EXP(LN(G9/C9)/($F$6-$B$6))-1)*100,0)</f>
        <v>1.5935175943325275</v>
      </c>
      <c r="R9" s="328">
        <f>IF(G9&gt;0,(EXP(LN(K9/G9)/($J$6-$F$6))-1)*100,0)</f>
        <v>-0.4281663306013983</v>
      </c>
      <c r="S9" s="327"/>
      <c r="T9" s="328">
        <f>IF(D9&gt;0,(EXP(LN(H9/D9)/($F$6-$B$6))-1)*100,0)</f>
        <v>2.6768380700395999</v>
      </c>
      <c r="U9" s="328">
        <f>IF(H9&gt;0,(EXP(LN(L9/H9)/($J$6-$F$6))-1)*100,0)</f>
        <v>5.385151810719524E-2</v>
      </c>
    </row>
    <row r="10" spans="1:21" x14ac:dyDescent="0.2">
      <c r="A10" s="329" t="str">
        <f>name!D5</f>
        <v>12 Other managers and proprietors</v>
      </c>
      <c r="B10" s="330">
        <v>8.7877994627062446</v>
      </c>
      <c r="C10" s="330">
        <v>12.072412827348382</v>
      </c>
      <c r="D10" s="330">
        <f t="shared" ref="D10:D33" si="0">SUM(B10:C10)</f>
        <v>20.860212290054626</v>
      </c>
      <c r="E10" s="331"/>
      <c r="F10" s="330">
        <v>9.3712440885897994</v>
      </c>
      <c r="G10" s="330">
        <v>11.433687002749121</v>
      </c>
      <c r="H10" s="330">
        <f t="shared" ref="H10:H33" si="1">SUM(F10:G10)</f>
        <v>20.804931091338922</v>
      </c>
      <c r="I10" s="331"/>
      <c r="J10" s="330">
        <v>13.419662113373459</v>
      </c>
      <c r="K10" s="330">
        <v>16.640581584502389</v>
      </c>
      <c r="L10" s="330">
        <f t="shared" ref="L10:L33" si="2">SUM(J10:K10)</f>
        <v>30.060243697875848</v>
      </c>
      <c r="M10" s="236"/>
      <c r="N10" s="328">
        <f t="shared" ref="N10:N36" si="3">IF(B10&gt;0,(EXP(LN(F10/B10)/($F$6-$B$6))-1)*100,0)</f>
        <v>1.2939302834949151</v>
      </c>
      <c r="O10" s="328">
        <f t="shared" ref="O10:O34" si="4">IF(F10&gt;0,(EXP(LN(J10/F10)/($J$6-$F$6))-1)*100,0)</f>
        <v>2.4227161574606582</v>
      </c>
      <c r="P10" s="328"/>
      <c r="Q10" s="328">
        <f t="shared" ref="Q10:Q34" si="5">IF(C10&gt;0,(EXP(LN(G10/C10)/($F$6-$B$6))-1)*100,0)</f>
        <v>-1.081289969570931</v>
      </c>
      <c r="R10" s="328">
        <f t="shared" ref="R10:R34" si="6">IF(G10&gt;0,(EXP(LN(K10/G10)/($J$6-$F$6))-1)*100,0)</f>
        <v>2.5334286410795492</v>
      </c>
      <c r="S10" s="327"/>
      <c r="T10" s="328">
        <f t="shared" ref="T10:T34" si="7">IF(D10&gt;0,(EXP(LN(H10/D10)/($F$6-$B$6))-1)*100,0)</f>
        <v>-5.3057841503112435E-2</v>
      </c>
      <c r="U10" s="328">
        <f t="shared" ref="U10:U34" si="8">IF(H10&gt;0,(EXP(LN(L10/H10)/($J$6-$F$6))-1)*100,0)</f>
        <v>2.4837671453954879</v>
      </c>
    </row>
    <row r="11" spans="1:21" x14ac:dyDescent="0.2">
      <c r="A11" s="329" t="str">
        <f>name!D6</f>
        <v>21 Science, research, engineering and technology professionals</v>
      </c>
      <c r="B11" s="330">
        <v>7.5848823226543036</v>
      </c>
      <c r="C11" s="330">
        <v>28.442531108436441</v>
      </c>
      <c r="D11" s="330">
        <f t="shared" si="0"/>
        <v>36.027413431090743</v>
      </c>
      <c r="E11" s="331"/>
      <c r="F11" s="330">
        <v>9.3558770017885067</v>
      </c>
      <c r="G11" s="330">
        <v>29.845403420081755</v>
      </c>
      <c r="H11" s="330">
        <f t="shared" si="1"/>
        <v>39.201280421870266</v>
      </c>
      <c r="I11" s="331"/>
      <c r="J11" s="330">
        <v>12.824138543653889</v>
      </c>
      <c r="K11" s="330">
        <v>32.124635994170816</v>
      </c>
      <c r="L11" s="330">
        <f t="shared" si="2"/>
        <v>44.948774537824704</v>
      </c>
      <c r="M11" s="236"/>
      <c r="N11" s="328">
        <f t="shared" si="3"/>
        <v>4.2862692642571254</v>
      </c>
      <c r="O11" s="328">
        <f t="shared" si="4"/>
        <v>2.1244145439131445</v>
      </c>
      <c r="P11" s="328"/>
      <c r="Q11" s="328">
        <f t="shared" si="5"/>
        <v>0.9675556347717551</v>
      </c>
      <c r="R11" s="328">
        <f t="shared" si="6"/>
        <v>0.491821313576013</v>
      </c>
      <c r="S11" s="327"/>
      <c r="T11" s="328">
        <f t="shared" si="7"/>
        <v>1.7029227348971165</v>
      </c>
      <c r="U11" s="328">
        <f t="shared" si="8"/>
        <v>0.91626616971278718</v>
      </c>
    </row>
    <row r="12" spans="1:21" x14ac:dyDescent="0.2">
      <c r="A12" s="329" t="str">
        <f>name!D7</f>
        <v>22 Health professionals</v>
      </c>
      <c r="B12" s="330">
        <v>17.659149831208055</v>
      </c>
      <c r="C12" s="330">
        <v>4.667612158217322</v>
      </c>
      <c r="D12" s="330">
        <f t="shared" si="0"/>
        <v>22.326761989425378</v>
      </c>
      <c r="E12" s="331"/>
      <c r="F12" s="330">
        <v>20.149141844474894</v>
      </c>
      <c r="G12" s="330">
        <v>5.8051503666008806</v>
      </c>
      <c r="H12" s="330">
        <f t="shared" si="1"/>
        <v>25.954292211075774</v>
      </c>
      <c r="I12" s="331"/>
      <c r="J12" s="330">
        <v>22.158869341287122</v>
      </c>
      <c r="K12" s="330">
        <v>6.2738375826787598</v>
      </c>
      <c r="L12" s="330">
        <f t="shared" si="2"/>
        <v>28.432706923965881</v>
      </c>
      <c r="M12" s="236"/>
      <c r="N12" s="328">
        <f t="shared" si="3"/>
        <v>2.6732602230228775</v>
      </c>
      <c r="O12" s="328">
        <f t="shared" si="4"/>
        <v>0.63585394880574242</v>
      </c>
      <c r="P12" s="328"/>
      <c r="Q12" s="328">
        <f t="shared" si="5"/>
        <v>4.458489663519849</v>
      </c>
      <c r="R12" s="328">
        <f t="shared" si="6"/>
        <v>0.51895998525028908</v>
      </c>
      <c r="S12" s="327"/>
      <c r="T12" s="328">
        <f t="shared" si="7"/>
        <v>3.0568086182642284</v>
      </c>
      <c r="U12" s="328">
        <f t="shared" si="8"/>
        <v>0.60987310390718807</v>
      </c>
    </row>
    <row r="13" spans="1:21" x14ac:dyDescent="0.2">
      <c r="A13" s="329" t="str">
        <f>name!D8</f>
        <v>23 Teaching and other educational professionals</v>
      </c>
      <c r="B13" s="330">
        <v>19.962562557377865</v>
      </c>
      <c r="C13" s="330">
        <v>8.9708743807585751</v>
      </c>
      <c r="D13" s="330">
        <f t="shared" si="0"/>
        <v>28.933436938136438</v>
      </c>
      <c r="E13" s="331"/>
      <c r="F13" s="330">
        <v>20.270243416580929</v>
      </c>
      <c r="G13" s="330">
        <v>9.1306650569156762</v>
      </c>
      <c r="H13" s="330">
        <f t="shared" si="1"/>
        <v>29.400908473496607</v>
      </c>
      <c r="I13" s="331"/>
      <c r="J13" s="330">
        <v>22.169776829592017</v>
      </c>
      <c r="K13" s="330">
        <v>10.411115537045017</v>
      </c>
      <c r="L13" s="330">
        <f t="shared" si="2"/>
        <v>32.58089236663703</v>
      </c>
      <c r="M13" s="236"/>
      <c r="N13" s="328">
        <f t="shared" si="3"/>
        <v>0.30637480765731695</v>
      </c>
      <c r="O13" s="328">
        <f t="shared" si="4"/>
        <v>0.5989598884755809</v>
      </c>
      <c r="P13" s="328"/>
      <c r="Q13" s="328">
        <f t="shared" si="5"/>
        <v>0.35373186618137265</v>
      </c>
      <c r="R13" s="328">
        <f t="shared" si="6"/>
        <v>0.87874181235214621</v>
      </c>
      <c r="S13" s="327"/>
      <c r="T13" s="328">
        <f t="shared" si="7"/>
        <v>0.32106753168146263</v>
      </c>
      <c r="U13" s="328">
        <f t="shared" si="8"/>
        <v>0.68701867629950009</v>
      </c>
    </row>
    <row r="14" spans="1:21" x14ac:dyDescent="0.2">
      <c r="A14" s="329" t="str">
        <f>name!D9</f>
        <v>24 Business, media and public service professionals</v>
      </c>
      <c r="B14" s="330">
        <v>14.552288436492269</v>
      </c>
      <c r="C14" s="330">
        <v>20.255631847680799</v>
      </c>
      <c r="D14" s="330">
        <f t="shared" si="0"/>
        <v>34.807920284173065</v>
      </c>
      <c r="E14" s="331"/>
      <c r="F14" s="330">
        <v>18.970183277545761</v>
      </c>
      <c r="G14" s="330">
        <v>22.531192184640105</v>
      </c>
      <c r="H14" s="330">
        <f t="shared" si="1"/>
        <v>41.501375462185862</v>
      </c>
      <c r="I14" s="331"/>
      <c r="J14" s="330">
        <v>23.487701551075801</v>
      </c>
      <c r="K14" s="330">
        <v>27.599812740944738</v>
      </c>
      <c r="L14" s="330">
        <f t="shared" si="2"/>
        <v>51.087514292020543</v>
      </c>
      <c r="M14" s="236"/>
      <c r="N14" s="328">
        <f t="shared" si="3"/>
        <v>5.445499037671464</v>
      </c>
      <c r="O14" s="328">
        <f t="shared" si="4"/>
        <v>1.4342446609241</v>
      </c>
      <c r="P14" s="328"/>
      <c r="Q14" s="328">
        <f t="shared" si="5"/>
        <v>2.1521885111172256</v>
      </c>
      <c r="R14" s="328">
        <f t="shared" si="6"/>
        <v>1.3619128103510736</v>
      </c>
      <c r="S14" s="327"/>
      <c r="T14" s="328">
        <f t="shared" si="7"/>
        <v>3.5802328493182767</v>
      </c>
      <c r="U14" s="328">
        <f t="shared" si="8"/>
        <v>1.3950651899995892</v>
      </c>
    </row>
    <row r="15" spans="1:21" x14ac:dyDescent="0.2">
      <c r="A15" s="329" t="str">
        <f>name!D10</f>
        <v>31 Science, engineering and technology associate professionals</v>
      </c>
      <c r="B15" s="330">
        <v>2.8630551251600234</v>
      </c>
      <c r="C15" s="330">
        <v>6.4542418614529042</v>
      </c>
      <c r="D15" s="330">
        <f t="shared" si="0"/>
        <v>9.3172969866129272</v>
      </c>
      <c r="E15" s="331"/>
      <c r="F15" s="330">
        <v>3.4250238277317089</v>
      </c>
      <c r="G15" s="330">
        <v>7.808363299856433</v>
      </c>
      <c r="H15" s="330">
        <f t="shared" si="1"/>
        <v>11.233387127588141</v>
      </c>
      <c r="I15" s="331"/>
      <c r="J15" s="330">
        <v>4.101718006987868</v>
      </c>
      <c r="K15" s="330">
        <v>6.2814400324046815</v>
      </c>
      <c r="L15" s="330">
        <f t="shared" si="2"/>
        <v>10.38315803939255</v>
      </c>
      <c r="M15" s="236"/>
      <c r="N15" s="328">
        <f t="shared" si="3"/>
        <v>3.6493964262113376</v>
      </c>
      <c r="O15" s="328">
        <f t="shared" si="4"/>
        <v>1.2092360708504168</v>
      </c>
      <c r="P15" s="328"/>
      <c r="Q15" s="328">
        <f t="shared" si="5"/>
        <v>3.8826345463723211</v>
      </c>
      <c r="R15" s="328">
        <f t="shared" si="6"/>
        <v>-1.4401696902817784</v>
      </c>
      <c r="S15" s="327"/>
      <c r="T15" s="328">
        <f t="shared" si="7"/>
        <v>3.811187129413951</v>
      </c>
      <c r="U15" s="328">
        <f t="shared" si="8"/>
        <v>-0.52332760015196822</v>
      </c>
    </row>
    <row r="16" spans="1:21" x14ac:dyDescent="0.2">
      <c r="A16" s="329" t="str">
        <f>name!D11</f>
        <v>32 Health and social care associate professionals</v>
      </c>
      <c r="B16" s="330">
        <v>8.0471174016039448</v>
      </c>
      <c r="C16" s="330">
        <v>2.049944764526932</v>
      </c>
      <c r="D16" s="330">
        <f t="shared" si="0"/>
        <v>10.097062166130877</v>
      </c>
      <c r="E16" s="331"/>
      <c r="F16" s="330">
        <v>9.1674769151939834</v>
      </c>
      <c r="G16" s="330">
        <v>2.3237000822188816</v>
      </c>
      <c r="H16" s="330">
        <f t="shared" si="1"/>
        <v>11.491176997412865</v>
      </c>
      <c r="I16" s="331"/>
      <c r="J16" s="330">
        <v>9.9486083660608298</v>
      </c>
      <c r="K16" s="330">
        <v>2.1265508852151567</v>
      </c>
      <c r="L16" s="330">
        <f t="shared" si="2"/>
        <v>12.075159251275986</v>
      </c>
      <c r="M16" s="236"/>
      <c r="N16" s="328">
        <f t="shared" si="3"/>
        <v>2.6412417607107885</v>
      </c>
      <c r="O16" s="328">
        <f t="shared" si="4"/>
        <v>0.54662574861275015</v>
      </c>
      <c r="P16" s="328"/>
      <c r="Q16" s="328">
        <f t="shared" si="5"/>
        <v>2.538647050407139</v>
      </c>
      <c r="R16" s="328">
        <f t="shared" si="6"/>
        <v>-0.58931941879639682</v>
      </c>
      <c r="S16" s="327"/>
      <c r="T16" s="328">
        <f t="shared" si="7"/>
        <v>2.6204457569577455</v>
      </c>
      <c r="U16" s="328">
        <f t="shared" si="8"/>
        <v>0.33101909331052504</v>
      </c>
    </row>
    <row r="17" spans="1:21" x14ac:dyDescent="0.2">
      <c r="A17" s="329" t="str">
        <f>name!D12</f>
        <v>33 Protective service occupations</v>
      </c>
      <c r="B17" s="330">
        <v>2.049333218197178</v>
      </c>
      <c r="C17" s="330">
        <v>7.1235528803774404</v>
      </c>
      <c r="D17" s="330">
        <f t="shared" si="0"/>
        <v>9.1728860985746188</v>
      </c>
      <c r="E17" s="331"/>
      <c r="F17" s="330">
        <v>2.4816020312298144</v>
      </c>
      <c r="G17" s="330">
        <v>6.7977377628391036</v>
      </c>
      <c r="H17" s="330">
        <f t="shared" si="1"/>
        <v>9.2793397940689175</v>
      </c>
      <c r="I17" s="331"/>
      <c r="J17" s="330">
        <v>4.347260557338025</v>
      </c>
      <c r="K17" s="330">
        <v>8.1492504242095674</v>
      </c>
      <c r="L17" s="330">
        <f t="shared" si="2"/>
        <v>12.496510981547592</v>
      </c>
      <c r="M17" s="236"/>
      <c r="N17" s="328">
        <f t="shared" si="3"/>
        <v>3.9020009367831676</v>
      </c>
      <c r="O17" s="328">
        <f t="shared" si="4"/>
        <v>3.8083374586162178</v>
      </c>
      <c r="P17" s="328"/>
      <c r="Q17" s="328">
        <f t="shared" si="5"/>
        <v>-0.93196456054103205</v>
      </c>
      <c r="R17" s="328">
        <f t="shared" si="6"/>
        <v>1.2162439889553678</v>
      </c>
      <c r="S17" s="327"/>
      <c r="T17" s="328">
        <f t="shared" si="7"/>
        <v>0.23103511511404218</v>
      </c>
      <c r="U17" s="328">
        <f t="shared" si="8"/>
        <v>2.0042138637180296</v>
      </c>
    </row>
    <row r="18" spans="1:21" x14ac:dyDescent="0.2">
      <c r="A18" s="329" t="str">
        <f>name!D13</f>
        <v>34 Culture, media and sports occupations</v>
      </c>
      <c r="B18" s="330">
        <v>6.5360557059452296</v>
      </c>
      <c r="C18" s="330">
        <v>7.7439901782199447</v>
      </c>
      <c r="D18" s="330">
        <f t="shared" si="0"/>
        <v>14.280045884165174</v>
      </c>
      <c r="E18" s="331"/>
      <c r="F18" s="330">
        <v>6.7159789830722456</v>
      </c>
      <c r="G18" s="330">
        <v>6.4962024756786132</v>
      </c>
      <c r="H18" s="330">
        <f t="shared" si="1"/>
        <v>13.212181458750859</v>
      </c>
      <c r="I18" s="331"/>
      <c r="J18" s="330">
        <v>6.8412999071993381</v>
      </c>
      <c r="K18" s="330">
        <v>7.2912843381309571</v>
      </c>
      <c r="L18" s="330">
        <f t="shared" si="2"/>
        <v>14.132584245330296</v>
      </c>
      <c r="M18" s="236"/>
      <c r="N18" s="328">
        <f t="shared" si="3"/>
        <v>0.54459212829405246</v>
      </c>
      <c r="O18" s="328">
        <f t="shared" si="4"/>
        <v>0.12333031377085302</v>
      </c>
      <c r="P18" s="327"/>
      <c r="Q18" s="328">
        <f t="shared" si="5"/>
        <v>-3.4529625804468611</v>
      </c>
      <c r="R18" s="328">
        <f t="shared" si="6"/>
        <v>0.77271640852381029</v>
      </c>
      <c r="S18" s="327"/>
      <c r="T18" s="328">
        <f t="shared" si="7"/>
        <v>-1.5424589087337126</v>
      </c>
      <c r="U18" s="328">
        <f t="shared" si="8"/>
        <v>0.44996818909226466</v>
      </c>
    </row>
    <row r="19" spans="1:21" x14ac:dyDescent="0.2">
      <c r="A19" s="329" t="str">
        <f>name!D14</f>
        <v>35 Business and public service associate professionals</v>
      </c>
      <c r="B19" s="330">
        <v>17.806966972174287</v>
      </c>
      <c r="C19" s="330">
        <v>20.05324098419057</v>
      </c>
      <c r="D19" s="330">
        <f t="shared" si="0"/>
        <v>37.86020795636486</v>
      </c>
      <c r="E19" s="331"/>
      <c r="F19" s="330">
        <v>19.174089171221027</v>
      </c>
      <c r="G19" s="330">
        <v>20.759318500565382</v>
      </c>
      <c r="H19" s="330">
        <f t="shared" si="1"/>
        <v>39.933407671786412</v>
      </c>
      <c r="I19" s="331"/>
      <c r="J19" s="330">
        <v>20.339823174048572</v>
      </c>
      <c r="K19" s="330">
        <v>19.407364828273693</v>
      </c>
      <c r="L19" s="330">
        <f t="shared" si="2"/>
        <v>39.747188002322261</v>
      </c>
      <c r="M19" s="236"/>
      <c r="N19" s="328">
        <f t="shared" si="3"/>
        <v>1.4903985370313455</v>
      </c>
      <c r="O19" s="328">
        <f t="shared" si="4"/>
        <v>0.3942474640487692</v>
      </c>
      <c r="P19" s="327"/>
      <c r="Q19" s="328">
        <f t="shared" si="5"/>
        <v>0.69448935868836603</v>
      </c>
      <c r="R19" s="328">
        <f t="shared" si="6"/>
        <v>-0.44794442865652151</v>
      </c>
      <c r="S19" s="327"/>
      <c r="T19" s="328">
        <f t="shared" si="7"/>
        <v>1.0719571292213459</v>
      </c>
      <c r="U19" s="328">
        <f t="shared" si="8"/>
        <v>-3.115622582214872E-2</v>
      </c>
    </row>
    <row r="20" spans="1:21" x14ac:dyDescent="0.2">
      <c r="A20" s="329" t="str">
        <f>name!D15</f>
        <v>41 Administrative occupations</v>
      </c>
      <c r="B20" s="330">
        <v>37.695619518047941</v>
      </c>
      <c r="C20" s="330">
        <v>12.618508587184772</v>
      </c>
      <c r="D20" s="330">
        <f t="shared" si="0"/>
        <v>50.314128105232712</v>
      </c>
      <c r="E20" s="331"/>
      <c r="F20" s="330">
        <v>35.78849340664825</v>
      </c>
      <c r="G20" s="330">
        <v>13.209686175137533</v>
      </c>
      <c r="H20" s="330">
        <f t="shared" si="1"/>
        <v>48.998179581785784</v>
      </c>
      <c r="I20" s="331"/>
      <c r="J20" s="330">
        <v>27.279118687948536</v>
      </c>
      <c r="K20" s="330">
        <v>12.857197769442406</v>
      </c>
      <c r="L20" s="330">
        <f t="shared" si="2"/>
        <v>40.13631645739094</v>
      </c>
      <c r="M20" s="236"/>
      <c r="N20" s="328">
        <f t="shared" si="3"/>
        <v>-1.03297708426483</v>
      </c>
      <c r="O20" s="328">
        <f t="shared" si="4"/>
        <v>-1.793749978723802</v>
      </c>
      <c r="P20" s="327"/>
      <c r="Q20" s="328">
        <f t="shared" si="5"/>
        <v>0.91991928617261021</v>
      </c>
      <c r="R20" s="328">
        <f t="shared" si="6"/>
        <v>-0.18014800111966212</v>
      </c>
      <c r="S20" s="327"/>
      <c r="T20" s="328">
        <f t="shared" si="7"/>
        <v>-0.52865305494903536</v>
      </c>
      <c r="U20" s="328">
        <f t="shared" si="8"/>
        <v>-1.321204936930509</v>
      </c>
    </row>
    <row r="21" spans="1:21" x14ac:dyDescent="0.2">
      <c r="A21" s="329" t="str">
        <f>name!D16</f>
        <v>42 Secretarial and related occupations</v>
      </c>
      <c r="B21" s="330">
        <v>14.186380158625852</v>
      </c>
      <c r="C21" s="330">
        <v>0.70719462646341458</v>
      </c>
      <c r="D21" s="330">
        <f t="shared" si="0"/>
        <v>14.893574785089266</v>
      </c>
      <c r="E21" s="331"/>
      <c r="F21" s="330">
        <v>12.291292670781933</v>
      </c>
      <c r="G21" s="330">
        <v>0.50180368532367869</v>
      </c>
      <c r="H21" s="330">
        <f t="shared" si="1"/>
        <v>12.793096356105613</v>
      </c>
      <c r="I21" s="331"/>
      <c r="J21" s="330">
        <v>9.5090356247567769</v>
      </c>
      <c r="K21" s="330">
        <v>0.77972635421051084</v>
      </c>
      <c r="L21" s="330">
        <f t="shared" si="2"/>
        <v>10.288761978967287</v>
      </c>
      <c r="M21" s="236"/>
      <c r="N21" s="328">
        <f t="shared" si="3"/>
        <v>-2.8270934297790484</v>
      </c>
      <c r="O21" s="328">
        <f t="shared" si="4"/>
        <v>-1.6964365685730787</v>
      </c>
      <c r="P21" s="327"/>
      <c r="Q21" s="328">
        <f t="shared" si="5"/>
        <v>-6.6318016014573322</v>
      </c>
      <c r="R21" s="328">
        <f t="shared" si="6"/>
        <v>2.981818798235869</v>
      </c>
      <c r="S21" s="327"/>
      <c r="T21" s="328">
        <f t="shared" si="7"/>
        <v>-2.994726583603069</v>
      </c>
      <c r="U21" s="328">
        <f t="shared" si="8"/>
        <v>-1.4418605036389587</v>
      </c>
    </row>
    <row r="22" spans="1:21" x14ac:dyDescent="0.2">
      <c r="A22" s="329" t="str">
        <f>name!D17</f>
        <v>51 Skilled agricultural and related trades</v>
      </c>
      <c r="B22" s="330">
        <v>1.2211138330075</v>
      </c>
      <c r="C22" s="330">
        <v>4.2435217083506904</v>
      </c>
      <c r="D22" s="330">
        <f t="shared" si="0"/>
        <v>5.4646355413581906</v>
      </c>
      <c r="E22" s="331"/>
      <c r="F22" s="330">
        <v>1.1729320511938701</v>
      </c>
      <c r="G22" s="330">
        <v>3.4753357280919568</v>
      </c>
      <c r="H22" s="330">
        <f t="shared" si="1"/>
        <v>4.6482677792858267</v>
      </c>
      <c r="I22" s="331"/>
      <c r="J22" s="330">
        <v>1.7276852483789829</v>
      </c>
      <c r="K22" s="330">
        <v>3.9977675398843591</v>
      </c>
      <c r="L22" s="330">
        <f t="shared" si="2"/>
        <v>5.7254527882633415</v>
      </c>
      <c r="M22" s="236"/>
      <c r="N22" s="328">
        <f t="shared" si="3"/>
        <v>-0.80190305439569176</v>
      </c>
      <c r="O22" s="328">
        <f t="shared" si="4"/>
        <v>2.6154572660795239</v>
      </c>
      <c r="P22" s="327"/>
      <c r="Q22" s="328">
        <f t="shared" si="5"/>
        <v>-3.9153378595661925</v>
      </c>
      <c r="R22" s="328">
        <f t="shared" si="6"/>
        <v>0.9380053085406459</v>
      </c>
      <c r="S22" s="327"/>
      <c r="T22" s="328">
        <f t="shared" si="7"/>
        <v>-3.1842559744957866</v>
      </c>
      <c r="U22" s="328">
        <f t="shared" si="8"/>
        <v>1.3992119818747595</v>
      </c>
    </row>
    <row r="23" spans="1:21" x14ac:dyDescent="0.2">
      <c r="A23" s="329" t="str">
        <f>name!D18</f>
        <v>52 Skilled metal, electrical and electronic trades</v>
      </c>
      <c r="B23" s="330">
        <v>0.47243737142793774</v>
      </c>
      <c r="C23" s="330">
        <v>19.76825800976162</v>
      </c>
      <c r="D23" s="330">
        <f t="shared" si="0"/>
        <v>20.240695381189557</v>
      </c>
      <c r="E23" s="331"/>
      <c r="F23" s="330">
        <v>0.58289684322620927</v>
      </c>
      <c r="G23" s="330">
        <v>17.135678705205784</v>
      </c>
      <c r="H23" s="330">
        <f t="shared" si="1"/>
        <v>17.718575548431993</v>
      </c>
      <c r="I23" s="331"/>
      <c r="J23" s="330">
        <v>1.747141536619071</v>
      </c>
      <c r="K23" s="330">
        <v>15.477575899998394</v>
      </c>
      <c r="L23" s="330">
        <f t="shared" si="2"/>
        <v>17.224717436617464</v>
      </c>
      <c r="M23" s="236"/>
      <c r="N23" s="328">
        <f t="shared" si="3"/>
        <v>4.291638779427509</v>
      </c>
      <c r="O23" s="328">
        <f t="shared" si="4"/>
        <v>7.5926057547621939</v>
      </c>
      <c r="P23" s="327"/>
      <c r="Q23" s="328">
        <f t="shared" si="5"/>
        <v>-2.8178323099595559</v>
      </c>
      <c r="R23" s="328">
        <f t="shared" si="6"/>
        <v>-0.67617361216834038</v>
      </c>
      <c r="S23" s="327"/>
      <c r="T23" s="328">
        <f t="shared" si="7"/>
        <v>-2.6265236406630144</v>
      </c>
      <c r="U23" s="328">
        <f t="shared" si="8"/>
        <v>-0.18827682163186088</v>
      </c>
    </row>
    <row r="24" spans="1:21" x14ac:dyDescent="0.2">
      <c r="A24" s="329" t="str">
        <f>name!D19</f>
        <v>53 Skilled construction and building trades</v>
      </c>
      <c r="B24" s="330">
        <v>0.27324908596827152</v>
      </c>
      <c r="C24" s="330">
        <v>16.971484488355543</v>
      </c>
      <c r="D24" s="330">
        <f t="shared" si="0"/>
        <v>17.244733574323813</v>
      </c>
      <c r="E24" s="331"/>
      <c r="F24" s="330">
        <v>0.29235595204516496</v>
      </c>
      <c r="G24" s="330">
        <v>13.838325613731376</v>
      </c>
      <c r="H24" s="330">
        <f t="shared" si="1"/>
        <v>14.130681565776541</v>
      </c>
      <c r="I24" s="331"/>
      <c r="J24" s="330">
        <v>0.33637336987529542</v>
      </c>
      <c r="K24" s="330">
        <v>13.480441499535289</v>
      </c>
      <c r="L24" s="330">
        <f t="shared" si="2"/>
        <v>13.816814869410583</v>
      </c>
      <c r="M24" s="236"/>
      <c r="N24" s="328">
        <f t="shared" si="3"/>
        <v>1.3609434955198063</v>
      </c>
      <c r="O24" s="328">
        <f t="shared" si="4"/>
        <v>0.9393826884762202</v>
      </c>
      <c r="P24" s="327"/>
      <c r="Q24" s="328">
        <f t="shared" si="5"/>
        <v>-3.9996662809772432</v>
      </c>
      <c r="R24" s="328">
        <f t="shared" si="6"/>
        <v>-0.1745282158387429</v>
      </c>
      <c r="S24" s="327"/>
      <c r="T24" s="328">
        <f t="shared" si="7"/>
        <v>-3.9048820608615031</v>
      </c>
      <c r="U24" s="328">
        <f t="shared" si="8"/>
        <v>-0.14963534566070358</v>
      </c>
    </row>
    <row r="25" spans="1:21" x14ac:dyDescent="0.2">
      <c r="A25" s="329" t="str">
        <f>name!D20</f>
        <v>54 Textiles, printing and other skilled trades</v>
      </c>
      <c r="B25" s="330">
        <v>5.3257334395861911</v>
      </c>
      <c r="C25" s="330">
        <v>9.4162225169705067</v>
      </c>
      <c r="D25" s="330">
        <f t="shared" si="0"/>
        <v>14.741955956556698</v>
      </c>
      <c r="E25" s="331"/>
      <c r="F25" s="330">
        <v>4.9044336362125742</v>
      </c>
      <c r="G25" s="330">
        <v>6.975713078776514</v>
      </c>
      <c r="H25" s="330">
        <f t="shared" si="1"/>
        <v>11.880146714989088</v>
      </c>
      <c r="I25" s="331"/>
      <c r="J25" s="330">
        <v>5.2371223475321456</v>
      </c>
      <c r="K25" s="330">
        <v>7.2215524259407609</v>
      </c>
      <c r="L25" s="330">
        <f t="shared" si="2"/>
        <v>12.458674773472907</v>
      </c>
      <c r="M25" s="236"/>
      <c r="N25" s="328">
        <f t="shared" si="3"/>
        <v>-1.6347075843802461</v>
      </c>
      <c r="O25" s="328">
        <f t="shared" si="4"/>
        <v>0.43850903229063487</v>
      </c>
      <c r="P25" s="327"/>
      <c r="Q25" s="328">
        <f t="shared" si="5"/>
        <v>-5.8235361969212862</v>
      </c>
      <c r="R25" s="328">
        <f t="shared" si="6"/>
        <v>0.23116939361662592</v>
      </c>
      <c r="S25" s="327"/>
      <c r="T25" s="328">
        <f t="shared" si="7"/>
        <v>-4.2247401531536504</v>
      </c>
      <c r="U25" s="328">
        <f t="shared" si="8"/>
        <v>0.31749284847577552</v>
      </c>
    </row>
    <row r="26" spans="1:21" x14ac:dyDescent="0.2">
      <c r="A26" s="329" t="str">
        <f>name!D21</f>
        <v>61 Caring personal service occupations</v>
      </c>
      <c r="B26" s="330">
        <v>37.232929970371998</v>
      </c>
      <c r="C26" s="330">
        <v>8.691741677263213</v>
      </c>
      <c r="D26" s="330">
        <f t="shared" si="0"/>
        <v>45.924671647635208</v>
      </c>
      <c r="E26" s="331"/>
      <c r="F26" s="330">
        <v>36.007431361544498</v>
      </c>
      <c r="G26" s="330">
        <v>8.3357107892051072</v>
      </c>
      <c r="H26" s="330">
        <f t="shared" si="1"/>
        <v>44.343142150749607</v>
      </c>
      <c r="I26" s="331"/>
      <c r="J26" s="330">
        <v>38.953298129543604</v>
      </c>
      <c r="K26" s="330">
        <v>11.730415520336996</v>
      </c>
      <c r="L26" s="330">
        <f t="shared" si="2"/>
        <v>50.683713649880602</v>
      </c>
      <c r="M26" s="236"/>
      <c r="N26" s="328">
        <f t="shared" si="3"/>
        <v>-0.66712954598309171</v>
      </c>
      <c r="O26" s="328">
        <f t="shared" si="4"/>
        <v>0.52563062159891594</v>
      </c>
      <c r="P26" s="327"/>
      <c r="Q26" s="328">
        <f t="shared" si="5"/>
        <v>-0.8330021912244967</v>
      </c>
      <c r="R26" s="328">
        <f t="shared" si="6"/>
        <v>2.3037100859518045</v>
      </c>
      <c r="S26" s="327"/>
      <c r="T26" s="328">
        <f t="shared" si="7"/>
        <v>-0.6984378008448533</v>
      </c>
      <c r="U26" s="328">
        <f t="shared" si="8"/>
        <v>0.89495809937971682</v>
      </c>
    </row>
    <row r="27" spans="1:21" x14ac:dyDescent="0.2">
      <c r="A27" s="329" t="str">
        <f>name!D22</f>
        <v>62 Leisure, travel and related personal service occupations</v>
      </c>
      <c r="B27" s="330">
        <v>10.647771746447924</v>
      </c>
      <c r="C27" s="330">
        <v>4.5340911856437067</v>
      </c>
      <c r="D27" s="330">
        <f t="shared" si="0"/>
        <v>15.181862932091631</v>
      </c>
      <c r="E27" s="331"/>
      <c r="F27" s="330">
        <v>9.5983060013514994</v>
      </c>
      <c r="G27" s="330">
        <v>4.3156858438867829</v>
      </c>
      <c r="H27" s="330">
        <f t="shared" si="1"/>
        <v>13.913991845238282</v>
      </c>
      <c r="I27" s="331"/>
      <c r="J27" s="330">
        <v>9.4920823587460266</v>
      </c>
      <c r="K27" s="330">
        <v>5.0667153008154076</v>
      </c>
      <c r="L27" s="330">
        <f t="shared" si="2"/>
        <v>14.558797659561435</v>
      </c>
      <c r="M27" s="236"/>
      <c r="N27" s="328">
        <f t="shared" si="3"/>
        <v>-2.0538946473117603</v>
      </c>
      <c r="O27" s="328">
        <f t="shared" si="4"/>
        <v>-7.4163215658917814E-2</v>
      </c>
      <c r="P27" s="327"/>
      <c r="Q27" s="328">
        <f t="shared" si="5"/>
        <v>-0.98250967177283544</v>
      </c>
      <c r="R27" s="328">
        <f t="shared" si="6"/>
        <v>1.0753169641154026</v>
      </c>
      <c r="S27" s="327"/>
      <c r="T27" s="328">
        <f t="shared" si="7"/>
        <v>-1.7290089961014554</v>
      </c>
      <c r="U27" s="328">
        <f t="shared" si="8"/>
        <v>0.30245995397679692</v>
      </c>
    </row>
    <row r="28" spans="1:21" x14ac:dyDescent="0.2">
      <c r="A28" s="329" t="str">
        <f>name!D23</f>
        <v>63 Community and civil enforcement occupations</v>
      </c>
      <c r="B28" s="330">
        <v>0.20104106912922287</v>
      </c>
      <c r="C28" s="330">
        <v>0.56917810386057266</v>
      </c>
      <c r="D28" s="330">
        <f t="shared" si="0"/>
        <v>0.77021917298979559</v>
      </c>
      <c r="E28" s="331"/>
      <c r="F28" s="330">
        <v>0.20181731050492011</v>
      </c>
      <c r="G28" s="330">
        <v>0.57864249016001301</v>
      </c>
      <c r="H28" s="330">
        <f t="shared" si="1"/>
        <v>0.78045980066493315</v>
      </c>
      <c r="I28" s="331"/>
      <c r="J28" s="330">
        <v>0.26964244326710896</v>
      </c>
      <c r="K28" s="330">
        <v>0.40948093849873679</v>
      </c>
      <c r="L28" s="330">
        <f>SUM(J28:K28)</f>
        <v>0.67912338176584575</v>
      </c>
      <c r="M28" s="236"/>
      <c r="N28" s="328">
        <f t="shared" si="3"/>
        <v>7.7103179769899555E-2</v>
      </c>
      <c r="O28" s="328">
        <f t="shared" si="4"/>
        <v>1.9503347155645168</v>
      </c>
      <c r="P28" s="327"/>
      <c r="Q28" s="328">
        <f t="shared" si="5"/>
        <v>0.33037310888743843</v>
      </c>
      <c r="R28" s="328">
        <f t="shared" si="6"/>
        <v>-2.2789275369627604</v>
      </c>
      <c r="S28" s="327"/>
      <c r="T28" s="328">
        <f t="shared" si="7"/>
        <v>0.26451160514846528</v>
      </c>
      <c r="U28" s="328">
        <f t="shared" si="8"/>
        <v>-0.92291747653580058</v>
      </c>
    </row>
    <row r="29" spans="1:21" x14ac:dyDescent="0.2">
      <c r="A29" s="329" t="str">
        <f>name!D24</f>
        <v>71 Sales occupations</v>
      </c>
      <c r="B29" s="330">
        <v>20.587487137935994</v>
      </c>
      <c r="C29" s="330">
        <v>15.735676913561534</v>
      </c>
      <c r="D29" s="330">
        <f t="shared" si="0"/>
        <v>36.323164051497528</v>
      </c>
      <c r="E29" s="331"/>
      <c r="F29" s="330">
        <v>18.986171931649857</v>
      </c>
      <c r="G29" s="330">
        <v>15.636863819820311</v>
      </c>
      <c r="H29" s="330">
        <f t="shared" si="1"/>
        <v>34.623035751470169</v>
      </c>
      <c r="I29" s="331"/>
      <c r="J29" s="330">
        <v>15.828661082371942</v>
      </c>
      <c r="K29" s="330">
        <v>14.729424286075924</v>
      </c>
      <c r="L29" s="330">
        <f t="shared" si="2"/>
        <v>30.558085368447866</v>
      </c>
      <c r="M29" s="236"/>
      <c r="N29" s="328">
        <f t="shared" si="3"/>
        <v>-1.6064083860737766</v>
      </c>
      <c r="O29" s="328">
        <f t="shared" si="4"/>
        <v>-1.2052686219237052</v>
      </c>
      <c r="P29" s="327"/>
      <c r="Q29" s="328">
        <f t="shared" si="5"/>
        <v>-0.12590781392802786</v>
      </c>
      <c r="R29" s="328">
        <f t="shared" si="6"/>
        <v>-0.39776711398376019</v>
      </c>
      <c r="S29" s="327"/>
      <c r="T29" s="328">
        <f t="shared" si="7"/>
        <v>-0.95414749279778555</v>
      </c>
      <c r="U29" s="328">
        <f t="shared" si="8"/>
        <v>-0.82914297622074251</v>
      </c>
    </row>
    <row r="30" spans="1:21" x14ac:dyDescent="0.2">
      <c r="A30" s="329" t="str">
        <f>name!D25</f>
        <v>72 Customer service occupations</v>
      </c>
      <c r="B30" s="330">
        <v>5.5488542991662779</v>
      </c>
      <c r="C30" s="330">
        <v>3.137779978296185</v>
      </c>
      <c r="D30" s="330">
        <f t="shared" si="0"/>
        <v>8.6866342774624634</v>
      </c>
      <c r="E30" s="331"/>
      <c r="F30" s="330">
        <v>6.1018872018890464</v>
      </c>
      <c r="G30" s="330">
        <v>3.2027488453981126</v>
      </c>
      <c r="H30" s="330">
        <f t="shared" si="1"/>
        <v>9.3046360472871594</v>
      </c>
      <c r="I30" s="331"/>
      <c r="J30" s="330">
        <v>8.0630452843721585</v>
      </c>
      <c r="K30" s="330">
        <v>5.2305652813863537</v>
      </c>
      <c r="L30" s="330">
        <f t="shared" si="2"/>
        <v>13.293610565758513</v>
      </c>
      <c r="M30" s="236"/>
      <c r="N30" s="328">
        <f t="shared" si="3"/>
        <v>1.9182999406043288</v>
      </c>
      <c r="O30" s="328">
        <f t="shared" si="4"/>
        <v>1.8753221137761233</v>
      </c>
      <c r="P30" s="327"/>
      <c r="Q30" s="328">
        <f t="shared" si="5"/>
        <v>0.410719523525227</v>
      </c>
      <c r="R30" s="328">
        <f t="shared" si="6"/>
        <v>3.3241202618695453</v>
      </c>
      <c r="S30" s="327"/>
      <c r="T30" s="328">
        <f t="shared" si="7"/>
        <v>1.3840347197513925</v>
      </c>
      <c r="U30" s="328">
        <f t="shared" si="8"/>
        <v>2.4069828004613214</v>
      </c>
    </row>
    <row r="31" spans="1:21" x14ac:dyDescent="0.2">
      <c r="A31" s="329" t="str">
        <f>name!D26</f>
        <v>81 Process, plant and machine operatives</v>
      </c>
      <c r="B31" s="330">
        <v>1.6417300681772369</v>
      </c>
      <c r="C31" s="330">
        <v>8.1483489967903626</v>
      </c>
      <c r="D31" s="330">
        <f t="shared" si="0"/>
        <v>9.7900790649675997</v>
      </c>
      <c r="E31" s="331"/>
      <c r="F31" s="330">
        <v>1.4094917832342098</v>
      </c>
      <c r="G31" s="330">
        <v>6.9661105070674836</v>
      </c>
      <c r="H31" s="330">
        <f t="shared" si="1"/>
        <v>8.3756022903016927</v>
      </c>
      <c r="I31" s="331"/>
      <c r="J31" s="330">
        <v>1.6141693334430807</v>
      </c>
      <c r="K31" s="330">
        <v>8.2954827674948479</v>
      </c>
      <c r="L31" s="330">
        <f t="shared" si="2"/>
        <v>9.9096521009379295</v>
      </c>
      <c r="M31" s="236"/>
      <c r="N31" s="328">
        <f t="shared" si="3"/>
        <v>-3.0043720019039877</v>
      </c>
      <c r="O31" s="328">
        <f t="shared" si="4"/>
        <v>0.908039744186806</v>
      </c>
      <c r="P31" s="327"/>
      <c r="Q31" s="328">
        <f t="shared" si="5"/>
        <v>-3.0865291613900059</v>
      </c>
      <c r="R31" s="328">
        <f t="shared" si="6"/>
        <v>1.171165638402738</v>
      </c>
      <c r="S31" s="327"/>
      <c r="T31" s="328">
        <f t="shared" si="7"/>
        <v>-3.0727325112642423</v>
      </c>
      <c r="U31" s="328">
        <f t="shared" si="8"/>
        <v>1.1275511504627467</v>
      </c>
    </row>
    <row r="32" spans="1:21" x14ac:dyDescent="0.2">
      <c r="A32" s="329" t="str">
        <f>name!D27</f>
        <v>82 Transport and mobile machine drivers and operatives</v>
      </c>
      <c r="B32" s="330">
        <v>1.8315365529075129</v>
      </c>
      <c r="C32" s="330">
        <v>18.595419420138473</v>
      </c>
      <c r="D32" s="330">
        <f t="shared" si="0"/>
        <v>20.426955973045985</v>
      </c>
      <c r="E32" s="331"/>
      <c r="F32" s="330">
        <v>1.4948825203935561</v>
      </c>
      <c r="G32" s="330">
        <v>16.283054614433333</v>
      </c>
      <c r="H32" s="330">
        <f t="shared" si="1"/>
        <v>17.777937134826889</v>
      </c>
      <c r="I32" s="331"/>
      <c r="J32" s="330">
        <v>2.5277674562826933</v>
      </c>
      <c r="K32" s="330">
        <v>16.031236882742913</v>
      </c>
      <c r="L32" s="330">
        <f t="shared" si="2"/>
        <v>18.559004339025606</v>
      </c>
      <c r="M32" s="236"/>
      <c r="N32" s="328">
        <f t="shared" si="3"/>
        <v>-3.9807532631940701</v>
      </c>
      <c r="O32" s="328">
        <f t="shared" si="4"/>
        <v>3.5639652455125237</v>
      </c>
      <c r="P32" s="327"/>
      <c r="Q32" s="328">
        <f t="shared" si="5"/>
        <v>-2.6208498049632878</v>
      </c>
      <c r="R32" s="328">
        <f t="shared" si="6"/>
        <v>-0.10385169485006562</v>
      </c>
      <c r="S32" s="327"/>
      <c r="T32" s="328">
        <f t="shared" si="7"/>
        <v>-2.7397139206013277</v>
      </c>
      <c r="U32" s="328">
        <f t="shared" si="8"/>
        <v>0.28705708006935282</v>
      </c>
    </row>
    <row r="33" spans="1:21" x14ac:dyDescent="0.2">
      <c r="A33" s="329" t="str">
        <f>name!D28</f>
        <v>91 Elementary trades and related occupations</v>
      </c>
      <c r="B33" s="330">
        <v>1.5706909131412055</v>
      </c>
      <c r="C33" s="330">
        <v>6.8066580100293654</v>
      </c>
      <c r="D33" s="330">
        <f t="shared" si="0"/>
        <v>8.3773489231705707</v>
      </c>
      <c r="E33" s="331"/>
      <c r="F33" s="330">
        <v>1.0405610773144769</v>
      </c>
      <c r="G33" s="330">
        <v>5.3396590009751241</v>
      </c>
      <c r="H33" s="330">
        <f t="shared" si="1"/>
        <v>6.380220078289601</v>
      </c>
      <c r="I33" s="331"/>
      <c r="J33" s="330">
        <v>0.85559850396093884</v>
      </c>
      <c r="K33" s="330">
        <v>4.0735362069537002</v>
      </c>
      <c r="L33" s="330">
        <f t="shared" si="2"/>
        <v>4.9291347109146386</v>
      </c>
      <c r="M33" s="236"/>
      <c r="N33" s="328">
        <f t="shared" si="3"/>
        <v>-7.9051448550360064</v>
      </c>
      <c r="O33" s="328">
        <f t="shared" si="4"/>
        <v>-1.2962856659671784</v>
      </c>
      <c r="P33" s="327"/>
      <c r="Q33" s="328">
        <f t="shared" si="5"/>
        <v>-4.7388284046270712</v>
      </c>
      <c r="R33" s="328">
        <f t="shared" si="6"/>
        <v>-1.7881548264045422</v>
      </c>
      <c r="S33" s="327"/>
      <c r="T33" s="328">
        <f t="shared" si="7"/>
        <v>-5.3009088514961666</v>
      </c>
      <c r="U33" s="328">
        <f t="shared" si="8"/>
        <v>-1.7055488891567494</v>
      </c>
    </row>
    <row r="34" spans="1:21" x14ac:dyDescent="0.2">
      <c r="A34" s="329" t="str">
        <f>name!D29</f>
        <v>92 Elementary administration and service occupations</v>
      </c>
      <c r="B34" s="330">
        <v>33.450486221997714</v>
      </c>
      <c r="C34" s="330">
        <v>29.799056279505407</v>
      </c>
      <c r="D34" s="330">
        <f t="shared" ref="D34" si="9">SUM(B34:C34)</f>
        <v>63.249542501503122</v>
      </c>
      <c r="E34" s="331"/>
      <c r="F34" s="330">
        <v>30.01040863699648</v>
      </c>
      <c r="G34" s="330">
        <v>26.443869239127018</v>
      </c>
      <c r="H34" s="330">
        <f t="shared" ref="H34" si="10">SUM(F34:G34)</f>
        <v>56.454277876123498</v>
      </c>
      <c r="I34" s="331"/>
      <c r="J34" s="330">
        <v>29.644372969394009</v>
      </c>
      <c r="K34" s="330">
        <v>26.735806217010747</v>
      </c>
      <c r="L34" s="330">
        <f t="shared" ref="L34" si="11">SUM(J34:K34)</f>
        <v>56.38017918640476</v>
      </c>
      <c r="M34" s="236"/>
      <c r="N34" s="328">
        <f t="shared" si="3"/>
        <v>-2.1470563433587442</v>
      </c>
      <c r="O34" s="328">
        <f t="shared" si="4"/>
        <v>-8.1779545147409038E-2</v>
      </c>
      <c r="P34" s="327"/>
      <c r="Q34" s="328">
        <f t="shared" si="5"/>
        <v>-2.3607357650718308</v>
      </c>
      <c r="R34" s="328">
        <f t="shared" si="6"/>
        <v>7.3222655857008156E-2</v>
      </c>
      <c r="S34" s="327"/>
      <c r="T34" s="328">
        <f t="shared" si="7"/>
        <v>-2.2474954053140372</v>
      </c>
      <c r="U34" s="328">
        <f t="shared" si="8"/>
        <v>-8.7556535877997277E-3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291.72989752433955</v>
      </c>
      <c r="C36" s="333">
        <f t="shared" ref="C36:D36" si="12">SUM(C9:C34)</f>
        <v>308.29910247566028</v>
      </c>
      <c r="D36" s="333">
        <f t="shared" si="12"/>
        <v>600.02899999999977</v>
      </c>
      <c r="E36" s="333"/>
      <c r="F36" s="333">
        <f>SUM(F9:F34)</f>
        <v>296.7447007946331</v>
      </c>
      <c r="G36" s="333">
        <f t="shared" ref="G36:H36" si="13">SUM(G9:G34)</f>
        <v>298.41929920536666</v>
      </c>
      <c r="H36" s="333">
        <f t="shared" si="13"/>
        <v>595.16399999999976</v>
      </c>
      <c r="I36" s="333"/>
      <c r="J36" s="333">
        <f>SUM(J9:J34)</f>
        <v>312.9907954939286</v>
      </c>
      <c r="K36" s="333">
        <f t="shared" ref="K36:L36" si="14">SUM(K9:K34)</f>
        <v>313.59920450607149</v>
      </c>
      <c r="L36" s="333">
        <f t="shared" si="14"/>
        <v>626.59000000000015</v>
      </c>
      <c r="M36" s="258"/>
      <c r="N36" s="334">
        <f t="shared" si="3"/>
        <v>0.34145784665269296</v>
      </c>
      <c r="O36" s="334">
        <f>IF(F36&gt;0,(EXP(LN(J36/F36)/($J$6-$F$6))-1)*100,0)</f>
        <v>0.35597614132838462</v>
      </c>
      <c r="P36" s="335"/>
      <c r="Q36" s="334">
        <f t="shared" ref="Q36" si="15">IF(C36&gt;0,(EXP(LN(G36/C36)/($F$6-$B$6))-1)*100,0)</f>
        <v>-0.64930051139683309</v>
      </c>
      <c r="R36" s="334">
        <f t="shared" ref="R36" si="16">IF(G36&gt;0,(EXP(LN(K36/G36)/($J$6-$F$6))-1)*100,0)</f>
        <v>0.33132239637798655</v>
      </c>
      <c r="S36" s="335"/>
      <c r="T36" s="334">
        <f t="shared" ref="T36" si="17">IF(D36&gt;0,(EXP(LN(H36/D36)/($F$6-$B$6))-1)*100,0)</f>
        <v>-0.16268731174400308</v>
      </c>
      <c r="U36" s="334">
        <f t="shared" ref="U36" si="18">IF(H36&gt;0,(EXP(LN(L36/H36)/($J$6-$F$6))-1)*100,0)</f>
        <v>0.34362518517636609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Solent</v>
      </c>
      <c r="Q1" s="19" t="str">
        <f>CONCATENATE("Occupation Table 5.1  Males: Employment Change by Status (SOC 2020), ",B$5,"-",L$5,", ",Info!B5)</f>
        <v>Occupation Table 5.1  Males: Employment Change by Status (SOC 2020), 2015-2035, Solent</v>
      </c>
      <c r="AG1" s="19" t="str">
        <f>CONCATENATE("Occupation Table 5.2  Females: Employment Change by Status (SOC 2020), ",R$5,"-",AB$5,", ",Info!B5)</f>
        <v>Occupation Table 5.2  Females: Employment Change by Status (SOC 2020), 2015-2035, Solent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47.351750698759851</v>
      </c>
      <c r="C8" s="11">
        <v>6.7908560232051185</v>
      </c>
      <c r="D8" s="11">
        <v>11.433159655246778</v>
      </c>
      <c r="E8" s="11">
        <f>SUM(B8:D8)</f>
        <v>65.57576637721175</v>
      </c>
      <c r="F8" s="11"/>
      <c r="G8" s="11">
        <v>50.141144758626638</v>
      </c>
      <c r="H8" s="11">
        <v>10.115478593713275</v>
      </c>
      <c r="I8" s="11">
        <v>11.577776508097507</v>
      </c>
      <c r="J8" s="11">
        <f>SUM(G8:I8)</f>
        <v>71.834399860437429</v>
      </c>
      <c r="K8" s="11"/>
      <c r="L8" s="11">
        <v>55.633961183965205</v>
      </c>
      <c r="M8" s="11">
        <v>12.707524892361768</v>
      </c>
      <c r="N8" s="11">
        <v>13.16198601653659</v>
      </c>
      <c r="O8" s="11">
        <f>SUM(L8:N8)</f>
        <v>81.503472092863561</v>
      </c>
      <c r="Q8" s="10" t="str">
        <f>name!E4</f>
        <v>Managers, directors and senior officials</v>
      </c>
      <c r="R8" s="11">
        <v>32.946667771540618</v>
      </c>
      <c r="S8" s="11">
        <v>2.3707505388057601</v>
      </c>
      <c r="T8" s="11">
        <v>7.4769234992776461</v>
      </c>
      <c r="U8" s="11">
        <f>SUM(R8:T8)</f>
        <v>42.794341809624022</v>
      </c>
      <c r="V8" s="11"/>
      <c r="W8" s="11">
        <v>34.017260899610811</v>
      </c>
      <c r="X8" s="11">
        <v>3.5137811051624683</v>
      </c>
      <c r="Y8" s="11">
        <v>7.1516359148564161</v>
      </c>
      <c r="Z8" s="11">
        <f>SUM(W8:Y8)</f>
        <v>44.68267791962969</v>
      </c>
      <c r="AA8" s="11"/>
      <c r="AB8" s="11">
        <v>35.069403767367255</v>
      </c>
      <c r="AC8" s="11">
        <v>4.4925460014605596</v>
      </c>
      <c r="AD8" s="11">
        <v>8.2550374838429459</v>
      </c>
      <c r="AE8" s="11">
        <f>SUM(AB8:AD8)</f>
        <v>47.816987252670764</v>
      </c>
      <c r="AG8" s="10" t="str">
        <f>name!E4</f>
        <v>Managers, directors and senior officials</v>
      </c>
      <c r="AH8" s="11">
        <v>14.40508292721919</v>
      </c>
      <c r="AI8" s="11">
        <v>4.4201054843993566</v>
      </c>
      <c r="AJ8" s="11">
        <v>3.9562361559691208</v>
      </c>
      <c r="AK8" s="11">
        <f>SUM(AH8:AJ8)</f>
        <v>22.781424567587671</v>
      </c>
      <c r="AL8" s="11"/>
      <c r="AM8" s="11">
        <v>16.123883859015823</v>
      </c>
      <c r="AN8" s="11">
        <v>6.6016974885508057</v>
      </c>
      <c r="AO8" s="11">
        <v>4.4261405932410893</v>
      </c>
      <c r="AP8" s="11">
        <f>SUM(AM8:AO8)</f>
        <v>27.151721940807718</v>
      </c>
      <c r="AQ8" s="11"/>
      <c r="AR8" s="11">
        <v>20.564557416597971</v>
      </c>
      <c r="AS8" s="11">
        <v>8.2149788909012091</v>
      </c>
      <c r="AT8" s="11">
        <v>4.9069485326936411</v>
      </c>
      <c r="AU8" s="11">
        <f>SUM(AR8:AT8)</f>
        <v>33.686484840192819</v>
      </c>
    </row>
    <row r="9" spans="1:47" x14ac:dyDescent="0.2">
      <c r="A9" t="str">
        <f>name!E5</f>
        <v>Professional occupations</v>
      </c>
      <c r="B9" s="11">
        <v>82.9093695928659</v>
      </c>
      <c r="C9" s="11">
        <v>22.692312030168658</v>
      </c>
      <c r="D9" s="11">
        <v>16.493851019791094</v>
      </c>
      <c r="E9" s="11">
        <f t="shared" ref="E9:E18" si="0">SUM(B9:D9)</f>
        <v>122.09553264282565</v>
      </c>
      <c r="F9" s="11"/>
      <c r="G9" s="11">
        <v>92.513541929336881</v>
      </c>
      <c r="H9" s="11">
        <v>27.791205496780421</v>
      </c>
      <c r="I9" s="11">
        <v>15.753109142511276</v>
      </c>
      <c r="J9" s="11">
        <f t="shared" ref="J9:J16" si="1">SUM(G9:I9)</f>
        <v>136.05785656862858</v>
      </c>
      <c r="K9" s="11"/>
      <c r="L9" s="11">
        <v>108.65317658656751</v>
      </c>
      <c r="M9" s="11">
        <v>32.868569458143234</v>
      </c>
      <c r="N9" s="11">
        <v>15.52814207573739</v>
      </c>
      <c r="O9" s="11">
        <f t="shared" ref="O9:O16" si="2">SUM(L9:N9)</f>
        <v>157.04988812044812</v>
      </c>
      <c r="Q9" s="10" t="str">
        <f>name!E5</f>
        <v>Professional occupations</v>
      </c>
      <c r="R9" s="11">
        <v>48.554367239174354</v>
      </c>
      <c r="S9" s="11">
        <v>4.4458881258891019</v>
      </c>
      <c r="T9" s="11">
        <v>9.3363941300296975</v>
      </c>
      <c r="U9" s="11">
        <f t="shared" ref="U9:U16" si="3">SUM(R9:T9)</f>
        <v>62.336649495093148</v>
      </c>
      <c r="V9" s="11"/>
      <c r="W9" s="11">
        <v>52.762693547862014</v>
      </c>
      <c r="X9" s="11">
        <v>6.550108911274938</v>
      </c>
      <c r="Y9" s="11">
        <v>7.9996085691015031</v>
      </c>
      <c r="Z9" s="11">
        <f t="shared" ref="Z9:Z16" si="4">SUM(W9:Y9)</f>
        <v>67.312411028238458</v>
      </c>
      <c r="AA9" s="11"/>
      <c r="AB9" s="11">
        <v>60.16304868279844</v>
      </c>
      <c r="AC9" s="11">
        <v>8.7445053249312412</v>
      </c>
      <c r="AD9" s="11">
        <v>7.5018478471095911</v>
      </c>
      <c r="AE9" s="11">
        <f t="shared" ref="AE9:AE16" si="5">SUM(AB9:AD9)</f>
        <v>76.409401854839274</v>
      </c>
      <c r="AG9" s="10" t="str">
        <f>name!E5</f>
        <v>Professional occupations</v>
      </c>
      <c r="AH9" s="11">
        <v>34.355002353691546</v>
      </c>
      <c r="AI9" s="11">
        <v>18.246423904279553</v>
      </c>
      <c r="AJ9" s="11">
        <v>7.1574568897614048</v>
      </c>
      <c r="AK9" s="11">
        <f t="shared" ref="AK9:AK18" si="6">SUM(AH9:AJ9)</f>
        <v>59.758883147732504</v>
      </c>
      <c r="AL9" s="11"/>
      <c r="AM9" s="11">
        <v>39.750848381474867</v>
      </c>
      <c r="AN9" s="11">
        <v>21.241096585505481</v>
      </c>
      <c r="AO9" s="11">
        <v>7.7535005734097746</v>
      </c>
      <c r="AP9" s="11">
        <f t="shared" ref="AP9:AP18" si="7">SUM(AM9:AO9)</f>
        <v>68.745445540390122</v>
      </c>
      <c r="AQ9" s="11"/>
      <c r="AR9" s="11">
        <v>48.49012790376905</v>
      </c>
      <c r="AS9" s="11">
        <v>24.124064133211998</v>
      </c>
      <c r="AT9" s="11">
        <v>8.0262942286277958</v>
      </c>
      <c r="AU9" s="11">
        <f t="shared" ref="AU9:AU18" si="8">SUM(AR9:AT9)</f>
        <v>80.640486265608843</v>
      </c>
    </row>
    <row r="10" spans="1:47" x14ac:dyDescent="0.2">
      <c r="A10" t="str">
        <f>name!E6</f>
        <v>Associate professional occupations</v>
      </c>
      <c r="B10" s="11">
        <v>52.046463546614255</v>
      </c>
      <c r="C10" s="11">
        <v>14.004631072351726</v>
      </c>
      <c r="D10" s="11">
        <v>14.67640447288246</v>
      </c>
      <c r="E10" s="11">
        <f t="shared" si="0"/>
        <v>80.727499091848443</v>
      </c>
      <c r="F10" s="11"/>
      <c r="G10" s="11">
        <v>56.119724453518863</v>
      </c>
      <c r="H10" s="11">
        <v>16.304340479434764</v>
      </c>
      <c r="I10" s="11">
        <v>12.725428116653521</v>
      </c>
      <c r="J10" s="11">
        <f t="shared" si="1"/>
        <v>85.149493049607145</v>
      </c>
      <c r="K10" s="11"/>
      <c r="L10" s="11">
        <v>58.776472944209104</v>
      </c>
      <c r="M10" s="11">
        <v>16.74242018908555</v>
      </c>
      <c r="N10" s="11">
        <v>13.31570738657401</v>
      </c>
      <c r="O10" s="11">
        <f t="shared" si="2"/>
        <v>88.834600519868658</v>
      </c>
      <c r="Q10" s="10" t="str">
        <f>name!E6</f>
        <v>Associate professional occupations</v>
      </c>
      <c r="R10" s="11">
        <v>32.866669054029998</v>
      </c>
      <c r="S10" s="11">
        <v>3.6928090100167252</v>
      </c>
      <c r="T10" s="11">
        <v>6.8654926047210747</v>
      </c>
      <c r="U10" s="11">
        <f t="shared" si="3"/>
        <v>43.424970668767799</v>
      </c>
      <c r="V10" s="11"/>
      <c r="W10" s="11">
        <v>34.117114097515007</v>
      </c>
      <c r="X10" s="11">
        <v>4.7053073203337892</v>
      </c>
      <c r="Y10" s="11">
        <v>5.3629007033096263</v>
      </c>
      <c r="Z10" s="11">
        <f t="shared" si="4"/>
        <v>44.185322121158421</v>
      </c>
      <c r="AA10" s="11"/>
      <c r="AB10" s="11">
        <v>33.502845607095544</v>
      </c>
      <c r="AC10" s="11">
        <v>4.3260530084738953</v>
      </c>
      <c r="AD10" s="11">
        <v>5.4269918926646161</v>
      </c>
      <c r="AE10" s="11">
        <f t="shared" si="5"/>
        <v>43.25589050823406</v>
      </c>
      <c r="AG10" s="10" t="str">
        <f>name!E6</f>
        <v>Associate professional occupations</v>
      </c>
      <c r="AH10" s="11">
        <v>19.179794492584261</v>
      </c>
      <c r="AI10" s="11">
        <v>10.311822062335001</v>
      </c>
      <c r="AJ10" s="11">
        <v>7.810911868161388</v>
      </c>
      <c r="AK10" s="11">
        <f t="shared" si="6"/>
        <v>37.302528423080652</v>
      </c>
      <c r="AL10" s="11"/>
      <c r="AM10" s="11">
        <v>22.002610356003888</v>
      </c>
      <c r="AN10" s="11">
        <v>11.599033159100976</v>
      </c>
      <c r="AO10" s="11">
        <v>7.3625274133438987</v>
      </c>
      <c r="AP10" s="11">
        <f t="shared" si="7"/>
        <v>40.964170928448766</v>
      </c>
      <c r="AQ10" s="11"/>
      <c r="AR10" s="11">
        <v>25.273627337113545</v>
      </c>
      <c r="AS10" s="11">
        <v>12.416367180611656</v>
      </c>
      <c r="AT10" s="11">
        <v>7.8887154939093964</v>
      </c>
      <c r="AU10" s="11">
        <f t="shared" si="8"/>
        <v>45.578710011634598</v>
      </c>
    </row>
    <row r="11" spans="1:47" x14ac:dyDescent="0.2">
      <c r="A11" t="str">
        <f>name!E7</f>
        <v>Administrative and secretarial occupations</v>
      </c>
      <c r="B11" s="11">
        <v>35.1832181900931</v>
      </c>
      <c r="C11" s="11">
        <v>26.532296043372952</v>
      </c>
      <c r="D11" s="11">
        <v>3.4921886568559555</v>
      </c>
      <c r="E11" s="11">
        <f t="shared" si="0"/>
        <v>65.207702890322011</v>
      </c>
      <c r="F11" s="11"/>
      <c r="G11" s="11">
        <v>33.100829279555967</v>
      </c>
      <c r="H11" s="11">
        <v>25.829781425349182</v>
      </c>
      <c r="I11" s="11">
        <v>2.8606652329862414</v>
      </c>
      <c r="J11" s="11">
        <f t="shared" si="1"/>
        <v>61.791275937891392</v>
      </c>
      <c r="K11" s="11"/>
      <c r="L11" s="11">
        <v>26.613539923822565</v>
      </c>
      <c r="M11" s="11">
        <v>20.786996029059729</v>
      </c>
      <c r="N11" s="11">
        <v>3.0245424834759098</v>
      </c>
      <c r="O11" s="11">
        <f t="shared" si="2"/>
        <v>50.425078436358206</v>
      </c>
      <c r="Q11" s="10" t="str">
        <f>name!E7</f>
        <v>Administrative and secretarial occupations</v>
      </c>
      <c r="R11" s="11">
        <v>9.8832863064985172</v>
      </c>
      <c r="S11" s="11">
        <v>2.5010758860517313</v>
      </c>
      <c r="T11" s="11">
        <v>0.94134102109793394</v>
      </c>
      <c r="U11" s="11">
        <f t="shared" si="3"/>
        <v>13.325703213648183</v>
      </c>
      <c r="V11" s="11"/>
      <c r="W11" s="11">
        <v>10.059089105399101</v>
      </c>
      <c r="X11" s="11">
        <v>2.9589288858058138</v>
      </c>
      <c r="Y11" s="11">
        <v>0.69347186925629967</v>
      </c>
      <c r="Z11" s="11">
        <f t="shared" si="4"/>
        <v>13.711489860461214</v>
      </c>
      <c r="AA11" s="11"/>
      <c r="AB11" s="11">
        <v>10.044683362878475</v>
      </c>
      <c r="AC11" s="11">
        <v>2.6069499186721417</v>
      </c>
      <c r="AD11" s="11">
        <v>0.98529084210229956</v>
      </c>
      <c r="AE11" s="11">
        <f t="shared" si="5"/>
        <v>13.636924123652916</v>
      </c>
      <c r="AG11" s="10" t="str">
        <f>name!E7</f>
        <v>Administrative and secretarial occupations</v>
      </c>
      <c r="AH11" s="11">
        <v>25.299931883594589</v>
      </c>
      <c r="AI11" s="11">
        <v>24.031220157321215</v>
      </c>
      <c r="AJ11" s="11">
        <v>2.5508476357580219</v>
      </c>
      <c r="AK11" s="11">
        <f t="shared" si="6"/>
        <v>51.881999676673829</v>
      </c>
      <c r="AL11" s="11"/>
      <c r="AM11" s="11">
        <v>23.04174017415686</v>
      </c>
      <c r="AN11" s="11">
        <v>22.87085253954336</v>
      </c>
      <c r="AO11" s="11">
        <v>2.1671933637299423</v>
      </c>
      <c r="AP11" s="11">
        <f t="shared" si="7"/>
        <v>48.079786077430164</v>
      </c>
      <c r="AQ11" s="11"/>
      <c r="AR11" s="11">
        <v>16.568856560944099</v>
      </c>
      <c r="AS11" s="11">
        <v>18.180046110387593</v>
      </c>
      <c r="AT11" s="11">
        <v>2.0392516413736108</v>
      </c>
      <c r="AU11" s="11">
        <f t="shared" si="8"/>
        <v>36.788154312705302</v>
      </c>
    </row>
    <row r="12" spans="1:47" x14ac:dyDescent="0.2">
      <c r="A12" t="str">
        <f>name!E8</f>
        <v>Skilled trades occupations</v>
      </c>
      <c r="B12" s="11">
        <v>33.220630089678316</v>
      </c>
      <c r="C12" s="11">
        <v>5.7288901650988393</v>
      </c>
      <c r="D12" s="11">
        <v>18.742500198651104</v>
      </c>
      <c r="E12" s="11">
        <f t="shared" si="0"/>
        <v>57.692020453428256</v>
      </c>
      <c r="F12" s="11"/>
      <c r="G12" s="11">
        <v>27.091319953649538</v>
      </c>
      <c r="H12" s="11">
        <v>5.0051709454911784</v>
      </c>
      <c r="I12" s="11">
        <v>16.281180709342749</v>
      </c>
      <c r="J12" s="11">
        <f t="shared" si="1"/>
        <v>48.377671608483467</v>
      </c>
      <c r="K12" s="11"/>
      <c r="L12" s="11">
        <v>24.273883634715297</v>
      </c>
      <c r="M12" s="11">
        <v>6.0945635558420355</v>
      </c>
      <c r="N12" s="11">
        <v>18.857212677206981</v>
      </c>
      <c r="O12" s="11">
        <f t="shared" si="2"/>
        <v>49.225659867764314</v>
      </c>
      <c r="Q12" s="10" t="str">
        <f>name!E8</f>
        <v>Skilled trades occupations</v>
      </c>
      <c r="R12" s="11">
        <v>30.236483710944814</v>
      </c>
      <c r="S12" s="11">
        <v>3.4877539906823176</v>
      </c>
      <c r="T12" s="11">
        <v>16.675249021811229</v>
      </c>
      <c r="U12" s="11">
        <f t="shared" si="3"/>
        <v>50.399486723438358</v>
      </c>
      <c r="V12" s="11"/>
      <c r="W12" s="11">
        <v>24.264186559301276</v>
      </c>
      <c r="X12" s="11">
        <v>2.8946502716578451</v>
      </c>
      <c r="Y12" s="11">
        <v>14.266216294846521</v>
      </c>
      <c r="Z12" s="11">
        <f t="shared" si="4"/>
        <v>41.42505312580564</v>
      </c>
      <c r="AA12" s="11"/>
      <c r="AB12" s="11">
        <v>20.537079183629775</v>
      </c>
      <c r="AC12" s="11">
        <v>3.549051104548532</v>
      </c>
      <c r="AD12" s="11">
        <v>16.091207077180506</v>
      </c>
      <c r="AE12" s="11">
        <f t="shared" si="5"/>
        <v>40.17733736535881</v>
      </c>
      <c r="AG12" s="10" t="str">
        <f>name!E8</f>
        <v>Skilled trades occupations</v>
      </c>
      <c r="AH12" s="11">
        <v>2.9841463787335001</v>
      </c>
      <c r="AI12" s="11">
        <v>2.2411361744165212</v>
      </c>
      <c r="AJ12" s="11">
        <v>2.0672511768398798</v>
      </c>
      <c r="AK12" s="11">
        <f t="shared" si="6"/>
        <v>7.292533729989902</v>
      </c>
      <c r="AL12" s="11"/>
      <c r="AM12" s="11">
        <v>2.8271333943482544</v>
      </c>
      <c r="AN12" s="11">
        <v>2.1105206738333333</v>
      </c>
      <c r="AO12" s="11">
        <v>2.014964414496232</v>
      </c>
      <c r="AP12" s="11">
        <f t="shared" si="7"/>
        <v>6.9526184826778197</v>
      </c>
      <c r="AQ12" s="11"/>
      <c r="AR12" s="11">
        <v>3.7368044510855145</v>
      </c>
      <c r="AS12" s="11">
        <v>2.5455124512935052</v>
      </c>
      <c r="AT12" s="11">
        <v>2.766005600026475</v>
      </c>
      <c r="AU12" s="11">
        <f t="shared" si="8"/>
        <v>9.0483225024054939</v>
      </c>
    </row>
    <row r="13" spans="1:47" x14ac:dyDescent="0.2">
      <c r="A13" t="str">
        <f>name!E9</f>
        <v>Caring, leisure and other service occupations</v>
      </c>
      <c r="B13" s="11">
        <v>28.94061845098074</v>
      </c>
      <c r="C13" s="11">
        <v>25.315949106175218</v>
      </c>
      <c r="D13" s="11">
        <v>7.6201861955606747</v>
      </c>
      <c r="E13" s="11">
        <f t="shared" si="0"/>
        <v>61.876753752716638</v>
      </c>
      <c r="F13" s="11"/>
      <c r="G13" s="11">
        <v>26.569809125320937</v>
      </c>
      <c r="H13" s="11">
        <v>25.029660319193518</v>
      </c>
      <c r="I13" s="11">
        <v>7.4381243521384315</v>
      </c>
      <c r="J13" s="11">
        <f t="shared" si="1"/>
        <v>59.037593796652885</v>
      </c>
      <c r="K13" s="11"/>
      <c r="L13" s="11">
        <v>31.354588181967646</v>
      </c>
      <c r="M13" s="11">
        <v>26.147135502580849</v>
      </c>
      <c r="N13" s="11">
        <v>8.4199110066593921</v>
      </c>
      <c r="O13" s="11">
        <f t="shared" si="2"/>
        <v>65.921634691207885</v>
      </c>
      <c r="Q13" s="10" t="str">
        <f>name!E9</f>
        <v>Caring, leisure and other service occupations</v>
      </c>
      <c r="R13" s="11">
        <v>9.0619411792052329</v>
      </c>
      <c r="S13" s="11">
        <v>3.7940664761237319</v>
      </c>
      <c r="T13" s="11">
        <v>0.93900331143852112</v>
      </c>
      <c r="U13" s="11">
        <f t="shared" si="3"/>
        <v>13.795010966767485</v>
      </c>
      <c r="V13" s="11"/>
      <c r="W13" s="11">
        <v>8.185438799822327</v>
      </c>
      <c r="X13" s="11">
        <v>4.2251736264929258</v>
      </c>
      <c r="Y13" s="11">
        <v>0.81942669693665271</v>
      </c>
      <c r="Z13" s="11">
        <f t="shared" si="4"/>
        <v>13.230039123251906</v>
      </c>
      <c r="AA13" s="11"/>
      <c r="AB13" s="11">
        <v>10.751490981150946</v>
      </c>
      <c r="AC13" s="11">
        <v>5.2484290256904877</v>
      </c>
      <c r="AD13" s="11">
        <v>1.206691752809713</v>
      </c>
      <c r="AE13" s="11">
        <f t="shared" si="5"/>
        <v>17.206611759651146</v>
      </c>
      <c r="AG13" s="10" t="str">
        <f>name!E9</f>
        <v>Caring, leisure and other service occupations</v>
      </c>
      <c r="AH13" s="11">
        <v>19.878677271775512</v>
      </c>
      <c r="AI13" s="11">
        <v>21.521882630051483</v>
      </c>
      <c r="AJ13" s="11">
        <v>6.6811828841221539</v>
      </c>
      <c r="AK13" s="11">
        <f t="shared" si="6"/>
        <v>48.081742785949146</v>
      </c>
      <c r="AL13" s="11"/>
      <c r="AM13" s="11">
        <v>18.384370325498598</v>
      </c>
      <c r="AN13" s="11">
        <v>20.804486692700589</v>
      </c>
      <c r="AO13" s="11">
        <v>6.6186976552017764</v>
      </c>
      <c r="AP13" s="11">
        <f t="shared" si="7"/>
        <v>45.807554673400965</v>
      </c>
      <c r="AQ13" s="11"/>
      <c r="AR13" s="11">
        <v>20.603097200816705</v>
      </c>
      <c r="AS13" s="11">
        <v>20.898706476890364</v>
      </c>
      <c r="AT13" s="11">
        <v>7.2132192538496769</v>
      </c>
      <c r="AU13" s="11">
        <f t="shared" si="8"/>
        <v>48.715022931556753</v>
      </c>
    </row>
    <row r="14" spans="1:47" x14ac:dyDescent="0.2">
      <c r="A14" t="str">
        <f>name!E10</f>
        <v>Sales and customer service occupations</v>
      </c>
      <c r="B14" s="11">
        <v>16.058037231940553</v>
      </c>
      <c r="C14" s="11">
        <v>25.719741641931797</v>
      </c>
      <c r="D14" s="11">
        <v>3.2320194550876447</v>
      </c>
      <c r="E14" s="11">
        <f t="shared" si="0"/>
        <v>45.009798328959995</v>
      </c>
      <c r="F14" s="11"/>
      <c r="G14" s="11">
        <v>14.771624246118595</v>
      </c>
      <c r="H14" s="11">
        <v>27.099436516662934</v>
      </c>
      <c r="I14" s="11">
        <v>2.056611035975771</v>
      </c>
      <c r="J14" s="11">
        <f t="shared" si="1"/>
        <v>43.927671798757295</v>
      </c>
      <c r="K14" s="11"/>
      <c r="L14" s="11">
        <v>15.002690054605008</v>
      </c>
      <c r="M14" s="11">
        <v>26.995685707861348</v>
      </c>
      <c r="N14" s="11">
        <v>1.8533201717400434</v>
      </c>
      <c r="O14" s="11">
        <f t="shared" si="2"/>
        <v>43.851695934206397</v>
      </c>
      <c r="Q14" s="10" t="str">
        <f>name!E10</f>
        <v>Sales and customer service occupations</v>
      </c>
      <c r="R14" s="11">
        <v>8.5172776487422386</v>
      </c>
      <c r="S14" s="11">
        <v>8.5577597202380939</v>
      </c>
      <c r="T14" s="11">
        <v>1.7984195228773754</v>
      </c>
      <c r="U14" s="11">
        <f t="shared" si="3"/>
        <v>18.873456891857707</v>
      </c>
      <c r="V14" s="11"/>
      <c r="W14" s="11">
        <v>8.0331143012695119</v>
      </c>
      <c r="X14" s="11">
        <v>9.6225093207421697</v>
      </c>
      <c r="Y14" s="11">
        <v>1.1839890432067515</v>
      </c>
      <c r="Z14" s="11">
        <f t="shared" si="4"/>
        <v>18.839612665218432</v>
      </c>
      <c r="AA14" s="11"/>
      <c r="AB14" s="11">
        <v>8.7289505780925634</v>
      </c>
      <c r="AC14" s="11">
        <v>10.163945356307007</v>
      </c>
      <c r="AD14" s="11">
        <v>1.0670936330627201</v>
      </c>
      <c r="AE14" s="11">
        <f t="shared" si="5"/>
        <v>19.959989567462287</v>
      </c>
      <c r="AG14" s="10" t="str">
        <f>name!E10</f>
        <v>Sales and customer service occupations</v>
      </c>
      <c r="AH14" s="11">
        <v>7.5407595831983123</v>
      </c>
      <c r="AI14" s="11">
        <v>17.161981921693684</v>
      </c>
      <c r="AJ14" s="11">
        <v>1.4335999322102695</v>
      </c>
      <c r="AK14" s="11">
        <f t="shared" si="6"/>
        <v>26.136341437102267</v>
      </c>
      <c r="AL14" s="11"/>
      <c r="AM14" s="11">
        <v>6.7385099448490999</v>
      </c>
      <c r="AN14" s="11">
        <v>17.476927195920744</v>
      </c>
      <c r="AO14" s="11">
        <v>0.87262199276901997</v>
      </c>
      <c r="AP14" s="11">
        <f t="shared" si="7"/>
        <v>25.088059133538863</v>
      </c>
      <c r="AQ14" s="11"/>
      <c r="AR14" s="11">
        <v>6.2737394765124437</v>
      </c>
      <c r="AS14" s="11">
        <v>16.831740351554327</v>
      </c>
      <c r="AT14" s="11">
        <v>0.78622653867732395</v>
      </c>
      <c r="AU14" s="11">
        <f t="shared" si="8"/>
        <v>23.891706366744092</v>
      </c>
    </row>
    <row r="15" spans="1:47" x14ac:dyDescent="0.2">
      <c r="A15" t="str">
        <f>name!E11</f>
        <v>Process, plant and machine operatives</v>
      </c>
      <c r="B15" s="11">
        <v>20.179493157276916</v>
      </c>
      <c r="C15" s="11">
        <v>4.4009906768406779</v>
      </c>
      <c r="D15" s="11">
        <v>5.6365512038959933</v>
      </c>
      <c r="E15" s="11">
        <f t="shared" si="0"/>
        <v>30.217035038013588</v>
      </c>
      <c r="F15" s="11"/>
      <c r="G15" s="11">
        <v>16.278457359512906</v>
      </c>
      <c r="H15" s="11">
        <v>5.0308351699831526</v>
      </c>
      <c r="I15" s="11">
        <v>4.8442468956325211</v>
      </c>
      <c r="J15" s="11">
        <f t="shared" si="1"/>
        <v>26.153539425128578</v>
      </c>
      <c r="K15" s="11"/>
      <c r="L15" s="11">
        <v>15.780067561006037</v>
      </c>
      <c r="M15" s="11">
        <v>6.8060113130095505</v>
      </c>
      <c r="N15" s="11">
        <v>5.8825775659479307</v>
      </c>
      <c r="O15" s="11">
        <f t="shared" si="2"/>
        <v>28.468656439963517</v>
      </c>
      <c r="Q15" s="10" t="str">
        <f>name!E11</f>
        <v>Process, plant and machine operatives</v>
      </c>
      <c r="R15" s="11">
        <v>18.498191872526505</v>
      </c>
      <c r="S15" s="11">
        <v>3.3844054490013837</v>
      </c>
      <c r="T15" s="11">
        <v>4.8611710954009428</v>
      </c>
      <c r="U15" s="11">
        <f t="shared" si="3"/>
        <v>26.74376841692883</v>
      </c>
      <c r="V15" s="11"/>
      <c r="W15" s="11">
        <v>14.981587551386347</v>
      </c>
      <c r="X15" s="11">
        <v>4.1750555516720533</v>
      </c>
      <c r="Y15" s="11">
        <v>4.0925220184424242</v>
      </c>
      <c r="Z15" s="11">
        <f t="shared" si="4"/>
        <v>23.249165121500823</v>
      </c>
      <c r="AA15" s="11"/>
      <c r="AB15" s="11">
        <v>14.343146783950289</v>
      </c>
      <c r="AC15" s="11">
        <v>5.0211077516997022</v>
      </c>
      <c r="AD15" s="11">
        <v>4.9624651145877623</v>
      </c>
      <c r="AE15" s="11">
        <f t="shared" si="5"/>
        <v>24.326719650237752</v>
      </c>
      <c r="AG15" s="10" t="str">
        <f>name!E11</f>
        <v>Process, plant and machine operatives</v>
      </c>
      <c r="AH15" s="11">
        <v>1.6813012847504019</v>
      </c>
      <c r="AI15" s="11">
        <v>1.0165852278392962</v>
      </c>
      <c r="AJ15" s="11">
        <v>0.77538010849505123</v>
      </c>
      <c r="AK15" s="11">
        <f t="shared" si="6"/>
        <v>3.4732666210847496</v>
      </c>
      <c r="AL15" s="11"/>
      <c r="AM15" s="11">
        <v>1.2968698081265699</v>
      </c>
      <c r="AN15" s="11">
        <v>0.85577961831109561</v>
      </c>
      <c r="AO15" s="11">
        <v>0.75172487719010028</v>
      </c>
      <c r="AP15" s="11">
        <f t="shared" si="7"/>
        <v>2.9043743036277658</v>
      </c>
      <c r="AQ15" s="11"/>
      <c r="AR15" s="11">
        <v>1.436920777055755</v>
      </c>
      <c r="AS15" s="11">
        <v>1.7849035613098498</v>
      </c>
      <c r="AT15" s="11">
        <v>0.9201124513601705</v>
      </c>
      <c r="AU15" s="11">
        <f t="shared" si="8"/>
        <v>4.1419367897257748</v>
      </c>
    </row>
    <row r="16" spans="1:47" x14ac:dyDescent="0.2">
      <c r="A16" t="str">
        <f>name!E12</f>
        <v>Elementary occupations</v>
      </c>
      <c r="B16" s="11">
        <v>27.113825764268373</v>
      </c>
      <c r="C16" s="11">
        <v>40.755997145535204</v>
      </c>
      <c r="D16" s="11">
        <v>3.7570685148700904</v>
      </c>
      <c r="E16" s="11">
        <f t="shared" si="0"/>
        <v>71.626891424673659</v>
      </c>
      <c r="F16" s="11"/>
      <c r="G16" s="11">
        <v>21.793623628798748</v>
      </c>
      <c r="H16" s="11">
        <v>38.066418602954315</v>
      </c>
      <c r="I16" s="11">
        <v>2.9744557226600481</v>
      </c>
      <c r="J16" s="11">
        <f t="shared" si="1"/>
        <v>62.834497954413109</v>
      </c>
      <c r="K16" s="11"/>
      <c r="L16" s="11">
        <v>20.663096318207515</v>
      </c>
      <c r="M16" s="11">
        <v>36.680158104523443</v>
      </c>
      <c r="N16" s="11">
        <v>3.9660594745884747</v>
      </c>
      <c r="O16" s="11">
        <f t="shared" si="2"/>
        <v>61.309313897319434</v>
      </c>
      <c r="Q16" s="10" t="str">
        <f>name!E12</f>
        <v>Elementary occupations</v>
      </c>
      <c r="R16" s="11">
        <v>19.62729696908497</v>
      </c>
      <c r="S16" s="11">
        <v>14.666531952920904</v>
      </c>
      <c r="T16" s="11">
        <v>2.3118853675288871</v>
      </c>
      <c r="U16" s="11">
        <f t="shared" si="3"/>
        <v>36.60571428953476</v>
      </c>
      <c r="V16" s="11"/>
      <c r="W16" s="11">
        <v>15.512689548642239</v>
      </c>
      <c r="X16" s="11">
        <v>14.254183018668535</v>
      </c>
      <c r="Y16" s="11">
        <v>2.0166556727913485</v>
      </c>
      <c r="Z16" s="11">
        <f t="shared" si="4"/>
        <v>31.783528240102122</v>
      </c>
      <c r="AA16" s="11"/>
      <c r="AB16" s="11">
        <v>13.760081588658069</v>
      </c>
      <c r="AC16" s="11">
        <v>14.290867474673233</v>
      </c>
      <c r="AD16" s="11">
        <v>2.7583933606331468</v>
      </c>
      <c r="AE16" s="11">
        <f t="shared" si="5"/>
        <v>30.809342423964448</v>
      </c>
      <c r="AG16" s="10" t="str">
        <f>name!E12</f>
        <v>Elementary occupations</v>
      </c>
      <c r="AH16" s="11">
        <v>7.4865287951834025</v>
      </c>
      <c r="AI16" s="11">
        <v>26.089465192614313</v>
      </c>
      <c r="AJ16" s="11">
        <v>1.4451831473412016</v>
      </c>
      <c r="AK16" s="11">
        <f t="shared" si="6"/>
        <v>35.02117713513892</v>
      </c>
      <c r="AL16" s="11"/>
      <c r="AM16" s="11">
        <v>6.2809340801565003</v>
      </c>
      <c r="AN16" s="11">
        <v>23.812235584285762</v>
      </c>
      <c r="AO16" s="11">
        <v>0.95780004986870015</v>
      </c>
      <c r="AP16" s="11">
        <f t="shared" si="7"/>
        <v>31.050969714310966</v>
      </c>
      <c r="AQ16" s="11"/>
      <c r="AR16" s="11">
        <v>6.9030147295494269</v>
      </c>
      <c r="AS16" s="11">
        <v>22.38929062985018</v>
      </c>
      <c r="AT16" s="11">
        <v>1.2076661139553295</v>
      </c>
      <c r="AU16" s="11">
        <f t="shared" si="8"/>
        <v>30.499971473354936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343.00340672247802</v>
      </c>
      <c r="C18" s="34">
        <f t="shared" ref="C18:D18" si="9">SUM(C8:C16)</f>
        <v>171.94166390468018</v>
      </c>
      <c r="D18" s="34">
        <f t="shared" si="9"/>
        <v>85.08392937284178</v>
      </c>
      <c r="E18" s="34">
        <f t="shared" si="0"/>
        <v>600.029</v>
      </c>
      <c r="F18" s="34"/>
      <c r="G18" s="34">
        <f>SUM(G8:G16)</f>
        <v>338.38007473443912</v>
      </c>
      <c r="H18" s="34">
        <f t="shared" ref="H18:I18" si="10">SUM(H8:H16)</f>
        <v>180.27232754956276</v>
      </c>
      <c r="I18" s="34">
        <f t="shared" si="10"/>
        <v>76.511597715998093</v>
      </c>
      <c r="J18" s="34">
        <f t="shared" ref="J18" si="11">SUM(G18:I18)</f>
        <v>595.16399999999999</v>
      </c>
      <c r="K18" s="34"/>
      <c r="L18" s="34">
        <f>SUM(L8:L16)</f>
        <v>356.75147638906589</v>
      </c>
      <c r="M18" s="34">
        <f t="shared" ref="M18:N18" si="12">SUM(M8:M16)</f>
        <v>185.8290647524675</v>
      </c>
      <c r="N18" s="34">
        <f t="shared" si="12"/>
        <v>84.009458858466715</v>
      </c>
      <c r="O18" s="34">
        <f>SUM(L18:N18)</f>
        <v>626.59</v>
      </c>
      <c r="Q18" s="231" t="str">
        <f>name!E3</f>
        <v>All occupations</v>
      </c>
      <c r="R18" s="34">
        <f>SUM(R8:R16)</f>
        <v>210.19218175174723</v>
      </c>
      <c r="S18" s="34">
        <f t="shared" ref="S18:T18" si="13">SUM(S8:S16)</f>
        <v>46.90104114972975</v>
      </c>
      <c r="T18" s="34">
        <f t="shared" si="13"/>
        <v>51.205879574183307</v>
      </c>
      <c r="U18" s="34">
        <f t="shared" ref="U18" si="14">SUM(R18:T18)</f>
        <v>308.29910247566028</v>
      </c>
      <c r="V18" s="34"/>
      <c r="W18" s="34">
        <f>SUM(W8:W16)</f>
        <v>201.93317441080862</v>
      </c>
      <c r="X18" s="34">
        <f t="shared" ref="X18:Y18" si="15">SUM(X8:X16)</f>
        <v>52.899698011810536</v>
      </c>
      <c r="Y18" s="34">
        <f t="shared" si="15"/>
        <v>43.586426782747544</v>
      </c>
      <c r="Z18" s="34">
        <f t="shared" ref="Z18" si="16">SUM(W18:Y18)</f>
        <v>298.41929920536671</v>
      </c>
      <c r="AA18" s="34"/>
      <c r="AB18" s="34">
        <f>SUM(AB8:AB16)</f>
        <v>206.90073053562136</v>
      </c>
      <c r="AC18" s="34">
        <f t="shared" ref="AC18:AD18" si="17">SUM(AC8:AC16)</f>
        <v>58.443454966456798</v>
      </c>
      <c r="AD18" s="34">
        <f t="shared" si="17"/>
        <v>48.255019003993304</v>
      </c>
      <c r="AE18" s="34">
        <f t="shared" ref="AE18" si="18">SUM(AB18:AD18)</f>
        <v>313.59920450607149</v>
      </c>
      <c r="AG18" s="231" t="str">
        <f>name!E3</f>
        <v>All occupations</v>
      </c>
      <c r="AH18" s="34">
        <f>SUM(AH8:AH16)</f>
        <v>132.81122497073071</v>
      </c>
      <c r="AI18" s="34">
        <f t="shared" ref="AI18:AJ18" si="19">SUM(AI8:AI16)</f>
        <v>125.04062275495042</v>
      </c>
      <c r="AJ18" s="34">
        <f t="shared" si="19"/>
        <v>33.878049798658495</v>
      </c>
      <c r="AK18" s="34">
        <f t="shared" si="6"/>
        <v>291.72989752433961</v>
      </c>
      <c r="AL18" s="34"/>
      <c r="AM18" s="34">
        <f>SUM(AM8:AM16)</f>
        <v>136.44690032363044</v>
      </c>
      <c r="AN18" s="34">
        <f t="shared" ref="AN18:AO18" si="20">SUM(AN8:AN16)</f>
        <v>127.37262953775215</v>
      </c>
      <c r="AO18" s="34">
        <f t="shared" si="20"/>
        <v>32.925170933250534</v>
      </c>
      <c r="AP18" s="34">
        <f t="shared" si="7"/>
        <v>296.7447007946331</v>
      </c>
      <c r="AQ18" s="34"/>
      <c r="AR18" s="34">
        <f>SUM(AR8:AR16)</f>
        <v>149.85074585344449</v>
      </c>
      <c r="AS18" s="34">
        <f t="shared" ref="AS18:AT18" si="21">SUM(AS8:AS16)</f>
        <v>127.38560978601069</v>
      </c>
      <c r="AT18" s="34">
        <f t="shared" si="21"/>
        <v>35.754439854473418</v>
      </c>
      <c r="AU18" s="34">
        <f t="shared" si="8"/>
        <v>312.99079549392854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13.805038017325543</v>
      </c>
      <c r="C26" s="18">
        <f t="shared" ref="C26:O26" si="22">C8/C$18*100</f>
        <v>3.9495116360917537</v>
      </c>
      <c r="D26" s="18">
        <f t="shared" si="22"/>
        <v>13.437507810841851</v>
      </c>
      <c r="E26" s="18">
        <f t="shared" si="22"/>
        <v>10.92876617250362</v>
      </c>
      <c r="F26" s="18"/>
      <c r="G26" s="18">
        <f t="shared" si="22"/>
        <v>14.817995651185264</v>
      </c>
      <c r="H26" s="18">
        <f t="shared" si="22"/>
        <v>5.6112209406805373</v>
      </c>
      <c r="I26" s="18">
        <f t="shared" si="22"/>
        <v>15.132054294661094</v>
      </c>
      <c r="J26" s="18">
        <f t="shared" si="22"/>
        <v>12.069681610520366</v>
      </c>
      <c r="K26" s="18"/>
      <c r="L26" s="18">
        <f t="shared" si="22"/>
        <v>15.594598723760274</v>
      </c>
      <c r="M26" s="18">
        <f t="shared" si="22"/>
        <v>6.8382870619774954</v>
      </c>
      <c r="N26" s="18">
        <f t="shared" si="22"/>
        <v>15.667266752320099</v>
      </c>
      <c r="O26" s="18">
        <f t="shared" si="22"/>
        <v>13.007464545055548</v>
      </c>
      <c r="Q26" t="str">
        <f>$A$8</f>
        <v>Managers, directors and senior officials</v>
      </c>
      <c r="R26" s="18">
        <f>R8/R$18*100</f>
        <v>15.674544836521612</v>
      </c>
      <c r="S26" s="18">
        <f t="shared" ref="S26:U26" si="23">S8/S$18*100</f>
        <v>5.0547929868704431</v>
      </c>
      <c r="T26" s="18">
        <f t="shared" si="23"/>
        <v>14.601689418195873</v>
      </c>
      <c r="U26" s="18">
        <f t="shared" si="23"/>
        <v>13.880787023375319</v>
      </c>
      <c r="V26" s="18"/>
      <c r="W26" s="18">
        <f t="shared" ref="W26:Z26" si="24">W8/W$18*100</f>
        <v>16.845801091804166</v>
      </c>
      <c r="X26" s="18">
        <f t="shared" si="24"/>
        <v>6.6423462462450562</v>
      </c>
      <c r="Y26" s="18">
        <f t="shared" si="24"/>
        <v>16.407942661836159</v>
      </c>
      <c r="Z26" s="18">
        <f t="shared" si="24"/>
        <v>14.973119378877668</v>
      </c>
      <c r="AA26" s="18"/>
      <c r="AB26" s="18">
        <f t="shared" ref="AB26:AE26" si="25">AB8/AB$18*100</f>
        <v>16.949869474399694</v>
      </c>
      <c r="AC26" s="18">
        <f t="shared" si="25"/>
        <v>7.6869959245890307</v>
      </c>
      <c r="AD26" s="18">
        <f t="shared" si="25"/>
        <v>17.107106481835199</v>
      </c>
      <c r="AE26" s="18">
        <f t="shared" si="25"/>
        <v>15.247802470667619</v>
      </c>
      <c r="AG26" t="str">
        <f>$A$8</f>
        <v>Managers, directors and senior officials</v>
      </c>
      <c r="AH26" s="18">
        <f>AH8/AH$18*100</f>
        <v>10.846284213095558</v>
      </c>
      <c r="AI26" s="18">
        <f t="shared" ref="AI26:AK26" si="26">AI8/AI$18*100</f>
        <v>3.534935596939325</v>
      </c>
      <c r="AJ26" s="18">
        <f t="shared" si="26"/>
        <v>11.677874551461874</v>
      </c>
      <c r="AK26" s="18">
        <f t="shared" si="26"/>
        <v>7.8090811949388801</v>
      </c>
      <c r="AL26" s="18"/>
      <c r="AM26" s="18">
        <f t="shared" ref="AM26:AP26" si="27">AM8/AM$18*100</f>
        <v>11.816966029109143</v>
      </c>
      <c r="AN26" s="18">
        <f t="shared" si="27"/>
        <v>5.1829796656542442</v>
      </c>
      <c r="AO26" s="18">
        <f t="shared" si="27"/>
        <v>13.443029960920294</v>
      </c>
      <c r="AP26" s="18">
        <f t="shared" si="27"/>
        <v>9.1498590768764902</v>
      </c>
      <c r="AQ26" s="18"/>
      <c r="AR26" s="18">
        <f t="shared" ref="AR26:AU26" si="28">AR8/AR$18*100</f>
        <v>13.723360067029839</v>
      </c>
      <c r="AS26" s="18">
        <f t="shared" si="28"/>
        <v>6.4489065167574102</v>
      </c>
      <c r="AT26" s="18">
        <f t="shared" si="28"/>
        <v>13.724025750831913</v>
      </c>
      <c r="AU26" s="18">
        <f t="shared" si="28"/>
        <v>10.762771725293844</v>
      </c>
    </row>
    <row r="27" spans="1:47" x14ac:dyDescent="0.2">
      <c r="A27" t="str">
        <f>$A$9</f>
        <v>Professional occupations</v>
      </c>
      <c r="B27" s="18">
        <f t="shared" ref="B27:B34" si="29">B9/B$18*100</f>
        <v>24.171587794154874</v>
      </c>
      <c r="C27" s="18">
        <f t="shared" ref="C27:O27" si="30">C9/C$18*100</f>
        <v>13.197680838280512</v>
      </c>
      <c r="D27" s="18">
        <f t="shared" si="30"/>
        <v>19.385389393000722</v>
      </c>
      <c r="E27" s="18">
        <f t="shared" si="30"/>
        <v>20.348271940660474</v>
      </c>
      <c r="F27" s="18"/>
      <c r="G27" s="18">
        <f t="shared" si="30"/>
        <v>27.340126927373475</v>
      </c>
      <c r="H27" s="18">
        <f t="shared" si="30"/>
        <v>15.416234912227287</v>
      </c>
      <c r="I27" s="18">
        <f t="shared" si="30"/>
        <v>20.58917812824264</v>
      </c>
      <c r="J27" s="18">
        <f t="shared" si="30"/>
        <v>22.860565586733838</v>
      </c>
      <c r="K27" s="18"/>
      <c r="L27" s="18">
        <f t="shared" si="30"/>
        <v>30.456265433383255</v>
      </c>
      <c r="M27" s="18">
        <f t="shared" si="30"/>
        <v>17.687528859882935</v>
      </c>
      <c r="N27" s="18">
        <f t="shared" si="30"/>
        <v>18.48380204650303</v>
      </c>
      <c r="O27" s="18">
        <f t="shared" si="30"/>
        <v>25.064218726830639</v>
      </c>
      <c r="Q27" t="str">
        <f>$A$9</f>
        <v>Professional occupations</v>
      </c>
      <c r="R27" s="18">
        <f t="shared" ref="R27:U27" si="31">R9/R$18*100</f>
        <v>23.099987275702155</v>
      </c>
      <c r="S27" s="18">
        <f t="shared" si="31"/>
        <v>9.479295164676147</v>
      </c>
      <c r="T27" s="18">
        <f t="shared" si="31"/>
        <v>18.233050984904608</v>
      </c>
      <c r="U27" s="18">
        <f t="shared" si="31"/>
        <v>20.219536480815584</v>
      </c>
      <c r="V27" s="18"/>
      <c r="W27" s="18">
        <f t="shared" ref="W27:Z27" si="32">W9/W$18*100</f>
        <v>26.1287892402081</v>
      </c>
      <c r="X27" s="18">
        <f t="shared" si="32"/>
        <v>12.382129118794861</v>
      </c>
      <c r="Y27" s="18">
        <f t="shared" si="32"/>
        <v>18.353439727864824</v>
      </c>
      <c r="Z27" s="18">
        <f t="shared" si="32"/>
        <v>22.556319650732537</v>
      </c>
      <c r="AA27" s="18"/>
      <c r="AB27" s="18">
        <f t="shared" ref="AB27:AE27" si="33">AB9/AB$18*100</f>
        <v>29.078219553429939</v>
      </c>
      <c r="AC27" s="18">
        <f t="shared" si="33"/>
        <v>14.962334670238246</v>
      </c>
      <c r="AD27" s="18">
        <f t="shared" si="33"/>
        <v>15.546254051809164</v>
      </c>
      <c r="AE27" s="18">
        <f t="shared" si="33"/>
        <v>24.365304744693617</v>
      </c>
      <c r="AG27" t="str">
        <f>$A$9</f>
        <v>Professional occupations</v>
      </c>
      <c r="AH27" s="18">
        <f t="shared" ref="AH27:AK27" si="34">AH9/AH$18*100</f>
        <v>25.867544223963595</v>
      </c>
      <c r="AI27" s="18">
        <f>AI9/AI$18*100</f>
        <v>14.592396856530504</v>
      </c>
      <c r="AJ27" s="18">
        <f t="shared" si="34"/>
        <v>21.127121933815758</v>
      </c>
      <c r="AK27" s="18">
        <f t="shared" si="34"/>
        <v>20.484319109852876</v>
      </c>
      <c r="AL27" s="18"/>
      <c r="AM27" s="18">
        <f t="shared" ref="AM27:AP27" si="35">AM9/AM$18*100</f>
        <v>29.132833569096949</v>
      </c>
      <c r="AN27" s="18">
        <f t="shared" si="35"/>
        <v>16.676342996601011</v>
      </c>
      <c r="AO27" s="18">
        <f t="shared" si="35"/>
        <v>23.548854428511575</v>
      </c>
      <c r="AP27" s="18">
        <f t="shared" si="35"/>
        <v>23.166528452336713</v>
      </c>
      <c r="AQ27" s="18"/>
      <c r="AR27" s="18">
        <f t="shared" ref="AR27:AU27" si="36">AR9/AR$18*100</f>
        <v>32.358949985602926</v>
      </c>
      <c r="AS27" s="18">
        <f t="shared" si="36"/>
        <v>18.93782521725721</v>
      </c>
      <c r="AT27" s="18">
        <f t="shared" si="36"/>
        <v>22.448384763671765</v>
      </c>
      <c r="AU27" s="18">
        <f t="shared" si="36"/>
        <v>25.764491297052576</v>
      </c>
    </row>
    <row r="28" spans="1:47" x14ac:dyDescent="0.2">
      <c r="A28" t="str">
        <f>$A$10</f>
        <v>Associate professional occupations</v>
      </c>
      <c r="B28" s="18">
        <f t="shared" si="29"/>
        <v>15.173745370034981</v>
      </c>
      <c r="C28" s="18">
        <f t="shared" ref="C28:O28" si="37">C10/C$18*100</f>
        <v>8.1449898496477946</v>
      </c>
      <c r="D28" s="18">
        <f t="shared" si="37"/>
        <v>17.249326143095445</v>
      </c>
      <c r="E28" s="18">
        <f t="shared" si="37"/>
        <v>13.453932908550827</v>
      </c>
      <c r="F28" s="18"/>
      <c r="G28" s="18">
        <f t="shared" si="37"/>
        <v>16.584819451193059</v>
      </c>
      <c r="H28" s="18">
        <f t="shared" si="37"/>
        <v>9.0442835575816076</v>
      </c>
      <c r="I28" s="18">
        <f t="shared" si="37"/>
        <v>16.632025074013995</v>
      </c>
      <c r="J28" s="18">
        <f t="shared" si="37"/>
        <v>14.306895754717546</v>
      </c>
      <c r="K28" s="18"/>
      <c r="L28" s="18">
        <f t="shared" si="37"/>
        <v>16.475467330682797</v>
      </c>
      <c r="M28" s="18">
        <f t="shared" si="37"/>
        <v>9.0095810423343572</v>
      </c>
      <c r="N28" s="18">
        <f t="shared" si="37"/>
        <v>15.850247778654767</v>
      </c>
      <c r="O28" s="18">
        <f t="shared" si="37"/>
        <v>14.177468603052818</v>
      </c>
      <c r="Q28" t="str">
        <f>$A$10</f>
        <v>Associate professional occupations</v>
      </c>
      <c r="R28" s="18">
        <f t="shared" ref="R28:U28" si="38">R10/R$18*100</f>
        <v>15.636485039604379</v>
      </c>
      <c r="S28" s="18">
        <f t="shared" si="38"/>
        <v>7.8736184090830221</v>
      </c>
      <c r="T28" s="18">
        <f t="shared" si="38"/>
        <v>13.40762557310407</v>
      </c>
      <c r="U28" s="18">
        <f t="shared" si="38"/>
        <v>14.085338011062207</v>
      </c>
      <c r="V28" s="18"/>
      <c r="W28" s="18">
        <f t="shared" ref="W28:Z28" si="39">W10/W$18*100</f>
        <v>16.89524972657928</v>
      </c>
      <c r="X28" s="18">
        <f t="shared" si="39"/>
        <v>8.8947716096286022</v>
      </c>
      <c r="Y28" s="18">
        <f t="shared" si="39"/>
        <v>12.304061376814627</v>
      </c>
      <c r="Z28" s="18">
        <f t="shared" si="39"/>
        <v>14.80645596273949</v>
      </c>
      <c r="AA28" s="18"/>
      <c r="AB28" s="18">
        <f t="shared" ref="AB28:AE28" si="40">AB10/AB$18*100</f>
        <v>16.192714989630005</v>
      </c>
      <c r="AC28" s="18">
        <f t="shared" si="40"/>
        <v>7.4021171591528976</v>
      </c>
      <c r="AD28" s="18">
        <f t="shared" si="40"/>
        <v>11.246481722897073</v>
      </c>
      <c r="AE28" s="18">
        <f t="shared" si="40"/>
        <v>13.793367421439552</v>
      </c>
      <c r="AG28" t="str">
        <f>$A$10</f>
        <v>Associate professional occupations</v>
      </c>
      <c r="AH28" s="18">
        <f t="shared" ref="AH28:AK28" si="41">AH10/AH$18*100</f>
        <v>14.44139567029154</v>
      </c>
      <c r="AI28" s="18">
        <f t="shared" si="41"/>
        <v>8.2467775952649358</v>
      </c>
      <c r="AJ28" s="18">
        <f t="shared" si="41"/>
        <v>23.05596666449993</v>
      </c>
      <c r="AK28" s="18">
        <f t="shared" si="41"/>
        <v>12.786666275769157</v>
      </c>
      <c r="AL28" s="18"/>
      <c r="AM28" s="18">
        <f t="shared" ref="AM28:AP28" si="42">AM10/AM$18*100</f>
        <v>16.125401386046278</v>
      </c>
      <c r="AN28" s="18">
        <f t="shared" si="42"/>
        <v>9.1063780352144832</v>
      </c>
      <c r="AO28" s="18">
        <f t="shared" si="42"/>
        <v>22.361394655383901</v>
      </c>
      <c r="AP28" s="18">
        <f t="shared" si="42"/>
        <v>13.804516413857943</v>
      </c>
      <c r="AQ28" s="18"/>
      <c r="AR28" s="18">
        <f t="shared" ref="AR28:AU28" si="43">AR10/AR$18*100</f>
        <v>16.865866895204782</v>
      </c>
      <c r="AS28" s="18">
        <f t="shared" si="43"/>
        <v>9.7470720605485575</v>
      </c>
      <c r="AT28" s="18">
        <f t="shared" si="43"/>
        <v>22.063596929549995</v>
      </c>
      <c r="AU28" s="18">
        <f t="shared" si="43"/>
        <v>14.56231642202358</v>
      </c>
    </row>
    <row r="29" spans="1:47" x14ac:dyDescent="0.2">
      <c r="A29" t="str">
        <f>$A$11</f>
        <v>Administrative and secretarial occupations</v>
      </c>
      <c r="B29" s="18">
        <f t="shared" si="29"/>
        <v>10.25739613675605</v>
      </c>
      <c r="C29" s="18">
        <f t="shared" ref="C29:O29" si="44">C11/C$18*100</f>
        <v>15.430987138801763</v>
      </c>
      <c r="D29" s="18">
        <f t="shared" si="44"/>
        <v>4.1044045363173343</v>
      </c>
      <c r="E29" s="18">
        <f t="shared" si="44"/>
        <v>10.867425222834564</v>
      </c>
      <c r="F29" s="18"/>
      <c r="G29" s="18">
        <f t="shared" si="44"/>
        <v>9.7821449166395258</v>
      </c>
      <c r="H29" s="18">
        <f t="shared" si="44"/>
        <v>14.32820099260533</v>
      </c>
      <c r="I29" s="18">
        <f t="shared" si="44"/>
        <v>3.7388648497508692</v>
      </c>
      <c r="J29" s="18">
        <f t="shared" si="44"/>
        <v>10.382226737149995</v>
      </c>
      <c r="K29" s="18"/>
      <c r="L29" s="18">
        <f t="shared" si="44"/>
        <v>7.4599663029280308</v>
      </c>
      <c r="M29" s="18">
        <f t="shared" si="44"/>
        <v>11.186084403292307</v>
      </c>
      <c r="N29" s="18">
        <f t="shared" si="44"/>
        <v>3.6002404069420901</v>
      </c>
      <c r="O29" s="18">
        <f t="shared" si="44"/>
        <v>8.0475396090518849</v>
      </c>
      <c r="Q29" t="str">
        <f>$A$11</f>
        <v>Administrative and secretarial occupations</v>
      </c>
      <c r="R29" s="18">
        <f t="shared" ref="R29:U29" si="45">R11/R$18*100</f>
        <v>4.7020237499468092</v>
      </c>
      <c r="S29" s="18">
        <f t="shared" si="45"/>
        <v>5.3326660234836663</v>
      </c>
      <c r="T29" s="18">
        <f t="shared" si="45"/>
        <v>1.8383455746213448</v>
      </c>
      <c r="U29" s="18">
        <f t="shared" si="45"/>
        <v>4.3223295516081581</v>
      </c>
      <c r="V29" s="18"/>
      <c r="W29" s="18">
        <f t="shared" ref="W29:Z29" si="46">W11/W$18*100</f>
        <v>4.9813950257301958</v>
      </c>
      <c r="X29" s="18">
        <f t="shared" si="46"/>
        <v>5.5934702786870263</v>
      </c>
      <c r="Y29" s="18">
        <f t="shared" si="46"/>
        <v>1.5910271165673779</v>
      </c>
      <c r="Z29" s="18">
        <f t="shared" si="46"/>
        <v>4.5947061389703272</v>
      </c>
      <c r="AA29" s="18"/>
      <c r="AB29" s="18">
        <f t="shared" ref="AB29:AE29" si="47">AB11/AB$18*100</f>
        <v>4.8548322361525527</v>
      </c>
      <c r="AC29" s="18">
        <f t="shared" si="47"/>
        <v>4.4606362169525768</v>
      </c>
      <c r="AD29" s="18">
        <f t="shared" si="47"/>
        <v>2.0418411647931638</v>
      </c>
      <c r="AE29" s="18">
        <f t="shared" si="47"/>
        <v>4.3485199986815966</v>
      </c>
      <c r="AG29" t="str">
        <f>$A$11</f>
        <v>Administrative and secretarial occupations</v>
      </c>
      <c r="AH29" s="18">
        <f t="shared" ref="AH29:AK29" si="48">AH11/AH$18*100</f>
        <v>19.04954335687383</v>
      </c>
      <c r="AI29" s="18">
        <f t="shared" si="48"/>
        <v>19.218730383658304</v>
      </c>
      <c r="AJ29" s="18">
        <f t="shared" si="48"/>
        <v>7.5294996344772782</v>
      </c>
      <c r="AK29" s="18">
        <f t="shared" si="48"/>
        <v>17.784258698526163</v>
      </c>
      <c r="AL29" s="18"/>
      <c r="AM29" s="18">
        <f t="shared" ref="AM29:AP29" si="49">AM11/AM$18*100</f>
        <v>16.886964906865234</v>
      </c>
      <c r="AN29" s="18">
        <f t="shared" si="49"/>
        <v>17.95586117876654</v>
      </c>
      <c r="AO29" s="18">
        <f t="shared" si="49"/>
        <v>6.5821780185242194</v>
      </c>
      <c r="AP29" s="18">
        <f t="shared" si="49"/>
        <v>16.202407641545229</v>
      </c>
      <c r="AQ29" s="18"/>
      <c r="AR29" s="18">
        <f t="shared" ref="AR29:AU29" si="50">AR11/AR$18*100</f>
        <v>11.05690630138645</v>
      </c>
      <c r="AS29" s="18">
        <f t="shared" si="50"/>
        <v>14.271663919439117</v>
      </c>
      <c r="AT29" s="18">
        <f t="shared" si="50"/>
        <v>5.7034920688834951</v>
      </c>
      <c r="AU29" s="18">
        <f t="shared" si="50"/>
        <v>11.753749580606733</v>
      </c>
    </row>
    <row r="30" spans="1:47" x14ac:dyDescent="0.2">
      <c r="A30" t="str">
        <f>$A$12</f>
        <v>Skilled trades occupations</v>
      </c>
      <c r="B30" s="18">
        <f t="shared" si="29"/>
        <v>9.6852187000454286</v>
      </c>
      <c r="C30" s="18">
        <f t="shared" ref="C30:O30" si="51">C12/C$18*100</f>
        <v>3.3318801476033064</v>
      </c>
      <c r="D30" s="18">
        <f t="shared" si="51"/>
        <v>22.02824944358245</v>
      </c>
      <c r="E30" s="18">
        <f t="shared" si="51"/>
        <v>9.6148720234235778</v>
      </c>
      <c r="F30" s="18"/>
      <c r="G30" s="18">
        <f t="shared" si="51"/>
        <v>8.00618061654807</v>
      </c>
      <c r="H30" s="18">
        <f t="shared" si="51"/>
        <v>2.7764499485452605</v>
      </c>
      <c r="I30" s="18">
        <f t="shared" si="51"/>
        <v>21.279363123191526</v>
      </c>
      <c r="J30" s="18">
        <f t="shared" si="51"/>
        <v>8.1284606610083046</v>
      </c>
      <c r="K30" s="18"/>
      <c r="L30" s="18">
        <f t="shared" si="51"/>
        <v>6.804143848375471</v>
      </c>
      <c r="M30" s="18">
        <f t="shared" si="51"/>
        <v>3.2796611035847718</v>
      </c>
      <c r="N30" s="18">
        <f t="shared" si="51"/>
        <v>22.446535108595686</v>
      </c>
      <c r="O30" s="18">
        <f t="shared" si="51"/>
        <v>7.8561196105530433</v>
      </c>
      <c r="Q30" t="str">
        <f>$A$12</f>
        <v>Skilled trades occupations</v>
      </c>
      <c r="R30" s="18">
        <f t="shared" ref="R30:U30" si="52">R12/R$18*100</f>
        <v>14.385160979325279</v>
      </c>
      <c r="S30" s="18">
        <f t="shared" si="52"/>
        <v>7.4364105895811532</v>
      </c>
      <c r="T30" s="18">
        <f t="shared" si="52"/>
        <v>32.565106117654629</v>
      </c>
      <c r="U30" s="18">
        <f t="shared" si="52"/>
        <v>16.347594371416413</v>
      </c>
      <c r="V30" s="18"/>
      <c r="W30" s="18">
        <f t="shared" ref="W30:Z30" si="53">W12/W$18*100</f>
        <v>12.015948657321022</v>
      </c>
      <c r="X30" s="18">
        <f t="shared" si="53"/>
        <v>5.4719599174490128</v>
      </c>
      <c r="Y30" s="18">
        <f t="shared" si="53"/>
        <v>32.73086909820605</v>
      </c>
      <c r="Z30" s="18">
        <f t="shared" si="53"/>
        <v>13.881492663548437</v>
      </c>
      <c r="AA30" s="18"/>
      <c r="AB30" s="18">
        <f t="shared" ref="AB30:AE30" si="54">AB12/AB$18*100</f>
        <v>9.9260544563877122</v>
      </c>
      <c r="AC30" s="18">
        <f t="shared" si="54"/>
        <v>6.0726237122454254</v>
      </c>
      <c r="AD30" s="18">
        <f t="shared" si="54"/>
        <v>33.346183276497918</v>
      </c>
      <c r="AE30" s="18">
        <f t="shared" si="54"/>
        <v>12.811683444363123</v>
      </c>
      <c r="AG30" t="str">
        <f>$A$12</f>
        <v>Skilled trades occupations</v>
      </c>
      <c r="AH30" s="18">
        <f t="shared" ref="AH30:AK30" si="55">AH12/AH$18*100</f>
        <v>2.2469082559784792</v>
      </c>
      <c r="AI30" s="18">
        <f t="shared" si="55"/>
        <v>1.7923264656227837</v>
      </c>
      <c r="AJ30" s="18">
        <f t="shared" si="55"/>
        <v>6.1020371276558514</v>
      </c>
      <c r="AK30" s="18">
        <f t="shared" si="55"/>
        <v>2.4997553531109959</v>
      </c>
      <c r="AL30" s="18"/>
      <c r="AM30" s="18">
        <f t="shared" ref="AM30:AP30" si="56">AM12/AM$18*100</f>
        <v>2.0719660084932245</v>
      </c>
      <c r="AN30" s="18">
        <f t="shared" si="56"/>
        <v>1.656965614585034</v>
      </c>
      <c r="AO30" s="18">
        <f t="shared" si="56"/>
        <v>6.1198297757699898</v>
      </c>
      <c r="AP30" s="18">
        <f t="shared" si="56"/>
        <v>2.3429629793084294</v>
      </c>
      <c r="AQ30" s="18"/>
      <c r="AR30" s="18">
        <f t="shared" ref="AR30:AU30" si="57">AR12/AR$18*100</f>
        <v>2.4936842521559059</v>
      </c>
      <c r="AS30" s="18">
        <f t="shared" si="57"/>
        <v>1.9982731609713187</v>
      </c>
      <c r="AT30" s="18">
        <f t="shared" si="57"/>
        <v>7.7361178395874264</v>
      </c>
      <c r="AU30" s="18">
        <f t="shared" si="57"/>
        <v>2.8909228746252427</v>
      </c>
    </row>
    <row r="31" spans="1:47" x14ac:dyDescent="0.2">
      <c r="A31" t="str">
        <f>$A$13</f>
        <v>Caring, leisure and other service occupations</v>
      </c>
      <c r="B31" s="18">
        <f t="shared" si="29"/>
        <v>8.4374142891229109</v>
      </c>
      <c r="C31" s="18">
        <f t="shared" ref="C31:O31" si="58">C13/C$18*100</f>
        <v>14.723568756557862</v>
      </c>
      <c r="D31" s="18">
        <f t="shared" si="58"/>
        <v>8.956081661636313</v>
      </c>
      <c r="E31" s="18">
        <f t="shared" si="58"/>
        <v>10.312293864582651</v>
      </c>
      <c r="F31" s="18"/>
      <c r="G31" s="18">
        <f t="shared" si="58"/>
        <v>7.8520607769748079</v>
      </c>
      <c r="H31" s="18">
        <f t="shared" si="58"/>
        <v>13.884360766525324</v>
      </c>
      <c r="I31" s="18">
        <f t="shared" si="58"/>
        <v>9.7215645394674155</v>
      </c>
      <c r="J31" s="18">
        <f t="shared" si="58"/>
        <v>9.9195505434893381</v>
      </c>
      <c r="K31" s="18"/>
      <c r="L31" s="18">
        <f t="shared" si="58"/>
        <v>8.7889161663266595</v>
      </c>
      <c r="M31" s="18">
        <f t="shared" si="58"/>
        <v>14.070530644606096</v>
      </c>
      <c r="N31" s="18">
        <f t="shared" si="58"/>
        <v>10.022574982710781</v>
      </c>
      <c r="O31" s="18">
        <f t="shared" si="58"/>
        <v>10.520696897685548</v>
      </c>
      <c r="Q31" t="str">
        <f>$A$13</f>
        <v>Caring, leisure and other service occupations</v>
      </c>
      <c r="R31" s="18">
        <f t="shared" ref="R31:U31" si="59">R13/R$18*100</f>
        <v>4.3112646263446974</v>
      </c>
      <c r="S31" s="18">
        <f t="shared" si="59"/>
        <v>8.0895143969433914</v>
      </c>
      <c r="T31" s="18">
        <f t="shared" si="59"/>
        <v>1.8337802597027208</v>
      </c>
      <c r="U31" s="18">
        <f t="shared" si="59"/>
        <v>4.4745543713856835</v>
      </c>
      <c r="V31" s="18"/>
      <c r="W31" s="18">
        <f t="shared" ref="W31:Z31" si="60">W13/W$18*100</f>
        <v>4.0535384162138914</v>
      </c>
      <c r="X31" s="18">
        <f t="shared" si="60"/>
        <v>7.9871412981404957</v>
      </c>
      <c r="Y31" s="18">
        <f t="shared" si="60"/>
        <v>1.8800042981752283</v>
      </c>
      <c r="Z31" s="18">
        <f t="shared" si="60"/>
        <v>4.4333724924899158</v>
      </c>
      <c r="AA31" s="18"/>
      <c r="AB31" s="18">
        <f t="shared" ref="AB31:AE31" si="61">AB13/AB$18*100</f>
        <v>5.1964490184822711</v>
      </c>
      <c r="AC31" s="18">
        <f t="shared" si="61"/>
        <v>8.9803537944544622</v>
      </c>
      <c r="AD31" s="18">
        <f t="shared" si="61"/>
        <v>2.5006554296659882</v>
      </c>
      <c r="AE31" s="18">
        <f t="shared" si="61"/>
        <v>5.4868161374172155</v>
      </c>
      <c r="AG31" t="str">
        <f>$A$13</f>
        <v>Caring, leisure and other service occupations</v>
      </c>
      <c r="AH31" s="18">
        <f t="shared" ref="AH31:AK31" si="62">AH13/AH$18*100</f>
        <v>14.967618344124473</v>
      </c>
      <c r="AI31" s="18">
        <f t="shared" si="62"/>
        <v>17.211912541597943</v>
      </c>
      <c r="AJ31" s="18">
        <f t="shared" si="62"/>
        <v>19.721273579291793</v>
      </c>
      <c r="AK31" s="18">
        <f t="shared" si="62"/>
        <v>16.481595885090108</v>
      </c>
      <c r="AL31" s="18"/>
      <c r="AM31" s="18">
        <f t="shared" ref="AM31:AP31" si="63">AM13/AM$18*100</f>
        <v>13.473644532703771</v>
      </c>
      <c r="AN31" s="18">
        <f t="shared" si="63"/>
        <v>16.333561431684441</v>
      </c>
      <c r="AO31" s="18">
        <f t="shared" si="63"/>
        <v>20.102242350145776</v>
      </c>
      <c r="AP31" s="18">
        <f t="shared" si="63"/>
        <v>15.436688355591837</v>
      </c>
      <c r="AQ31" s="18"/>
      <c r="AR31" s="18">
        <f t="shared" ref="AR31:AU31" si="64">AR13/AR$18*100</f>
        <v>13.749078847406428</v>
      </c>
      <c r="AS31" s="18">
        <f t="shared" si="64"/>
        <v>16.405861315102353</v>
      </c>
      <c r="AT31" s="18">
        <f t="shared" si="64"/>
        <v>20.174331588492763</v>
      </c>
      <c r="AU31" s="18">
        <f t="shared" si="64"/>
        <v>15.564362796893091</v>
      </c>
    </row>
    <row r="32" spans="1:47" x14ac:dyDescent="0.2">
      <c r="A32" t="str">
        <f>$A$14</f>
        <v>Sales and customer service occupations</v>
      </c>
      <c r="B32" s="18">
        <f t="shared" si="29"/>
        <v>4.6815970095985122</v>
      </c>
      <c r="C32" s="18">
        <f t="shared" ref="C32:O32" si="65">C14/C$18*100</f>
        <v>14.958411508795292</v>
      </c>
      <c r="D32" s="18">
        <f t="shared" si="65"/>
        <v>3.7986250504778449</v>
      </c>
      <c r="E32" s="18">
        <f t="shared" si="65"/>
        <v>7.5012704934194847</v>
      </c>
      <c r="F32" s="18"/>
      <c r="G32" s="18">
        <f t="shared" si="65"/>
        <v>4.3653942265103449</v>
      </c>
      <c r="H32" s="18">
        <f t="shared" si="65"/>
        <v>15.032499377483441</v>
      </c>
      <c r="I32" s="18">
        <f t="shared" si="65"/>
        <v>2.6879729313844227</v>
      </c>
      <c r="J32" s="18">
        <f t="shared" si="65"/>
        <v>7.3807676201445807</v>
      </c>
      <c r="K32" s="18"/>
      <c r="L32" s="18">
        <f t="shared" si="65"/>
        <v>4.2053617286907539</v>
      </c>
      <c r="M32" s="18">
        <f t="shared" si="65"/>
        <v>14.527160077903201</v>
      </c>
      <c r="N32" s="18">
        <f t="shared" si="65"/>
        <v>2.206085120560517</v>
      </c>
      <c r="O32" s="18">
        <f t="shared" si="65"/>
        <v>6.9984672487920969</v>
      </c>
      <c r="Q32" t="str">
        <f>$A$14</f>
        <v>Sales and customer service occupations</v>
      </c>
      <c r="R32" s="18">
        <f t="shared" ref="R32:U32" si="66">R14/R$18*100</f>
        <v>4.0521381802876872</v>
      </c>
      <c r="S32" s="18">
        <f t="shared" si="66"/>
        <v>18.246417372522242</v>
      </c>
      <c r="T32" s="18">
        <f t="shared" si="66"/>
        <v>3.512134813096917</v>
      </c>
      <c r="U32" s="18">
        <f t="shared" si="66"/>
        <v>6.1218007903048424</v>
      </c>
      <c r="V32" s="18"/>
      <c r="W32" s="18">
        <f t="shared" ref="W32:Z32" si="67">W14/W$18*100</f>
        <v>3.9781052938469204</v>
      </c>
      <c r="X32" s="18">
        <f t="shared" si="67"/>
        <v>18.190102557095543</v>
      </c>
      <c r="Y32" s="18">
        <f t="shared" si="67"/>
        <v>2.7164168540546667</v>
      </c>
      <c r="Z32" s="18">
        <f t="shared" si="67"/>
        <v>6.3131348124550595</v>
      </c>
      <c r="AA32" s="18"/>
      <c r="AB32" s="18">
        <f>AB14/AB$18*100</f>
        <v>4.2189075676510148</v>
      </c>
      <c r="AC32" s="18">
        <f t="shared" ref="AC32:AE32" si="68">AC14/AC$18*100</f>
        <v>17.391075462839304</v>
      </c>
      <c r="AD32" s="18">
        <f t="shared" si="68"/>
        <v>2.2113629941258828</v>
      </c>
      <c r="AE32" s="18">
        <f t="shared" si="68"/>
        <v>6.3648087369672677</v>
      </c>
      <c r="AG32" t="str">
        <f>$A$14</f>
        <v>Sales and customer service occupations</v>
      </c>
      <c r="AH32" s="18">
        <f t="shared" ref="AH32:AK32" si="69">AH14/AH$18*100</f>
        <v>5.6778029002143198</v>
      </c>
      <c r="AI32" s="18">
        <f t="shared" si="69"/>
        <v>13.725125118200223</v>
      </c>
      <c r="AJ32" s="18">
        <f t="shared" si="69"/>
        <v>4.2316483408293397</v>
      </c>
      <c r="AK32" s="18">
        <f t="shared" si="69"/>
        <v>8.9590890953923079</v>
      </c>
      <c r="AL32" s="18"/>
      <c r="AM32" s="18">
        <f t="shared" ref="AM32:AP32" si="70">AM14/AM$18*100</f>
        <v>4.938558464037234</v>
      </c>
      <c r="AN32" s="18">
        <f t="shared" si="70"/>
        <v>13.72110103979657</v>
      </c>
      <c r="AO32" s="18">
        <f t="shared" si="70"/>
        <v>2.6503187926893186</v>
      </c>
      <c r="AP32" s="18">
        <f t="shared" si="70"/>
        <v>8.4544253246501793</v>
      </c>
      <c r="AQ32" s="18"/>
      <c r="AR32" s="18">
        <f t="shared" ref="AR32:AU32" si="71">AR14/AR$18*100</f>
        <v>4.1866588256078634</v>
      </c>
      <c r="AS32" s="18">
        <f t="shared" si="71"/>
        <v>13.213219593507622</v>
      </c>
      <c r="AT32" s="18">
        <f t="shared" si="71"/>
        <v>2.1989619803229981</v>
      </c>
      <c r="AU32" s="18">
        <f t="shared" si="71"/>
        <v>7.6333575014692556</v>
      </c>
    </row>
    <row r="33" spans="1:47" x14ac:dyDescent="0.2">
      <c r="A33" t="str">
        <f>$A$15</f>
        <v>Process, plant and machine operatives</v>
      </c>
      <c r="B33" s="18">
        <f t="shared" si="29"/>
        <v>5.8831757241420117</v>
      </c>
      <c r="C33" s="18">
        <f t="shared" ref="C33:O33" si="72">C15/C$18*100</f>
        <v>2.5595836267354422</v>
      </c>
      <c r="D33" s="18">
        <f t="shared" si="72"/>
        <v>6.6246954571131296</v>
      </c>
      <c r="E33" s="18">
        <f t="shared" si="72"/>
        <v>5.035929103095615</v>
      </c>
      <c r="F33" s="18"/>
      <c r="G33" s="18">
        <f t="shared" si="72"/>
        <v>4.8107020994921905</v>
      </c>
      <c r="H33" s="18">
        <f t="shared" si="72"/>
        <v>2.7906863124069954</v>
      </c>
      <c r="I33" s="18">
        <f t="shared" si="72"/>
        <v>6.3313890184515387</v>
      </c>
      <c r="J33" s="18">
        <f t="shared" si="72"/>
        <v>4.394341631067836</v>
      </c>
      <c r="K33" s="18"/>
      <c r="L33" s="18">
        <f t="shared" si="72"/>
        <v>4.4232662246354986</v>
      </c>
      <c r="M33" s="18">
        <f t="shared" si="72"/>
        <v>3.6625117400636209</v>
      </c>
      <c r="N33" s="18">
        <f t="shared" si="72"/>
        <v>7.002280035940343</v>
      </c>
      <c r="O33" s="18">
        <f t="shared" si="72"/>
        <v>4.5434265532427132</v>
      </c>
      <c r="Q33" t="str">
        <f>$A$15</f>
        <v>Process, plant and machine operatives</v>
      </c>
      <c r="R33" s="18">
        <f t="shared" ref="R33:U33" si="73">R15/R$18*100</f>
        <v>8.8006089086483055</v>
      </c>
      <c r="S33" s="18">
        <f t="shared" si="73"/>
        <v>7.2160561173829825</v>
      </c>
      <c r="T33" s="18">
        <f t="shared" si="73"/>
        <v>9.4933846187690936</v>
      </c>
      <c r="U33" s="18">
        <f t="shared" si="73"/>
        <v>8.6746176690670733</v>
      </c>
      <c r="V33" s="18"/>
      <c r="W33" s="18">
        <f t="shared" ref="W33:Z33" si="74">W15/W$18*100</f>
        <v>7.4190818794875764</v>
      </c>
      <c r="X33" s="18">
        <f t="shared" si="74"/>
        <v>7.8923995950599162</v>
      </c>
      <c r="Y33" s="18">
        <f t="shared" si="74"/>
        <v>9.3894414397427344</v>
      </c>
      <c r="Z33" s="18">
        <f t="shared" si="74"/>
        <v>7.7907713017921045</v>
      </c>
      <c r="AA33" s="18"/>
      <c r="AB33" s="18">
        <f t="shared" ref="AB33:AE33" si="75">AB15/AB$18*100</f>
        <v>6.9323809281963262</v>
      </c>
      <c r="AC33" s="18">
        <f t="shared" si="75"/>
        <v>8.5913944591084341</v>
      </c>
      <c r="AD33" s="18">
        <f t="shared" si="75"/>
        <v>10.283832059370027</v>
      </c>
      <c r="AE33" s="18">
        <f t="shared" si="75"/>
        <v>7.7572644639048409</v>
      </c>
      <c r="AG33" t="str">
        <f>$A$15</f>
        <v>Process, plant and machine operatives</v>
      </c>
      <c r="AH33" s="18">
        <f t="shared" ref="AH33:AK33" si="76">AH15/AH$18*100</f>
        <v>1.2659331205784237</v>
      </c>
      <c r="AI33" s="18">
        <f t="shared" si="76"/>
        <v>0.81300397058287133</v>
      </c>
      <c r="AJ33" s="18">
        <f t="shared" si="76"/>
        <v>2.2887389123731521</v>
      </c>
      <c r="AK33" s="18">
        <f t="shared" si="76"/>
        <v>1.1905761632795857</v>
      </c>
      <c r="AL33" s="18"/>
      <c r="AM33" s="18">
        <f t="shared" ref="AM33:AP33" si="77">AM15/AM$18*100</f>
        <v>0.95045750768291559</v>
      </c>
      <c r="AN33" s="18">
        <f t="shared" si="77"/>
        <v>0.67187088891609159</v>
      </c>
      <c r="AO33" s="18">
        <f t="shared" si="77"/>
        <v>2.2831312818818108</v>
      </c>
      <c r="AP33" s="18">
        <f t="shared" si="77"/>
        <v>0.97874512867469343</v>
      </c>
      <c r="AQ33" s="18"/>
      <c r="AR33" s="18">
        <f t="shared" ref="AR33:AU33" si="78">AR15/AR$18*100</f>
        <v>0.95890131802285306</v>
      </c>
      <c r="AS33" s="18">
        <f t="shared" si="78"/>
        <v>1.4011814712103106</v>
      </c>
      <c r="AT33" s="18">
        <f t="shared" si="78"/>
        <v>2.5734215250055179</v>
      </c>
      <c r="AU33" s="18">
        <f t="shared" si="78"/>
        <v>1.3233414047174819</v>
      </c>
    </row>
    <row r="34" spans="1:47" x14ac:dyDescent="0.2">
      <c r="A34" t="str">
        <f>$A$16</f>
        <v>Elementary occupations</v>
      </c>
      <c r="B34" s="18">
        <f t="shared" si="29"/>
        <v>7.904826958819684</v>
      </c>
      <c r="C34" s="18">
        <f t="shared" ref="C34:O34" si="79">C16/C$18*100</f>
        <v>23.703386497486282</v>
      </c>
      <c r="D34" s="18">
        <f t="shared" si="79"/>
        <v>4.4157205039349314</v>
      </c>
      <c r="E34" s="18">
        <f t="shared" si="79"/>
        <v>11.937238270929182</v>
      </c>
      <c r="F34" s="18"/>
      <c r="G34" s="18">
        <f t="shared" si="79"/>
        <v>6.4405753340832481</v>
      </c>
      <c r="H34" s="18">
        <f t="shared" si="79"/>
        <v>21.116063191944203</v>
      </c>
      <c r="I34" s="18">
        <f t="shared" si="79"/>
        <v>3.8875880408364658</v>
      </c>
      <c r="J34" s="18">
        <f t="shared" si="79"/>
        <v>10.557509855168174</v>
      </c>
      <c r="K34" s="18"/>
      <c r="L34" s="18">
        <f t="shared" si="79"/>
        <v>5.7920142412172568</v>
      </c>
      <c r="M34" s="18">
        <f t="shared" si="79"/>
        <v>19.738655066355218</v>
      </c>
      <c r="N34" s="18">
        <f t="shared" si="79"/>
        <v>4.7209677677726924</v>
      </c>
      <c r="O34" s="18">
        <f t="shared" si="79"/>
        <v>9.7845982057357173</v>
      </c>
      <c r="Q34" t="str">
        <f>$A$16</f>
        <v>Elementary occupations</v>
      </c>
      <c r="R34" s="18">
        <f t="shared" ref="R34:U34" si="80">R16/R$18*100</f>
        <v>9.3377864036190861</v>
      </c>
      <c r="S34" s="18">
        <f t="shared" si="80"/>
        <v>31.271228939456954</v>
      </c>
      <c r="T34" s="18">
        <f t="shared" si="80"/>
        <v>4.5148826399507458</v>
      </c>
      <c r="U34" s="18">
        <f t="shared" si="80"/>
        <v>11.873441730964728</v>
      </c>
      <c r="V34" s="18"/>
      <c r="W34" s="18">
        <f t="shared" ref="W34:Z34" si="81">W16/W$18*100</f>
        <v>7.682090668808855</v>
      </c>
      <c r="X34" s="18">
        <f t="shared" si="81"/>
        <v>26.945679378899491</v>
      </c>
      <c r="Y34" s="18">
        <f t="shared" si="81"/>
        <v>4.6267974267383272</v>
      </c>
      <c r="Z34" s="18">
        <f t="shared" si="81"/>
        <v>10.650627598394459</v>
      </c>
      <c r="AA34" s="18"/>
      <c r="AB34" s="18">
        <f t="shared" ref="AB34:AE34" si="82">AB16/AB$18*100</f>
        <v>6.6505717756704801</v>
      </c>
      <c r="AC34" s="18">
        <f t="shared" si="82"/>
        <v>24.452468600419625</v>
      </c>
      <c r="AD34" s="18">
        <f t="shared" si="82"/>
        <v>5.7162828190055794</v>
      </c>
      <c r="AE34" s="18">
        <f t="shared" si="82"/>
        <v>9.8244325818651621</v>
      </c>
      <c r="AG34" t="str">
        <f>$A$16</f>
        <v>Elementary occupations</v>
      </c>
      <c r="AH34" s="18">
        <f t="shared" ref="AH34:AK34" si="83">AH16/AH$18*100</f>
        <v>5.6369699148797876</v>
      </c>
      <c r="AI34" s="18">
        <f t="shared" si="83"/>
        <v>20.864791471603109</v>
      </c>
      <c r="AJ34" s="18">
        <f t="shared" si="83"/>
        <v>4.2658392555950133</v>
      </c>
      <c r="AK34" s="18">
        <f t="shared" si="83"/>
        <v>12.00465822403994</v>
      </c>
      <c r="AL34" s="18"/>
      <c r="AM34" s="18">
        <f t="shared" ref="AM34:AP34" si="84">AM16/AM$18*100</f>
        <v>4.6032075959652579</v>
      </c>
      <c r="AN34" s="18">
        <f t="shared" si="84"/>
        <v>18.694939148781582</v>
      </c>
      <c r="AO34" s="18">
        <f t="shared" si="84"/>
        <v>2.9090207361731122</v>
      </c>
      <c r="AP34" s="18">
        <f t="shared" si="84"/>
        <v>10.463866627158502</v>
      </c>
      <c r="AQ34" s="18"/>
      <c r="AR34" s="18">
        <f t="shared" ref="AR34:AU34" si="85">AR16/AR$18*100</f>
        <v>4.6065935075829669</v>
      </c>
      <c r="AS34" s="18">
        <f t="shared" si="85"/>
        <v>17.575996745206098</v>
      </c>
      <c r="AT34" s="18">
        <f t="shared" si="85"/>
        <v>3.3776675536541299</v>
      </c>
      <c r="AU34" s="18">
        <f t="shared" si="85"/>
        <v>9.744686397318219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2.7893940598667868</v>
      </c>
      <c r="C44" s="27">
        <f t="shared" ref="C44:E44" si="93">H8-C8</f>
        <v>3.3246225705081569</v>
      </c>
      <c r="D44" s="27">
        <f t="shared" si="93"/>
        <v>0.14461685285072967</v>
      </c>
      <c r="E44" s="27">
        <f t="shared" si="93"/>
        <v>6.2586334832256796</v>
      </c>
      <c r="F44" s="27"/>
      <c r="G44" s="27">
        <f>L8-G8</f>
        <v>5.4928164253385674</v>
      </c>
      <c r="H44" s="27">
        <f t="shared" ref="H44:J44" si="94">M8-H8</f>
        <v>2.5920462986484925</v>
      </c>
      <c r="I44" s="27">
        <f t="shared" si="94"/>
        <v>1.5842095084390824</v>
      </c>
      <c r="J44" s="27">
        <f t="shared" si="94"/>
        <v>9.6690722324261316</v>
      </c>
      <c r="K44" s="27"/>
      <c r="L44" s="27">
        <f>L8-B8</f>
        <v>8.2822104852053542</v>
      </c>
      <c r="M44" s="27">
        <f t="shared" ref="M44:O44" si="95">M8-C8</f>
        <v>5.9166688691566494</v>
      </c>
      <c r="N44" s="27">
        <f t="shared" si="95"/>
        <v>1.728826361289812</v>
      </c>
      <c r="O44" s="27">
        <f t="shared" si="95"/>
        <v>15.927705715651811</v>
      </c>
      <c r="Q44" t="str">
        <f>$A$8</f>
        <v>Managers, directors and senior officials</v>
      </c>
      <c r="R44" s="27">
        <f>W8-R8</f>
        <v>1.0705931280701932</v>
      </c>
      <c r="S44" s="27">
        <f t="shared" ref="S44:S52" si="96">X8-S8</f>
        <v>1.1430305663567082</v>
      </c>
      <c r="T44" s="27">
        <f t="shared" ref="T44:T52" si="97">Y8-T8</f>
        <v>-0.32528758442122996</v>
      </c>
      <c r="U44" s="27">
        <f t="shared" ref="U44:U52" si="98">Z8-U8</f>
        <v>1.8883361100056675</v>
      </c>
      <c r="V44" s="27"/>
      <c r="W44" s="27">
        <f>AB8-W8</f>
        <v>1.0521428677564444</v>
      </c>
      <c r="X44" s="27">
        <f t="shared" ref="X44:X52" si="99">AC8-X8</f>
        <v>0.97876489629809127</v>
      </c>
      <c r="Y44" s="27">
        <f t="shared" ref="Y44:Y52" si="100">AD8-Y8</f>
        <v>1.1034015689865297</v>
      </c>
      <c r="Z44" s="27">
        <f t="shared" ref="Z44:Z52" si="101">AE8-Z8</f>
        <v>3.1343093330410738</v>
      </c>
      <c r="AA44" s="27"/>
      <c r="AB44" s="27">
        <f>AB8-R8</f>
        <v>2.1227359958266376</v>
      </c>
      <c r="AC44" s="27">
        <f t="shared" ref="AC44:AC52" si="102">AC8-S8</f>
        <v>2.1217954626547995</v>
      </c>
      <c r="AD44" s="27">
        <f t="shared" ref="AD44:AD52" si="103">AD8-T8</f>
        <v>0.77811398456529979</v>
      </c>
      <c r="AE44" s="27">
        <f t="shared" ref="AE44:AE52" si="104">AE8-U8</f>
        <v>5.0226454430467413</v>
      </c>
      <c r="AG44" t="str">
        <f>$A$8</f>
        <v>Managers, directors and senior officials</v>
      </c>
      <c r="AH44" s="27">
        <f>AM8-AH8</f>
        <v>1.7188009317966326</v>
      </c>
      <c r="AI44" s="27">
        <f t="shared" ref="AI44:AI52" si="105">AN8-AI8</f>
        <v>2.1815920041514492</v>
      </c>
      <c r="AJ44" s="27">
        <f t="shared" ref="AJ44:AJ52" si="106">AO8-AJ8</f>
        <v>0.46990443727196851</v>
      </c>
      <c r="AK44" s="27">
        <f t="shared" ref="AK44:AK52" si="107">AP8-AK8</f>
        <v>4.3702973732200476</v>
      </c>
      <c r="AL44" s="27"/>
      <c r="AM44" s="27">
        <f>AR8-AM8</f>
        <v>4.4406735575821479</v>
      </c>
      <c r="AN44" s="27">
        <f t="shared" ref="AN44:AN52" si="108">AS8-AN8</f>
        <v>1.6132814023504034</v>
      </c>
      <c r="AO44" s="27">
        <f t="shared" ref="AO44:AO52" si="109">AT8-AO8</f>
        <v>0.48080793945255174</v>
      </c>
      <c r="AP44" s="27">
        <f t="shared" ref="AP44:AP52" si="110">AU8-AP8</f>
        <v>6.5347628993851004</v>
      </c>
      <c r="AQ44" s="27"/>
      <c r="AR44" s="27">
        <f>AR8-AH8</f>
        <v>6.1594744893787805</v>
      </c>
      <c r="AS44" s="27">
        <f t="shared" ref="AS44:AS52" si="111">AS8-AI8</f>
        <v>3.7948734065018526</v>
      </c>
      <c r="AT44" s="27">
        <f t="shared" ref="AT44:AT52" si="112">AT8-AJ8</f>
        <v>0.95071237672452025</v>
      </c>
      <c r="AU44" s="27">
        <f t="shared" ref="AU44:AU52" si="113">AU8-AK8</f>
        <v>10.905060272605148</v>
      </c>
    </row>
    <row r="45" spans="1:47" x14ac:dyDescent="0.2">
      <c r="A45" t="str">
        <f>$A$9</f>
        <v>Professional occupations</v>
      </c>
      <c r="B45" s="27">
        <f t="shared" ref="B45:B54" si="114">G9-B9</f>
        <v>9.604172336470981</v>
      </c>
      <c r="C45" s="27">
        <f t="shared" ref="C45:C54" si="115">H9-C9</f>
        <v>5.0988934666117629</v>
      </c>
      <c r="D45" s="27">
        <f t="shared" ref="D45:D54" si="116">I9-D9</f>
        <v>-0.74074187727981844</v>
      </c>
      <c r="E45" s="27">
        <f t="shared" ref="E45:E54" si="117">J9-E9</f>
        <v>13.962323925802934</v>
      </c>
      <c r="F45" s="27"/>
      <c r="G45" s="27">
        <f t="shared" ref="G45:G54" si="118">L9-G9</f>
        <v>16.13963465723063</v>
      </c>
      <c r="H45" s="27">
        <f t="shared" ref="H45:H54" si="119">M9-H9</f>
        <v>5.0773639613628134</v>
      </c>
      <c r="I45" s="27">
        <f t="shared" ref="I45:I54" si="120">N9-I9</f>
        <v>-0.22496706677388545</v>
      </c>
      <c r="J45" s="27">
        <f t="shared" ref="J45:J54" si="121">O9-J9</f>
        <v>20.992031551819537</v>
      </c>
      <c r="K45" s="27"/>
      <c r="L45" s="27">
        <f t="shared" ref="L45:L54" si="122">L9-B9</f>
        <v>25.743806993701611</v>
      </c>
      <c r="M45" s="27">
        <f t="shared" ref="M45:M54" si="123">M9-C9</f>
        <v>10.176257427974576</v>
      </c>
      <c r="N45" s="27">
        <f t="shared" ref="N45:N54" si="124">N9-D9</f>
        <v>-0.96570894405370389</v>
      </c>
      <c r="O45" s="27">
        <f t="shared" ref="O45:O54" si="125">O9-E9</f>
        <v>34.954355477622471</v>
      </c>
      <c r="Q45" t="str">
        <f>$A$9</f>
        <v>Professional occupations</v>
      </c>
      <c r="R45" s="27">
        <f t="shared" ref="R45:R52" si="126">W9-R9</f>
        <v>4.2083263086876599</v>
      </c>
      <c r="S45" s="27">
        <f t="shared" si="96"/>
        <v>2.1042207853858361</v>
      </c>
      <c r="T45" s="27">
        <f t="shared" si="97"/>
        <v>-1.3367855609281944</v>
      </c>
      <c r="U45" s="27">
        <f t="shared" si="98"/>
        <v>4.9757615331453096</v>
      </c>
      <c r="V45" s="27"/>
      <c r="W45" s="27">
        <f t="shared" ref="W45:W52" si="127">AB9-W9</f>
        <v>7.4003551349364258</v>
      </c>
      <c r="X45" s="27">
        <f t="shared" si="99"/>
        <v>2.1943964136563032</v>
      </c>
      <c r="Y45" s="27">
        <f t="shared" si="100"/>
        <v>-0.49776072199191201</v>
      </c>
      <c r="Z45" s="27">
        <f t="shared" si="101"/>
        <v>9.0969908266008161</v>
      </c>
      <c r="AA45" s="27"/>
      <c r="AB45" s="27">
        <f t="shared" ref="AB45:AB52" si="128">AB9-R9</f>
        <v>11.608681443624086</v>
      </c>
      <c r="AC45" s="27">
        <f t="shared" si="102"/>
        <v>4.2986171990421393</v>
      </c>
      <c r="AD45" s="27">
        <f t="shared" si="103"/>
        <v>-1.8345462829201065</v>
      </c>
      <c r="AE45" s="27">
        <f t="shared" si="104"/>
        <v>14.072752359746126</v>
      </c>
      <c r="AG45" t="str">
        <f>$A$9</f>
        <v>Professional occupations</v>
      </c>
      <c r="AH45" s="27">
        <f t="shared" ref="AH45:AH52" si="129">AM9-AH9</f>
        <v>5.3958460277833211</v>
      </c>
      <c r="AI45" s="27">
        <f t="shared" si="105"/>
        <v>2.9946726812259286</v>
      </c>
      <c r="AJ45" s="27">
        <f t="shared" si="106"/>
        <v>0.59604368364836979</v>
      </c>
      <c r="AK45" s="27">
        <f t="shared" si="107"/>
        <v>8.9865623926576177</v>
      </c>
      <c r="AL45" s="27"/>
      <c r="AM45" s="27">
        <f t="shared" ref="AM45:AM52" si="130">AR9-AM9</f>
        <v>8.7392795222941828</v>
      </c>
      <c r="AN45" s="27">
        <f t="shared" si="108"/>
        <v>2.8829675477065173</v>
      </c>
      <c r="AO45" s="27">
        <f t="shared" si="109"/>
        <v>0.27279365521802124</v>
      </c>
      <c r="AP45" s="27">
        <f t="shared" si="110"/>
        <v>11.89504072521872</v>
      </c>
      <c r="AQ45" s="27"/>
      <c r="AR45" s="27">
        <f t="shared" ref="AR45:AR52" si="131">AR9-AH9</f>
        <v>14.135125550077504</v>
      </c>
      <c r="AS45" s="27">
        <f t="shared" si="111"/>
        <v>5.8776402289324459</v>
      </c>
      <c r="AT45" s="27">
        <f t="shared" si="112"/>
        <v>0.86883733886639103</v>
      </c>
      <c r="AU45" s="27">
        <f t="shared" si="113"/>
        <v>20.881603117876338</v>
      </c>
    </row>
    <row r="46" spans="1:47" x14ac:dyDescent="0.2">
      <c r="A46" t="str">
        <f>$A$10</f>
        <v>Associate professional occupations</v>
      </c>
      <c r="B46" s="27">
        <f t="shared" si="114"/>
        <v>4.0732609069046077</v>
      </c>
      <c r="C46" s="27">
        <f t="shared" si="115"/>
        <v>2.2997094070830375</v>
      </c>
      <c r="D46" s="27">
        <f t="shared" si="116"/>
        <v>-1.9509763562289386</v>
      </c>
      <c r="E46" s="27">
        <f t="shared" si="117"/>
        <v>4.4219939577587013</v>
      </c>
      <c r="F46" s="27"/>
      <c r="G46" s="27">
        <f t="shared" si="118"/>
        <v>2.6567484906902408</v>
      </c>
      <c r="H46" s="27">
        <f t="shared" si="119"/>
        <v>0.43807970965078624</v>
      </c>
      <c r="I46" s="27">
        <f t="shared" si="120"/>
        <v>0.5902792699204884</v>
      </c>
      <c r="J46" s="27">
        <f t="shared" si="121"/>
        <v>3.6851074702615136</v>
      </c>
      <c r="K46" s="27"/>
      <c r="L46" s="27">
        <f t="shared" si="122"/>
        <v>6.7300093975948485</v>
      </c>
      <c r="M46" s="27">
        <f t="shared" si="123"/>
        <v>2.7377891167338237</v>
      </c>
      <c r="N46" s="27">
        <f t="shared" si="124"/>
        <v>-1.3606970863084502</v>
      </c>
      <c r="O46" s="27">
        <f t="shared" si="125"/>
        <v>8.1071014280202149</v>
      </c>
      <c r="Q46" t="str">
        <f>$A$10</f>
        <v>Associate professional occupations</v>
      </c>
      <c r="R46" s="27">
        <f t="shared" si="126"/>
        <v>1.2504450434850085</v>
      </c>
      <c r="S46" s="27">
        <f t="shared" si="96"/>
        <v>1.0124983103170639</v>
      </c>
      <c r="T46" s="27">
        <f t="shared" si="97"/>
        <v>-1.5025919014114484</v>
      </c>
      <c r="U46" s="27">
        <f t="shared" si="98"/>
        <v>0.76035145239062274</v>
      </c>
      <c r="V46" s="27"/>
      <c r="W46" s="27">
        <f>AB10-W10</f>
        <v>-0.61426849041946241</v>
      </c>
      <c r="X46" s="27">
        <f t="shared" si="99"/>
        <v>-0.37925431185989389</v>
      </c>
      <c r="Y46" s="27">
        <f t="shared" si="100"/>
        <v>6.4091189354989808E-2</v>
      </c>
      <c r="Z46" s="27">
        <f t="shared" si="101"/>
        <v>-0.92943161292436116</v>
      </c>
      <c r="AA46" s="27"/>
      <c r="AB46" s="27">
        <f t="shared" si="128"/>
        <v>0.6361765530655461</v>
      </c>
      <c r="AC46" s="27">
        <f t="shared" si="102"/>
        <v>0.63324399845717005</v>
      </c>
      <c r="AD46" s="27">
        <f t="shared" si="103"/>
        <v>-1.4385007120564586</v>
      </c>
      <c r="AE46" s="27">
        <f t="shared" si="104"/>
        <v>-0.16908016053373842</v>
      </c>
      <c r="AG46" t="str">
        <f>$A$10</f>
        <v>Associate professional occupations</v>
      </c>
      <c r="AH46" s="27">
        <f t="shared" si="129"/>
        <v>2.8228158634196276</v>
      </c>
      <c r="AI46" s="27">
        <f t="shared" si="105"/>
        <v>1.2872110967659758</v>
      </c>
      <c r="AJ46" s="27">
        <f t="shared" si="106"/>
        <v>-0.44838445481748934</v>
      </c>
      <c r="AK46" s="27">
        <f t="shared" si="107"/>
        <v>3.6616425053681141</v>
      </c>
      <c r="AL46" s="27"/>
      <c r="AM46" s="27">
        <f t="shared" si="130"/>
        <v>3.271016981109657</v>
      </c>
      <c r="AN46" s="27">
        <f t="shared" si="108"/>
        <v>0.81733402151068013</v>
      </c>
      <c r="AO46" s="27">
        <f t="shared" si="109"/>
        <v>0.52618808056549771</v>
      </c>
      <c r="AP46" s="27">
        <f t="shared" si="110"/>
        <v>4.6145390831858322</v>
      </c>
      <c r="AQ46" s="27"/>
      <c r="AR46" s="27">
        <f t="shared" si="131"/>
        <v>6.0938328445292846</v>
      </c>
      <c r="AS46" s="27">
        <f t="shared" si="111"/>
        <v>2.1045451182766559</v>
      </c>
      <c r="AT46" s="27">
        <f t="shared" si="112"/>
        <v>7.7803625748008365E-2</v>
      </c>
      <c r="AU46" s="27">
        <f t="shared" si="113"/>
        <v>8.2761815885539463</v>
      </c>
    </row>
    <row r="47" spans="1:47" x14ac:dyDescent="0.2">
      <c r="A47" t="str">
        <f>$A$11</f>
        <v>Administrative and secretarial occupations</v>
      </c>
      <c r="B47" s="27">
        <f t="shared" si="114"/>
        <v>-2.0823889105371336</v>
      </c>
      <c r="C47" s="27">
        <f t="shared" si="115"/>
        <v>-0.7025146180237698</v>
      </c>
      <c r="D47" s="27">
        <f t="shared" si="116"/>
        <v>-0.63152342386971405</v>
      </c>
      <c r="E47" s="27">
        <f t="shared" si="117"/>
        <v>-3.4164269524306192</v>
      </c>
      <c r="F47" s="27"/>
      <c r="G47" s="27">
        <f t="shared" si="118"/>
        <v>-6.4872893557334024</v>
      </c>
      <c r="H47" s="27">
        <f t="shared" si="119"/>
        <v>-5.0427853962894531</v>
      </c>
      <c r="I47" s="27">
        <f t="shared" si="120"/>
        <v>0.16387725048966839</v>
      </c>
      <c r="J47" s="27">
        <f t="shared" si="121"/>
        <v>-11.366197501533186</v>
      </c>
      <c r="K47" s="27"/>
      <c r="L47" s="27">
        <f t="shared" si="122"/>
        <v>-8.569678266270536</v>
      </c>
      <c r="M47" s="27">
        <f t="shared" si="123"/>
        <v>-5.7453000143132229</v>
      </c>
      <c r="N47" s="27">
        <f t="shared" si="124"/>
        <v>-0.46764617338004566</v>
      </c>
      <c r="O47" s="27">
        <f t="shared" si="125"/>
        <v>-14.782624453963805</v>
      </c>
      <c r="Q47" t="str">
        <f>$A$11</f>
        <v>Administrative and secretarial occupations</v>
      </c>
      <c r="R47" s="27">
        <f t="shared" si="126"/>
        <v>0.17580279890058392</v>
      </c>
      <c r="S47" s="27">
        <f t="shared" si="96"/>
        <v>0.45785299975408256</v>
      </c>
      <c r="T47" s="27">
        <f t="shared" si="97"/>
        <v>-0.24786915184163427</v>
      </c>
      <c r="U47" s="27">
        <f t="shared" si="98"/>
        <v>0.3857866468130311</v>
      </c>
      <c r="V47" s="27"/>
      <c r="W47" s="27">
        <f t="shared" si="127"/>
        <v>-1.4405742520626319E-2</v>
      </c>
      <c r="X47" s="27">
        <f t="shared" si="99"/>
        <v>-0.35197896713367216</v>
      </c>
      <c r="Y47" s="27">
        <f t="shared" si="100"/>
        <v>0.29181897284599989</v>
      </c>
      <c r="Z47" s="27">
        <f t="shared" si="101"/>
        <v>-7.45657368082977E-2</v>
      </c>
      <c r="AA47" s="27"/>
      <c r="AB47" s="27">
        <f t="shared" si="128"/>
        <v>0.1613970563799576</v>
      </c>
      <c r="AC47" s="27">
        <f t="shared" si="102"/>
        <v>0.1058740326204104</v>
      </c>
      <c r="AD47" s="27">
        <f t="shared" si="103"/>
        <v>4.3949821004365619E-2</v>
      </c>
      <c r="AE47" s="27">
        <f t="shared" si="104"/>
        <v>0.3112209100047334</v>
      </c>
      <c r="AG47" t="str">
        <f>$A$11</f>
        <v>Administrative and secretarial occupations</v>
      </c>
      <c r="AH47" s="27">
        <f t="shared" si="129"/>
        <v>-2.2581917094377282</v>
      </c>
      <c r="AI47" s="27">
        <f t="shared" si="105"/>
        <v>-1.1603676177778546</v>
      </c>
      <c r="AJ47" s="27">
        <f t="shared" si="106"/>
        <v>-0.38365427202807956</v>
      </c>
      <c r="AK47" s="27">
        <f t="shared" si="107"/>
        <v>-3.8022135992436645</v>
      </c>
      <c r="AL47" s="27"/>
      <c r="AM47" s="27">
        <f t="shared" si="130"/>
        <v>-6.4728836132127618</v>
      </c>
      <c r="AN47" s="27">
        <f t="shared" si="108"/>
        <v>-4.6908064291557672</v>
      </c>
      <c r="AO47" s="27">
        <f t="shared" si="109"/>
        <v>-0.1279417223563315</v>
      </c>
      <c r="AP47" s="27">
        <f>AU11-AP11</f>
        <v>-11.291631764724862</v>
      </c>
      <c r="AQ47" s="27"/>
      <c r="AR47" s="27">
        <f t="shared" si="131"/>
        <v>-8.73107532265049</v>
      </c>
      <c r="AS47" s="27">
        <f t="shared" si="111"/>
        <v>-5.8511740469336218</v>
      </c>
      <c r="AT47" s="27">
        <f t="shared" si="112"/>
        <v>-0.51159599438441106</v>
      </c>
      <c r="AU47" s="27">
        <f t="shared" si="113"/>
        <v>-15.093845363968526</v>
      </c>
    </row>
    <row r="48" spans="1:47" x14ac:dyDescent="0.2">
      <c r="A48" t="str">
        <f>$A$12</f>
        <v>Skilled trades occupations</v>
      </c>
      <c r="B48" s="27">
        <f t="shared" si="114"/>
        <v>-6.1293101360287778</v>
      </c>
      <c r="C48" s="27">
        <f t="shared" si="115"/>
        <v>-0.72371921960766095</v>
      </c>
      <c r="D48" s="27">
        <f t="shared" si="116"/>
        <v>-2.4613194893083552</v>
      </c>
      <c r="E48" s="27">
        <f t="shared" si="117"/>
        <v>-9.3143488449447887</v>
      </c>
      <c r="F48" s="27"/>
      <c r="G48" s="27">
        <f t="shared" si="118"/>
        <v>-2.8174363189342415</v>
      </c>
      <c r="H48" s="27">
        <f t="shared" si="119"/>
        <v>1.0893926103508571</v>
      </c>
      <c r="I48" s="27">
        <f t="shared" si="120"/>
        <v>2.5760319678642318</v>
      </c>
      <c r="J48" s="27">
        <f t="shared" si="121"/>
        <v>0.84798825928084653</v>
      </c>
      <c r="K48" s="27"/>
      <c r="L48" s="27">
        <f t="shared" si="122"/>
        <v>-8.9467464549630193</v>
      </c>
      <c r="M48" s="27">
        <f t="shared" si="123"/>
        <v>0.36567339074319616</v>
      </c>
      <c r="N48" s="27">
        <f t="shared" si="124"/>
        <v>0.11471247855587663</v>
      </c>
      <c r="O48" s="27">
        <f t="shared" si="125"/>
        <v>-8.4663605856639421</v>
      </c>
      <c r="Q48" t="str">
        <f>$A$12</f>
        <v>Skilled trades occupations</v>
      </c>
      <c r="R48" s="27">
        <f t="shared" si="126"/>
        <v>-5.9722971516435379</v>
      </c>
      <c r="S48" s="27">
        <f t="shared" si="96"/>
        <v>-0.59310371902447256</v>
      </c>
      <c r="T48" s="27">
        <f t="shared" si="97"/>
        <v>-2.4090327269647087</v>
      </c>
      <c r="U48" s="27">
        <f t="shared" si="98"/>
        <v>-8.9744335976327179</v>
      </c>
      <c r="V48" s="27"/>
      <c r="W48" s="27">
        <f t="shared" si="127"/>
        <v>-3.7271073756715012</v>
      </c>
      <c r="X48" s="27">
        <f t="shared" si="99"/>
        <v>0.65440083289068696</v>
      </c>
      <c r="Y48" s="27">
        <f t="shared" si="100"/>
        <v>1.8249907823339857</v>
      </c>
      <c r="Z48" s="27">
        <f t="shared" si="101"/>
        <v>-1.2477157604468303</v>
      </c>
      <c r="AA48" s="27"/>
      <c r="AB48" s="27">
        <f t="shared" si="128"/>
        <v>-9.6994045273150391</v>
      </c>
      <c r="AC48" s="27">
        <f t="shared" si="102"/>
        <v>6.1297113866214392E-2</v>
      </c>
      <c r="AD48" s="27">
        <f t="shared" si="103"/>
        <v>-0.58404194463072301</v>
      </c>
      <c r="AE48" s="27">
        <f t="shared" si="104"/>
        <v>-10.222149358079548</v>
      </c>
      <c r="AG48" t="str">
        <f>$A$12</f>
        <v>Skilled trades occupations</v>
      </c>
      <c r="AH48" s="27">
        <f t="shared" si="129"/>
        <v>-0.15701298438524569</v>
      </c>
      <c r="AI48" s="27">
        <f t="shared" si="105"/>
        <v>-0.13061550058318794</v>
      </c>
      <c r="AJ48" s="27">
        <f t="shared" si="106"/>
        <v>-5.2286762343647819E-2</v>
      </c>
      <c r="AK48" s="27">
        <f t="shared" si="107"/>
        <v>-0.33991524731208234</v>
      </c>
      <c r="AL48" s="27"/>
      <c r="AM48" s="27">
        <f t="shared" si="130"/>
        <v>0.90967105673726012</v>
      </c>
      <c r="AN48" s="27">
        <f t="shared" si="108"/>
        <v>0.43499177746017192</v>
      </c>
      <c r="AO48" s="27">
        <f t="shared" si="109"/>
        <v>0.75104118553024302</v>
      </c>
      <c r="AP48" s="27">
        <f t="shared" si="110"/>
        <v>2.0957040197276742</v>
      </c>
      <c r="AQ48" s="27"/>
      <c r="AR48" s="27">
        <f t="shared" si="131"/>
        <v>0.75265807235201443</v>
      </c>
      <c r="AS48" s="27">
        <f t="shared" si="111"/>
        <v>0.30437627687698399</v>
      </c>
      <c r="AT48" s="27">
        <f t="shared" si="112"/>
        <v>0.6987544231865952</v>
      </c>
      <c r="AU48" s="27">
        <f t="shared" si="113"/>
        <v>1.7557887724155918</v>
      </c>
    </row>
    <row r="49" spans="1:47" x14ac:dyDescent="0.2">
      <c r="A49" t="str">
        <f>$A$13</f>
        <v>Caring, leisure and other service occupations</v>
      </c>
      <c r="B49" s="27">
        <f t="shared" si="114"/>
        <v>-2.3708093256598026</v>
      </c>
      <c r="C49" s="27">
        <f t="shared" si="115"/>
        <v>-0.28628878698170013</v>
      </c>
      <c r="D49" s="27">
        <f t="shared" si="116"/>
        <v>-0.18206184342224319</v>
      </c>
      <c r="E49" s="27">
        <f t="shared" si="117"/>
        <v>-2.839159956063753</v>
      </c>
      <c r="F49" s="27"/>
      <c r="G49" s="27">
        <f t="shared" si="118"/>
        <v>4.784779056646709</v>
      </c>
      <c r="H49" s="27">
        <f t="shared" si="119"/>
        <v>1.1174751833873309</v>
      </c>
      <c r="I49" s="27">
        <f t="shared" si="120"/>
        <v>0.98178665452096059</v>
      </c>
      <c r="J49" s="27">
        <f t="shared" si="121"/>
        <v>6.8840408945549996</v>
      </c>
      <c r="K49" s="27"/>
      <c r="L49" s="27">
        <f t="shared" si="122"/>
        <v>2.4139697309869064</v>
      </c>
      <c r="M49" s="27">
        <f t="shared" si="123"/>
        <v>0.83118639640563075</v>
      </c>
      <c r="N49" s="27">
        <f t="shared" si="124"/>
        <v>0.7997248110987174</v>
      </c>
      <c r="O49" s="27">
        <f t="shared" si="125"/>
        <v>4.0448809384912465</v>
      </c>
      <c r="Q49" t="str">
        <f>$A$13</f>
        <v>Caring, leisure and other service occupations</v>
      </c>
      <c r="R49" s="27">
        <f t="shared" si="126"/>
        <v>-0.87650237938290587</v>
      </c>
      <c r="S49" s="27">
        <f t="shared" si="96"/>
        <v>0.43110715036919389</v>
      </c>
      <c r="T49" s="27">
        <f t="shared" si="97"/>
        <v>-0.11957661450186841</v>
      </c>
      <c r="U49" s="27">
        <f t="shared" si="98"/>
        <v>-0.56497184351557905</v>
      </c>
      <c r="V49" s="27"/>
      <c r="W49" s="27">
        <f t="shared" si="127"/>
        <v>2.5660521813286188</v>
      </c>
      <c r="X49" s="27">
        <f t="shared" si="99"/>
        <v>1.0232553991975619</v>
      </c>
      <c r="Y49" s="27">
        <f t="shared" si="100"/>
        <v>0.38726505587306026</v>
      </c>
      <c r="Z49" s="27">
        <f t="shared" si="101"/>
        <v>3.97657263639924</v>
      </c>
      <c r="AA49" s="27"/>
      <c r="AB49" s="27">
        <f t="shared" si="128"/>
        <v>1.6895498019457129</v>
      </c>
      <c r="AC49" s="27">
        <f t="shared" si="102"/>
        <v>1.4543625495667558</v>
      </c>
      <c r="AD49" s="27">
        <f t="shared" si="103"/>
        <v>0.26768844137119185</v>
      </c>
      <c r="AE49" s="27">
        <f t="shared" si="104"/>
        <v>3.4116007928836609</v>
      </c>
      <c r="AG49" t="str">
        <f>$A$13</f>
        <v>Caring, leisure and other service occupations</v>
      </c>
      <c r="AH49" s="27">
        <f t="shared" si="129"/>
        <v>-1.4943069462769145</v>
      </c>
      <c r="AI49" s="27">
        <f t="shared" si="105"/>
        <v>-0.71739593735089358</v>
      </c>
      <c r="AJ49" s="27">
        <f t="shared" si="106"/>
        <v>-6.2485228920377445E-2</v>
      </c>
      <c r="AK49" s="27">
        <f t="shared" si="107"/>
        <v>-2.2741881125481811</v>
      </c>
      <c r="AL49" s="27"/>
      <c r="AM49" s="27">
        <f t="shared" si="130"/>
        <v>2.218726875318108</v>
      </c>
      <c r="AN49" s="27">
        <f t="shared" si="108"/>
        <v>9.4219784189775169E-2</v>
      </c>
      <c r="AO49" s="27">
        <f t="shared" si="109"/>
        <v>0.59452159864790044</v>
      </c>
      <c r="AP49" s="27">
        <f t="shared" si="110"/>
        <v>2.907468258155788</v>
      </c>
      <c r="AQ49" s="27"/>
      <c r="AR49" s="27">
        <f t="shared" si="131"/>
        <v>0.72441992904119346</v>
      </c>
      <c r="AS49" s="27">
        <f t="shared" si="111"/>
        <v>-0.62317615316111841</v>
      </c>
      <c r="AT49" s="27">
        <f t="shared" si="112"/>
        <v>0.532036369727523</v>
      </c>
      <c r="AU49" s="27">
        <f t="shared" si="113"/>
        <v>0.63328014560760693</v>
      </c>
    </row>
    <row r="50" spans="1:47" x14ac:dyDescent="0.2">
      <c r="A50" t="str">
        <f>$A$14</f>
        <v>Sales and customer service occupations</v>
      </c>
      <c r="B50" s="27">
        <f t="shared" si="114"/>
        <v>-1.2864129858219577</v>
      </c>
      <c r="C50" s="27">
        <f t="shared" si="115"/>
        <v>1.3796948747311362</v>
      </c>
      <c r="D50" s="27">
        <f t="shared" si="116"/>
        <v>-1.1754084191118737</v>
      </c>
      <c r="E50" s="27">
        <f t="shared" si="117"/>
        <v>-1.0821265302027001</v>
      </c>
      <c r="F50" s="27"/>
      <c r="G50" s="27">
        <f t="shared" si="118"/>
        <v>0.231065808486413</v>
      </c>
      <c r="H50" s="27">
        <f t="shared" si="119"/>
        <v>-0.10375080880158549</v>
      </c>
      <c r="I50" s="27">
        <f t="shared" si="120"/>
        <v>-0.20329086423572762</v>
      </c>
      <c r="J50" s="27">
        <f t="shared" si="121"/>
        <v>-7.5975864550898109E-2</v>
      </c>
      <c r="K50" s="27"/>
      <c r="L50" s="27">
        <f t="shared" si="122"/>
        <v>-1.0553471773355447</v>
      </c>
      <c r="M50" s="27">
        <f t="shared" si="123"/>
        <v>1.2759440659295507</v>
      </c>
      <c r="N50" s="27">
        <f t="shared" si="124"/>
        <v>-1.3786992833476013</v>
      </c>
      <c r="O50" s="27">
        <f t="shared" si="125"/>
        <v>-1.1581023947535982</v>
      </c>
      <c r="Q50" t="str">
        <f>$A$14</f>
        <v>Sales and customer service occupations</v>
      </c>
      <c r="R50" s="27">
        <f t="shared" si="126"/>
        <v>-0.48416334747272671</v>
      </c>
      <c r="S50" s="27">
        <f t="shared" si="96"/>
        <v>1.0647496005040757</v>
      </c>
      <c r="T50" s="27">
        <f t="shared" si="97"/>
        <v>-0.61443047967062392</v>
      </c>
      <c r="U50" s="27">
        <f t="shared" si="98"/>
        <v>-3.3844226639274666E-2</v>
      </c>
      <c r="V50" s="27"/>
      <c r="W50" s="27">
        <f t="shared" si="127"/>
        <v>0.69583627682305149</v>
      </c>
      <c r="X50" s="27">
        <f t="shared" si="99"/>
        <v>0.54143603556483733</v>
      </c>
      <c r="Y50" s="27">
        <f t="shared" si="100"/>
        <v>-0.11689541014403138</v>
      </c>
      <c r="Z50" s="27">
        <f t="shared" si="101"/>
        <v>1.120376902243855</v>
      </c>
      <c r="AA50" s="27"/>
      <c r="AB50" s="27">
        <f t="shared" si="128"/>
        <v>0.21167292935032478</v>
      </c>
      <c r="AC50" s="27">
        <f t="shared" si="102"/>
        <v>1.6061856360689131</v>
      </c>
      <c r="AD50" s="27">
        <f t="shared" si="103"/>
        <v>-0.73132588981465529</v>
      </c>
      <c r="AE50" s="27">
        <f t="shared" si="104"/>
        <v>1.0865326756045803</v>
      </c>
      <c r="AG50" t="str">
        <f>$A$14</f>
        <v>Sales and customer service occupations</v>
      </c>
      <c r="AH50" s="27">
        <f t="shared" si="129"/>
        <v>-0.80224963834921237</v>
      </c>
      <c r="AI50" s="27">
        <f t="shared" si="105"/>
        <v>0.31494527422706042</v>
      </c>
      <c r="AJ50" s="27">
        <f t="shared" si="106"/>
        <v>-0.56097793944124952</v>
      </c>
      <c r="AK50" s="27">
        <f t="shared" si="107"/>
        <v>-1.0482823035634041</v>
      </c>
      <c r="AL50" s="27"/>
      <c r="AM50" s="27">
        <f t="shared" si="130"/>
        <v>-0.46477046833665625</v>
      </c>
      <c r="AN50" s="27">
        <f t="shared" si="108"/>
        <v>-0.64518684436641749</v>
      </c>
      <c r="AO50" s="27">
        <f t="shared" si="109"/>
        <v>-8.6395454091696022E-2</v>
      </c>
      <c r="AP50" s="27">
        <f t="shared" si="110"/>
        <v>-1.1963527667947709</v>
      </c>
      <c r="AQ50" s="27"/>
      <c r="AR50" s="27">
        <f t="shared" si="131"/>
        <v>-1.2670201066858686</v>
      </c>
      <c r="AS50" s="27">
        <f t="shared" si="111"/>
        <v>-0.33024157013935707</v>
      </c>
      <c r="AT50" s="27">
        <f t="shared" si="112"/>
        <v>-0.64737339353294554</v>
      </c>
      <c r="AU50" s="27">
        <f t="shared" si="113"/>
        <v>-2.244635070358175</v>
      </c>
    </row>
    <row r="51" spans="1:47" x14ac:dyDescent="0.2">
      <c r="A51" t="str">
        <f>$A$15</f>
        <v>Process, plant and machine operatives</v>
      </c>
      <c r="B51" s="27">
        <f t="shared" si="114"/>
        <v>-3.9010357977640098</v>
      </c>
      <c r="C51" s="27">
        <f t="shared" si="115"/>
        <v>0.6298444931424747</v>
      </c>
      <c r="D51" s="27">
        <f t="shared" si="116"/>
        <v>-0.7923043082634722</v>
      </c>
      <c r="E51" s="27">
        <f t="shared" si="117"/>
        <v>-4.0634956128850099</v>
      </c>
      <c r="F51" s="27"/>
      <c r="G51" s="27">
        <f t="shared" si="118"/>
        <v>-0.49838979850686904</v>
      </c>
      <c r="H51" s="27">
        <f t="shared" si="119"/>
        <v>1.7751761430263979</v>
      </c>
      <c r="I51" s="27">
        <f t="shared" si="120"/>
        <v>1.0383306703154096</v>
      </c>
      <c r="J51" s="27">
        <f t="shared" si="121"/>
        <v>2.3151170148349394</v>
      </c>
      <c r="K51" s="27"/>
      <c r="L51" s="27">
        <f t="shared" si="122"/>
        <v>-4.3994255962708788</v>
      </c>
      <c r="M51" s="27">
        <f t="shared" si="123"/>
        <v>2.4050206361688726</v>
      </c>
      <c r="N51" s="27">
        <f t="shared" si="124"/>
        <v>0.2460263620519374</v>
      </c>
      <c r="O51" s="27">
        <f t="shared" si="125"/>
        <v>-1.7483785980500706</v>
      </c>
      <c r="Q51" t="str">
        <f>$A$15</f>
        <v>Process, plant and machine operatives</v>
      </c>
      <c r="R51" s="27">
        <f t="shared" si="126"/>
        <v>-3.5166043211401572</v>
      </c>
      <c r="S51" s="27">
        <f t="shared" si="96"/>
        <v>0.7906501026706696</v>
      </c>
      <c r="T51" s="27">
        <f t="shared" si="97"/>
        <v>-0.76864907695851858</v>
      </c>
      <c r="U51" s="27">
        <f t="shared" si="98"/>
        <v>-3.4946032954280071</v>
      </c>
      <c r="V51" s="27"/>
      <c r="W51" s="27">
        <f t="shared" si="127"/>
        <v>-0.63844076743605882</v>
      </c>
      <c r="X51" s="27">
        <f t="shared" si="99"/>
        <v>0.84605220002764892</v>
      </c>
      <c r="Y51" s="27">
        <f t="shared" si="100"/>
        <v>0.86994309614533805</v>
      </c>
      <c r="Z51" s="27">
        <f t="shared" si="101"/>
        <v>1.077554528736929</v>
      </c>
      <c r="AA51" s="27"/>
      <c r="AB51" s="27">
        <f t="shared" si="128"/>
        <v>-4.155045088576216</v>
      </c>
      <c r="AC51" s="27">
        <f t="shared" si="102"/>
        <v>1.6367023026983185</v>
      </c>
      <c r="AD51" s="27">
        <f t="shared" si="103"/>
        <v>0.10129401918681946</v>
      </c>
      <c r="AE51" s="27">
        <f t="shared" si="104"/>
        <v>-2.417048766691078</v>
      </c>
      <c r="AG51" t="str">
        <f>$A$15</f>
        <v>Process, plant and machine operatives</v>
      </c>
      <c r="AH51" s="27">
        <f t="shared" si="129"/>
        <v>-0.38443147662383192</v>
      </c>
      <c r="AI51" s="27">
        <f t="shared" si="105"/>
        <v>-0.16080560952820055</v>
      </c>
      <c r="AJ51" s="27">
        <f t="shared" si="106"/>
        <v>-2.3655231304950952E-2</v>
      </c>
      <c r="AK51" s="27">
        <f t="shared" si="107"/>
        <v>-0.56889231745698376</v>
      </c>
      <c r="AL51" s="27"/>
      <c r="AM51" s="27">
        <f t="shared" si="130"/>
        <v>0.14005096892918512</v>
      </c>
      <c r="AN51" s="27">
        <f t="shared" si="108"/>
        <v>0.92912394299875423</v>
      </c>
      <c r="AO51" s="27">
        <f t="shared" si="109"/>
        <v>0.16838757417007022</v>
      </c>
      <c r="AP51" s="27">
        <f t="shared" si="110"/>
        <v>1.237562486098009</v>
      </c>
      <c r="AQ51" s="27"/>
      <c r="AR51" s="27">
        <f t="shared" si="131"/>
        <v>-0.24438050769464681</v>
      </c>
      <c r="AS51" s="27">
        <f t="shared" si="111"/>
        <v>0.76831833347055367</v>
      </c>
      <c r="AT51" s="27">
        <f t="shared" si="112"/>
        <v>0.14473234286511927</v>
      </c>
      <c r="AU51" s="27">
        <f t="shared" si="113"/>
        <v>0.66867016864102524</v>
      </c>
    </row>
    <row r="52" spans="1:47" x14ac:dyDescent="0.2">
      <c r="A52" t="str">
        <f>$A$16</f>
        <v>Elementary occupations</v>
      </c>
      <c r="B52" s="27">
        <f t="shared" si="114"/>
        <v>-5.3202021354696249</v>
      </c>
      <c r="C52" s="27">
        <f t="shared" si="115"/>
        <v>-2.6895785425808896</v>
      </c>
      <c r="D52" s="27">
        <f t="shared" si="116"/>
        <v>-0.78261279221004232</v>
      </c>
      <c r="E52" s="27">
        <f t="shared" si="117"/>
        <v>-8.7923934702605493</v>
      </c>
      <c r="F52" s="27"/>
      <c r="G52" s="27">
        <f t="shared" si="118"/>
        <v>-1.1305273105912335</v>
      </c>
      <c r="H52" s="27">
        <f t="shared" si="119"/>
        <v>-1.3862604984308717</v>
      </c>
      <c r="I52" s="27">
        <f t="shared" si="120"/>
        <v>0.99160375192842665</v>
      </c>
      <c r="J52" s="27">
        <f t="shared" si="121"/>
        <v>-1.525184057093675</v>
      </c>
      <c r="K52" s="27"/>
      <c r="L52" s="27">
        <f t="shared" si="122"/>
        <v>-6.4507294460608584</v>
      </c>
      <c r="M52" s="27">
        <f t="shared" si="123"/>
        <v>-4.0758390410117613</v>
      </c>
      <c r="N52" s="27">
        <f t="shared" si="124"/>
        <v>0.20899095971838433</v>
      </c>
      <c r="O52" s="27">
        <f t="shared" si="125"/>
        <v>-10.317577527354224</v>
      </c>
      <c r="Q52" t="str">
        <f>$A$16</f>
        <v>Elementary occupations</v>
      </c>
      <c r="R52" s="27">
        <f t="shared" si="126"/>
        <v>-4.1146074204427308</v>
      </c>
      <c r="S52" s="27">
        <f t="shared" si="96"/>
        <v>-0.4123489342523694</v>
      </c>
      <c r="T52" s="27">
        <f t="shared" si="97"/>
        <v>-0.29522969473753857</v>
      </c>
      <c r="U52" s="27">
        <f t="shared" si="98"/>
        <v>-4.8221860494326378</v>
      </c>
      <c r="V52" s="27"/>
      <c r="W52" s="27">
        <f t="shared" si="127"/>
        <v>-1.7526079599841697</v>
      </c>
      <c r="X52" s="27">
        <f t="shared" si="99"/>
        <v>3.6684456004698163E-2</v>
      </c>
      <c r="Y52" s="27">
        <f t="shared" si="100"/>
        <v>0.74173768784179828</v>
      </c>
      <c r="Z52" s="27">
        <f t="shared" si="101"/>
        <v>-0.9741858161376733</v>
      </c>
      <c r="AA52" s="27"/>
      <c r="AB52" s="27">
        <f t="shared" si="128"/>
        <v>-5.8672153804269005</v>
      </c>
      <c r="AC52" s="27">
        <f t="shared" si="102"/>
        <v>-0.37566447824767124</v>
      </c>
      <c r="AD52" s="27">
        <f t="shared" si="103"/>
        <v>0.4465079931042597</v>
      </c>
      <c r="AE52" s="27">
        <f t="shared" si="104"/>
        <v>-5.7963718655703111</v>
      </c>
      <c r="AG52" t="str">
        <f>$A$16</f>
        <v>Elementary occupations</v>
      </c>
      <c r="AH52" s="27">
        <f t="shared" si="129"/>
        <v>-1.2055947150269022</v>
      </c>
      <c r="AI52" s="27">
        <f t="shared" si="105"/>
        <v>-2.2772296083285504</v>
      </c>
      <c r="AJ52" s="27">
        <f t="shared" si="106"/>
        <v>-0.48738309747250141</v>
      </c>
      <c r="AK52" s="27">
        <f t="shared" si="107"/>
        <v>-3.9702074208279541</v>
      </c>
      <c r="AL52" s="27"/>
      <c r="AM52" s="27">
        <f t="shared" si="130"/>
        <v>0.62208064939292651</v>
      </c>
      <c r="AN52" s="27">
        <f t="shared" si="108"/>
        <v>-1.4229449544355823</v>
      </c>
      <c r="AO52" s="27">
        <f t="shared" si="109"/>
        <v>0.24986606408662937</v>
      </c>
      <c r="AP52" s="27">
        <f t="shared" si="110"/>
        <v>-0.55099824095603012</v>
      </c>
      <c r="AQ52" s="27"/>
      <c r="AR52" s="27">
        <f t="shared" si="131"/>
        <v>-0.58351406563397568</v>
      </c>
      <c r="AS52" s="27">
        <f t="shared" si="111"/>
        <v>-3.7001745627641327</v>
      </c>
      <c r="AT52" s="27">
        <f t="shared" si="112"/>
        <v>-0.23751703338587205</v>
      </c>
      <c r="AU52" s="27">
        <f t="shared" si="113"/>
        <v>-4.5212056617839842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-4.623331988038899</v>
      </c>
      <c r="C54" s="29">
        <f t="shared" si="115"/>
        <v>8.330663644882577</v>
      </c>
      <c r="D54" s="29">
        <f t="shared" si="116"/>
        <v>-8.5723316568436871</v>
      </c>
      <c r="E54" s="29">
        <f t="shared" si="117"/>
        <v>-4.8650000000000091</v>
      </c>
      <c r="F54" s="29"/>
      <c r="G54" s="29">
        <f t="shared" si="118"/>
        <v>18.371401654626766</v>
      </c>
      <c r="H54" s="29">
        <f t="shared" si="119"/>
        <v>5.5567372029047419</v>
      </c>
      <c r="I54" s="29">
        <f t="shared" si="120"/>
        <v>7.4978611424686221</v>
      </c>
      <c r="J54" s="29">
        <f t="shared" si="121"/>
        <v>31.426000000000045</v>
      </c>
      <c r="K54" s="29"/>
      <c r="L54" s="29">
        <f t="shared" si="122"/>
        <v>13.748069666587867</v>
      </c>
      <c r="M54" s="29">
        <f t="shared" si="123"/>
        <v>13.887400847787319</v>
      </c>
      <c r="N54" s="29">
        <f t="shared" si="124"/>
        <v>-1.074470514375065</v>
      </c>
      <c r="O54" s="29">
        <f t="shared" si="125"/>
        <v>26.561000000000035</v>
      </c>
      <c r="Q54" s="24" t="str">
        <f>$A$18</f>
        <v>All occupations</v>
      </c>
      <c r="R54" s="29">
        <f t="shared" ref="R54" si="132">W18-R18</f>
        <v>-8.2590073409386093</v>
      </c>
      <c r="S54" s="29">
        <f t="shared" ref="S54" si="133">X18-S18</f>
        <v>5.9986568620807859</v>
      </c>
      <c r="T54" s="29">
        <f t="shared" ref="T54" si="134">Y18-T18</f>
        <v>-7.6194527914357622</v>
      </c>
      <c r="U54" s="29">
        <f t="shared" ref="U54" si="135">Z18-U18</f>
        <v>-9.8798032702935643</v>
      </c>
      <c r="V54" s="29"/>
      <c r="W54" s="29">
        <f t="shared" ref="W54" si="136">AB18-W18</f>
        <v>4.9675561248127451</v>
      </c>
      <c r="X54" s="29">
        <f t="shared" ref="X54" si="137">AC18-X18</f>
        <v>5.5437569546462626</v>
      </c>
      <c r="Y54" s="29">
        <f t="shared" ref="Y54" si="138">AD18-Y18</f>
        <v>4.6685922212457598</v>
      </c>
      <c r="Z54" s="29">
        <f t="shared" ref="Z54" si="139">AE18-Z18</f>
        <v>15.179905300704775</v>
      </c>
      <c r="AA54" s="29"/>
      <c r="AB54" s="29">
        <f t="shared" ref="AB54" si="140">AB18-R18</f>
        <v>-3.2914512161258642</v>
      </c>
      <c r="AC54" s="29">
        <f t="shared" ref="AC54" si="141">AC18-S18</f>
        <v>11.542413816727048</v>
      </c>
      <c r="AD54" s="29">
        <f t="shared" ref="AD54" si="142">AD18-T18</f>
        <v>-2.9508605701900024</v>
      </c>
      <c r="AE54" s="29">
        <f t="shared" ref="AE54" si="143">AE18-U18</f>
        <v>5.3001020304112103</v>
      </c>
      <c r="AG54" s="24" t="str">
        <f>$A$18</f>
        <v>All occupations</v>
      </c>
      <c r="AH54" s="29">
        <f t="shared" ref="AH54" si="144">AM18-AH18</f>
        <v>3.6356753528997388</v>
      </c>
      <c r="AI54" s="29">
        <f t="shared" ref="AI54" si="145">AN18-AI18</f>
        <v>2.3320067828017272</v>
      </c>
      <c r="AJ54" s="29">
        <f t="shared" ref="AJ54" si="146">AO18-AJ18</f>
        <v>-0.95287886540796052</v>
      </c>
      <c r="AK54" s="29">
        <f t="shared" ref="AK54" si="147">AP18-AK18</f>
        <v>5.0148032702934984</v>
      </c>
      <c r="AL54" s="29"/>
      <c r="AM54" s="29">
        <f t="shared" ref="AM54" si="148">AR18-AM18</f>
        <v>13.403845529814049</v>
      </c>
      <c r="AN54" s="29">
        <f t="shared" ref="AN54" si="149">AS18-AN18</f>
        <v>1.298024825854327E-2</v>
      </c>
      <c r="AO54" s="29">
        <f t="shared" ref="AO54" si="150">AT18-AO18</f>
        <v>2.8292689212228836</v>
      </c>
      <c r="AP54" s="29">
        <f t="shared" ref="AP54" si="151">AU18-AP18</f>
        <v>16.24609469929544</v>
      </c>
      <c r="AQ54" s="29"/>
      <c r="AR54" s="29">
        <f t="shared" ref="AR54" si="152">AR18-AH18</f>
        <v>17.039520882713788</v>
      </c>
      <c r="AS54" s="29">
        <f t="shared" ref="AS54" si="153">AS18-AI18</f>
        <v>2.3449870310602705</v>
      </c>
      <c r="AT54" s="29">
        <f t="shared" ref="AT54" si="154">AT18-AJ18</f>
        <v>1.8763900558149231</v>
      </c>
      <c r="AU54" s="29">
        <f t="shared" ref="AU54" si="155">AU18-AK18</f>
        <v>21.260897969588939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Solent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-0.16268731174400308</v>
      </c>
      <c r="N7" s="91">
        <f>'Occ T2'!I180</f>
        <v>0.34362518517636609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-2.2474954053140483</v>
      </c>
      <c r="N9" s="91">
        <f>'Occ T2'!I178</f>
        <v>-8.7556535877997277E-3</v>
      </c>
    </row>
    <row r="10" spans="1:14" x14ac:dyDescent="0.2">
      <c r="L10" s="91" t="str">
        <f>'Occ T3'!A48</f>
        <v>91 Elementary trades and related occupations</v>
      </c>
      <c r="M10" s="91">
        <f>'Occ T2'!H177</f>
        <v>-5.3009088514961782</v>
      </c>
      <c r="N10" s="91">
        <f>'Occ T2'!I177</f>
        <v>-1.7055488891567383</v>
      </c>
    </row>
    <row r="11" spans="1:14" x14ac:dyDescent="0.2">
      <c r="L11" s="114" t="str">
        <f>"["&amp;'Occ T3'!A47&amp;"]"</f>
        <v>[Elementary occupations]</v>
      </c>
      <c r="M11" s="91">
        <f>'Occ T1'!H88</f>
        <v>-2.5853197823052954</v>
      </c>
      <c r="N11" s="91">
        <f>'Occ T1'!I88</f>
        <v>-0.16368244149160827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-2.7397139206014054</v>
      </c>
      <c r="N13" s="91">
        <f>'Occ T2'!I176</f>
        <v>0.28705708006935282</v>
      </c>
    </row>
    <row r="14" spans="1:14" x14ac:dyDescent="0.2">
      <c r="L14" s="91" t="str">
        <f>'Occ T3'!A44</f>
        <v>81 Process, plant and machine operatives</v>
      </c>
      <c r="M14" s="91">
        <f>'Occ T2'!H175</f>
        <v>-3.0727325112642201</v>
      </c>
      <c r="N14" s="91">
        <f>'Occ T2'!I175</f>
        <v>1.1275511504627689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-2.8471098691909336</v>
      </c>
      <c r="N15" s="91">
        <f>'Occ T1'!I87</f>
        <v>0.56706292152552962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1.3840347197513703</v>
      </c>
      <c r="N17" s="91">
        <f>'Occ T2'!I174</f>
        <v>2.4069828004613214</v>
      </c>
    </row>
    <row r="18" spans="12:14" x14ac:dyDescent="0.2">
      <c r="L18" s="91" t="str">
        <f>'Occ T3'!A40</f>
        <v>71 Sales occupations</v>
      </c>
      <c r="M18" s="91">
        <f>'Occ T2'!H173</f>
        <v>-0.95414749279780775</v>
      </c>
      <c r="N18" s="91">
        <f>'Occ T2'!I173</f>
        <v>-0.82914297622074251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-0.48553242419868692</v>
      </c>
      <c r="N19" s="91">
        <f>'Occ T1'!I86</f>
        <v>-1.1539765616386255E-2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0.26451160514846528</v>
      </c>
      <c r="N21" s="91">
        <f>'Occ T2'!I172</f>
        <v>-0.92291747653580058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-1.7290089961014332</v>
      </c>
      <c r="N22" s="91">
        <f>'Occ T2'!I171</f>
        <v>0.30245995397679692</v>
      </c>
    </row>
    <row r="23" spans="12:14" x14ac:dyDescent="0.2">
      <c r="L23" s="91" t="str">
        <f>'Occ T3'!A35</f>
        <v>61 Caring personal service occupations</v>
      </c>
      <c r="M23" s="91">
        <f>'Occ T2'!H170</f>
        <v>-0.6984378008448644</v>
      </c>
      <c r="N23" s="91">
        <f>'Occ T2'!I170</f>
        <v>0.89495809937971682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-0.93500419582162042</v>
      </c>
      <c r="N24" s="91">
        <f>'Occ T1'!I85</f>
        <v>0.737991563112117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-4.2247401531536717</v>
      </c>
      <c r="N26" s="91">
        <f>'Occ T2'!I169</f>
        <v>0.31749284847577552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-3.9048820608615253</v>
      </c>
      <c r="N27" s="91">
        <f>'Occ T2'!I168</f>
        <v>-0.14963534566069248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-2.6265236406630144</v>
      </c>
      <c r="N28" s="91">
        <f>'Occ T2'!I167</f>
        <v>-0.18827682163186088</v>
      </c>
    </row>
    <row r="29" spans="12:14" x14ac:dyDescent="0.2">
      <c r="L29" s="91" t="str">
        <f>'Occ T3'!A29</f>
        <v>51 Skilled agricultural and related trades</v>
      </c>
      <c r="M29" s="91">
        <f>'Occ T2'!H166</f>
        <v>-3.1842559744957977</v>
      </c>
      <c r="N29" s="91">
        <f>'Occ T2'!I166</f>
        <v>1.3992119818747595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-3.4603227248940049</v>
      </c>
      <c r="N30" s="91">
        <f>'Occ T1'!I84</f>
        <v>0.11591147679634872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-2.994726583603069</v>
      </c>
      <c r="N32" s="91">
        <f>'Occ T2'!I165</f>
        <v>-1.4418605036389587</v>
      </c>
    </row>
    <row r="33" spans="12:14" x14ac:dyDescent="0.2">
      <c r="L33" s="91" t="str">
        <f>'Occ T3'!A25</f>
        <v>41 Administrative occupations</v>
      </c>
      <c r="M33" s="91">
        <f>'Occ T2'!H164</f>
        <v>-0.52865305494903536</v>
      </c>
      <c r="N33" s="91">
        <f>'Occ T2'!I164</f>
        <v>-1.321204936930509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-1.0705368468161391</v>
      </c>
      <c r="N34" s="91">
        <f>'Occ T1'!I83</f>
        <v>-1.3460160794489529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1.0719571292213459</v>
      </c>
      <c r="N36" s="91">
        <f>'Occ T2'!I163</f>
        <v>-3.115622582214872E-2</v>
      </c>
    </row>
    <row r="37" spans="12:14" x14ac:dyDescent="0.2">
      <c r="L37" s="91" t="str">
        <f>'Occ T3'!A21</f>
        <v>34 Culture, media and sports occupations</v>
      </c>
      <c r="M37" s="91">
        <f>'Occ T2'!H162</f>
        <v>-1.5424589087337348</v>
      </c>
      <c r="N37" s="91">
        <f>'Occ T2'!I162</f>
        <v>0.44996818909226466</v>
      </c>
    </row>
    <row r="38" spans="12:14" x14ac:dyDescent="0.2">
      <c r="L38" s="91" t="str">
        <f>'Occ T3'!A20</f>
        <v>33 Protective service occupations</v>
      </c>
      <c r="M38" s="91">
        <f>'Occ T2'!H161</f>
        <v>0.23103511511399777</v>
      </c>
      <c r="N38" s="91">
        <f>'Occ T2'!I161</f>
        <v>2.0042138637180296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2.6204457569577455</v>
      </c>
      <c r="N39" s="91">
        <f>'Occ T2'!I160</f>
        <v>0.33101909331052504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3.8111871294139732</v>
      </c>
      <c r="N40" s="91">
        <f>'Occ T2'!I159</f>
        <v>-0.52332760015194602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1.072291863574959</v>
      </c>
      <c r="N41" s="91">
        <f>'Occ T1'!I82</f>
        <v>0.28285104501744041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3.5802328493182323</v>
      </c>
      <c r="N43" s="91">
        <f>'Occ T2'!I158</f>
        <v>1.3950651899995892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0.32106753168148483</v>
      </c>
      <c r="N44" s="91">
        <f>'Occ T2'!I157</f>
        <v>0.68701867629950009</v>
      </c>
    </row>
    <row r="45" spans="12:14" x14ac:dyDescent="0.2">
      <c r="L45" s="91" t="str">
        <f>'Occ T3'!A13</f>
        <v>22 Health professionals</v>
      </c>
      <c r="M45" s="91">
        <f>'Occ T2'!H156</f>
        <v>3.0568086182642062</v>
      </c>
      <c r="N45" s="91">
        <f>'Occ T2'!I156</f>
        <v>0.60987310390721028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1.7029227348971165</v>
      </c>
      <c r="N46" s="91">
        <f>'Occ T2'!I155</f>
        <v>0.91626616971278718</v>
      </c>
    </row>
    <row r="47" spans="12:14" x14ac:dyDescent="0.2">
      <c r="L47" s="114" t="str">
        <f>"["&amp;'Occ T3'!A11&amp;"]"</f>
        <v>[Professional occupations]</v>
      </c>
      <c r="M47" s="91">
        <f>'Occ T1'!H81</f>
        <v>2.1891461097021558</v>
      </c>
      <c r="N47" s="91">
        <f>'Occ T1'!I81</f>
        <v>0.96114496230128577</v>
      </c>
    </row>
    <row r="49" spans="12:14" x14ac:dyDescent="0.2">
      <c r="L49" s="107" t="str">
        <f>'Occ T3'!A9</f>
        <v>12 Other managers and proprietors</v>
      </c>
      <c r="M49" s="91">
        <f>'Occ T2'!H154</f>
        <v>-5.3057841503156844E-2</v>
      </c>
      <c r="N49" s="91">
        <f>'Occ T2'!I154</f>
        <v>2.4837671453954879</v>
      </c>
    </row>
    <row r="50" spans="12:14" x14ac:dyDescent="0.2">
      <c r="L50" s="107" t="str">
        <f>'Occ T3'!A8</f>
        <v>11 Corporate managers and directors</v>
      </c>
      <c r="M50" s="91">
        <f>'Occ T2'!H153</f>
        <v>2.6768380700396222</v>
      </c>
      <c r="N50" s="91">
        <f>'Occ T2'!I153</f>
        <v>5.385151810719524E-2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1.8398658561807002</v>
      </c>
      <c r="N51" s="91">
        <f>'Occ T1'!I80</f>
        <v>0.84543480881080768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Solent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6.3139146819414833</v>
      </c>
      <c r="N82" s="94">
        <f>'Occ T2'!F119</f>
        <v>0.41375962588927706</v>
      </c>
    </row>
    <row r="83" spans="12:14" x14ac:dyDescent="0.2">
      <c r="L83" s="10" t="str">
        <f>name!D5</f>
        <v>12 Other managers and proprietors</v>
      </c>
      <c r="M83" s="94">
        <f>'Occ T2'!D9-'Occ T2'!B9</f>
        <v>-5.5281198715743329E-2</v>
      </c>
      <c r="N83" s="94">
        <f>'Occ T2'!F120</f>
        <v>9.2553126065368865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3.1738669907795654</v>
      </c>
      <c r="N84" s="94">
        <f>'Occ T2'!F121</f>
        <v>5.7474941159544031</v>
      </c>
    </row>
    <row r="85" spans="12:14" x14ac:dyDescent="0.2">
      <c r="L85" s="10" t="str">
        <f>name!D7</f>
        <v>22 Health professionals</v>
      </c>
      <c r="M85" s="94">
        <f>'Occ T2'!D11-'Occ T2'!B11</f>
        <v>3.6275302216503711</v>
      </c>
      <c r="N85" s="94">
        <f>'Occ T2'!F122</f>
        <v>2.4784147128901495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0.46747153536019326</v>
      </c>
      <c r="N86" s="94">
        <f>'Occ T2'!F123</f>
        <v>3.179983893140431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6.6934551780127549</v>
      </c>
      <c r="N87" s="94">
        <f>'Occ T2'!F124</f>
        <v>9.5861388298346597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1.9160901409752267</v>
      </c>
      <c r="N88" s="94">
        <f>'Occ T2'!F125</f>
        <v>-0.85022908819555987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1.3941148312819855</v>
      </c>
      <c r="N89" s="94">
        <f>'Occ T2'!F126</f>
        <v>0.58398225386312674</v>
      </c>
    </row>
    <row r="90" spans="12:14" x14ac:dyDescent="0.2">
      <c r="L90" s="10" t="str">
        <f>name!D12</f>
        <v>33 Protective service occupations</v>
      </c>
      <c r="M90" s="94">
        <f>'Occ T2'!D16-'Occ T2'!B16</f>
        <v>0.10645369549427564</v>
      </c>
      <c r="N90" s="94">
        <f>'Occ T2'!F127</f>
        <v>3.2171711874786801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-1.0678644254143315</v>
      </c>
      <c r="N91" s="94">
        <f>'Occ T2'!F128</f>
        <v>0.9204027865794373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2.073199715421552</v>
      </c>
      <c r="N92" s="94">
        <f>'Occ T2'!F129</f>
        <v>-0.18621966946413693</v>
      </c>
    </row>
    <row r="93" spans="12:14" x14ac:dyDescent="0.2">
      <c r="L93" s="10" t="str">
        <f>name!D15</f>
        <v>41 Administrative occupations</v>
      </c>
      <c r="M93" s="94">
        <f>'Occ T2'!D19-'Occ T2'!B19</f>
        <v>-1.3159485234469273</v>
      </c>
      <c r="N93" s="94">
        <f>'Occ T2'!F130</f>
        <v>-8.8618631243948656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-2.1004784289836564</v>
      </c>
      <c r="N94" s="94">
        <f>'Occ T2'!F131</f>
        <v>-2.504334377138326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-0.81636776207236839</v>
      </c>
      <c r="N95" s="94">
        <f>'Occ T2'!F132</f>
        <v>1.0771850089775121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-2.5221198327575607</v>
      </c>
      <c r="N96" s="94">
        <f>'Occ T2'!F133</f>
        <v>-0.493858111814518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-3.1140520085472847</v>
      </c>
      <c r="N97" s="94">
        <f>'Occ T2'!F134</f>
        <v>-0.31386669636593822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-2.8618092415676237</v>
      </c>
      <c r="N98" s="94">
        <f>'Occ T2'!F135</f>
        <v>0.57852805848381017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-1.581529496885608</v>
      </c>
      <c r="N99" s="94">
        <f>'Occ T2'!F136</f>
        <v>6.3405714991310091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-1.2678710868533347</v>
      </c>
      <c r="N100" s="94">
        <f>'Occ T2'!F137</f>
        <v>0.64480581432315276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1.024062767513767E-2</v>
      </c>
      <c r="N101" s="94">
        <f>'Occ T2'!F138</f>
        <v>-0.10133641889908673</v>
      </c>
    </row>
    <row r="102" spans="12:14" x14ac:dyDescent="0.2">
      <c r="L102" s="10" t="str">
        <f>name!D24</f>
        <v>71 Sales occupations</v>
      </c>
      <c r="M102" s="94">
        <f>'Occ T2'!D28-'Occ T2'!B28</f>
        <v>-1.7001283000274015</v>
      </c>
      <c r="N102" s="94">
        <f>'Occ T2'!F139</f>
        <v>-4.0649503830222677</v>
      </c>
    </row>
    <row r="103" spans="12:14" x14ac:dyDescent="0.2">
      <c r="L103" s="10" t="str">
        <f>name!D25</f>
        <v>72 Customer service occupations</v>
      </c>
      <c r="M103" s="94">
        <f>'Occ T2'!D29-'Occ T2'!B29</f>
        <v>0.61800176982468358</v>
      </c>
      <c r="N103" s="94">
        <f>'Occ T2'!F140</f>
        <v>3.9889745184713501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-1.4144767746658999</v>
      </c>
      <c r="N104" s="94">
        <f>'Occ T2'!F141</f>
        <v>1.5340498106362421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-2.6490188382191704</v>
      </c>
      <c r="N105" s="94">
        <f>'Occ T2'!F142</f>
        <v>0.7810672041987452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-1.997128844880975</v>
      </c>
      <c r="N106" s="94">
        <f>'Occ T2'!F143</f>
        <v>-1.4510853673749544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-6.7952646253796445</v>
      </c>
      <c r="N107" s="94">
        <f>'Occ T2'!F144</f>
        <v>-7.4098689718731237E-2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-4.8650000000001228</v>
      </c>
      <c r="N109" s="94">
        <f>'Occ T2'!F146</f>
        <v>31.426000000000386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Solent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6.2586334832257364</v>
      </c>
      <c r="N153" s="94">
        <f>'Occ T1'!H8</f>
        <v>9.66907223242616</v>
      </c>
    </row>
    <row r="154" spans="1:14" x14ac:dyDescent="0.2">
      <c r="L154" s="10" t="str">
        <f>name!E5</f>
        <v>Professional occupations</v>
      </c>
      <c r="M154" s="94">
        <f>'Occ T1'!D9-'Occ T1'!B9</f>
        <v>13.962323925802878</v>
      </c>
      <c r="N154" s="94">
        <f>'Occ T1'!H9</f>
        <v>20.992031551819622</v>
      </c>
    </row>
    <row r="155" spans="1:14" x14ac:dyDescent="0.2">
      <c r="L155" s="10" t="str">
        <f>name!E6</f>
        <v>Associate professional occupations</v>
      </c>
      <c r="M155" s="94">
        <f>'Occ T1'!D10-'Occ T1'!B10</f>
        <v>4.4219939577587155</v>
      </c>
      <c r="N155" s="94">
        <f>'Occ T1'!H10</f>
        <v>3.6851074702615421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-3.4164269524305837</v>
      </c>
      <c r="N156" s="94">
        <f>'Occ T1'!H11</f>
        <v>-11.366197501533186</v>
      </c>
    </row>
    <row r="157" spans="1:14" x14ac:dyDescent="0.2">
      <c r="L157" s="10" t="str">
        <f>name!E8</f>
        <v>Skilled trades occupations</v>
      </c>
      <c r="M157" s="94">
        <f>'Occ T1'!D12-'Occ T1'!B12</f>
        <v>-9.3143488449448384</v>
      </c>
      <c r="N157" s="94">
        <f>'Occ T1'!H12</f>
        <v>0.84798825928086785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-2.8391599560638028</v>
      </c>
      <c r="N158" s="94">
        <f>'Occ T1'!H13</f>
        <v>6.8840408945550777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-1.0821265302027214</v>
      </c>
      <c r="N159" s="94">
        <f>'Occ T1'!H14</f>
        <v>-7.597586455091232E-2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-4.0634956128850703</v>
      </c>
      <c r="N160" s="94">
        <f>'Occ T1'!H15</f>
        <v>2.3151170148349856</v>
      </c>
    </row>
    <row r="161" spans="12:14" x14ac:dyDescent="0.2">
      <c r="L161" s="10" t="str">
        <f>name!E12</f>
        <v>Elementary occupations</v>
      </c>
      <c r="M161" s="94">
        <f>'Occ T1'!D16-'Occ T1'!B16</f>
        <v>-8.7923934702606275</v>
      </c>
      <c r="N161" s="94">
        <f>'Occ T1'!H16</f>
        <v>-1.5251840570936821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-4.8650000000004638</v>
      </c>
      <c r="N163" s="94">
        <f>'Occ T1'!H18</f>
        <v>31.426000000000471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Solent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55.0143043711088</v>
      </c>
      <c r="N5" s="87">
        <f>SUM(N6:N7)</f>
        <v>60.083374775655535</v>
      </c>
      <c r="O5" s="87">
        <f t="shared" ref="O5:AL5" si="1">SUM(O6:O7)</f>
        <v>63.24758643527079</v>
      </c>
      <c r="P5" s="87">
        <f t="shared" si="1"/>
        <v>64.255452712026724</v>
      </c>
      <c r="Q5" s="87">
        <f t="shared" si="1"/>
        <v>63.16085597682423</v>
      </c>
      <c r="R5" s="87">
        <f t="shared" si="1"/>
        <v>65.575766377211707</v>
      </c>
      <c r="S5" s="87">
        <f t="shared" si="1"/>
        <v>67.681169525877294</v>
      </c>
      <c r="T5" s="87">
        <f t="shared" si="1"/>
        <v>68.243014281165969</v>
      </c>
      <c r="U5" s="87">
        <f t="shared" si="1"/>
        <v>67.565104474697563</v>
      </c>
      <c r="V5" s="87">
        <f t="shared" si="1"/>
        <v>71.428787597385394</v>
      </c>
      <c r="W5" s="87">
        <f t="shared" si="1"/>
        <v>71.834399860437443</v>
      </c>
      <c r="X5" s="87">
        <f t="shared" si="1"/>
        <v>69.885439243384582</v>
      </c>
      <c r="Y5" s="87">
        <f t="shared" si="1"/>
        <v>70.723990533988655</v>
      </c>
      <c r="Z5" s="87">
        <f t="shared" si="1"/>
        <v>71.711226369005331</v>
      </c>
      <c r="AA5" s="87">
        <f t="shared" si="1"/>
        <v>72.774418903101093</v>
      </c>
      <c r="AB5" s="87">
        <f t="shared" si="1"/>
        <v>73.62376861181906</v>
      </c>
      <c r="AC5" s="87">
        <f t="shared" si="1"/>
        <v>74.423556682807089</v>
      </c>
      <c r="AD5" s="87">
        <f t="shared" si="1"/>
        <v>75.202874793900193</v>
      </c>
      <c r="AE5" s="87">
        <f t="shared" si="1"/>
        <v>75.962133053415286</v>
      </c>
      <c r="AF5" s="87">
        <f t="shared" si="1"/>
        <v>76.713854147609766</v>
      </c>
      <c r="AG5" s="87">
        <f t="shared" si="1"/>
        <v>77.498909593038064</v>
      </c>
      <c r="AH5" s="87">
        <f t="shared" si="1"/>
        <v>78.264884740084142</v>
      </c>
      <c r="AI5" s="87">
        <f t="shared" si="1"/>
        <v>79.055467659692155</v>
      </c>
      <c r="AJ5" s="87">
        <f t="shared" si="1"/>
        <v>79.833984445077107</v>
      </c>
      <c r="AK5" s="87">
        <f t="shared" si="1"/>
        <v>80.681435493727008</v>
      </c>
      <c r="AL5" s="87">
        <f t="shared" si="1"/>
        <v>81.503472092863603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38.840301334333731</v>
      </c>
      <c r="N6" s="11">
        <v>41.826121123322075</v>
      </c>
      <c r="O6" s="11">
        <v>44.064277585754311</v>
      </c>
      <c r="P6" s="11">
        <v>44.393067321414613</v>
      </c>
      <c r="Q6" s="11">
        <v>41.922424172022659</v>
      </c>
      <c r="R6" s="11">
        <v>44.715554087157038</v>
      </c>
      <c r="S6" s="11">
        <v>48.334353481088158</v>
      </c>
      <c r="T6" s="11">
        <v>48.206054482476141</v>
      </c>
      <c r="U6" s="11">
        <v>47.493461939777831</v>
      </c>
      <c r="V6" s="11">
        <v>50.249615874941028</v>
      </c>
      <c r="W6" s="11">
        <v>51.029468769098521</v>
      </c>
      <c r="X6" s="11">
        <v>45.694222581949738</v>
      </c>
      <c r="Y6" s="11">
        <v>46.102658124406751</v>
      </c>
      <c r="Z6" s="11">
        <v>46.619894954755878</v>
      </c>
      <c r="AA6" s="11">
        <v>47.186282976974304</v>
      </c>
      <c r="AB6" s="11">
        <v>47.612206963654472</v>
      </c>
      <c r="AC6" s="11">
        <v>48.001247959342436</v>
      </c>
      <c r="AD6" s="11">
        <v>48.369713720650317</v>
      </c>
      <c r="AE6" s="11">
        <v>48.736053939145549</v>
      </c>
      <c r="AF6" s="11">
        <v>49.099647048360431</v>
      </c>
      <c r="AG6" s="11">
        <v>49.484026305223068</v>
      </c>
      <c r="AH6" s="11">
        <v>49.854904927055685</v>
      </c>
      <c r="AI6" s="11">
        <v>50.241142942184567</v>
      </c>
      <c r="AJ6" s="11">
        <v>50.625342397589243</v>
      </c>
      <c r="AK6" s="11">
        <v>51.045494589531103</v>
      </c>
      <c r="AL6" s="11">
        <v>51.443228394987798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16.174003036775069</v>
      </c>
      <c r="N7" s="11">
        <v>18.257253652333461</v>
      </c>
      <c r="O7" s="11">
        <v>19.183308849516475</v>
      </c>
      <c r="P7" s="11">
        <v>19.862385390612115</v>
      </c>
      <c r="Q7" s="11">
        <v>21.238431804801571</v>
      </c>
      <c r="R7" s="11">
        <v>20.860212290054665</v>
      </c>
      <c r="S7" s="11">
        <v>19.346816044789144</v>
      </c>
      <c r="T7" s="11">
        <v>20.036959798689832</v>
      </c>
      <c r="U7" s="11">
        <v>20.071642534919732</v>
      </c>
      <c r="V7" s="11">
        <v>21.179171722444362</v>
      </c>
      <c r="W7" s="11">
        <v>20.804931091338922</v>
      </c>
      <c r="X7" s="11">
        <v>24.191216661434847</v>
      </c>
      <c r="Y7" s="11">
        <v>24.621332409581896</v>
      </c>
      <c r="Z7" s="11">
        <v>25.091331414249453</v>
      </c>
      <c r="AA7" s="11">
        <v>25.588135926126789</v>
      </c>
      <c r="AB7" s="11">
        <v>26.011561648164584</v>
      </c>
      <c r="AC7" s="11">
        <v>26.422308723464656</v>
      </c>
      <c r="AD7" s="11">
        <v>26.833161073249872</v>
      </c>
      <c r="AE7" s="11">
        <v>27.226079114269737</v>
      </c>
      <c r="AF7" s="11">
        <v>27.614207099249327</v>
      </c>
      <c r="AG7" s="11">
        <v>28.014883287815</v>
      </c>
      <c r="AH7" s="11">
        <v>28.40997981302845</v>
      </c>
      <c r="AI7" s="11">
        <v>28.814324717507589</v>
      </c>
      <c r="AJ7" s="11">
        <v>29.208642047487871</v>
      </c>
      <c r="AK7" s="11">
        <v>29.635940904195898</v>
      </c>
      <c r="AL7" s="11">
        <v>30.060243697875809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120.57662627562571</v>
      </c>
      <c r="N9" s="87">
        <f>SUM(N10:N13)</f>
        <v>115.97313161630152</v>
      </c>
      <c r="O9" s="87">
        <f t="shared" ref="O9:AL9" si="3">SUM(O10:O13)</f>
        <v>119.79480194410168</v>
      </c>
      <c r="P9" s="87">
        <f t="shared" si="3"/>
        <v>122.59618232804974</v>
      </c>
      <c r="Q9" s="87">
        <f t="shared" si="3"/>
        <v>120.344389409721</v>
      </c>
      <c r="R9" s="87">
        <f t="shared" si="3"/>
        <v>122.0955326428257</v>
      </c>
      <c r="S9" s="87">
        <f t="shared" si="3"/>
        <v>128.33980368350367</v>
      </c>
      <c r="T9" s="87">
        <f t="shared" si="3"/>
        <v>123.57124001744043</v>
      </c>
      <c r="U9" s="87">
        <f t="shared" si="3"/>
        <v>124.00813481041736</v>
      </c>
      <c r="V9" s="87">
        <f t="shared" si="3"/>
        <v>131.52392841432447</v>
      </c>
      <c r="W9" s="87">
        <f t="shared" si="3"/>
        <v>136.05785656862858</v>
      </c>
      <c r="X9" s="87">
        <f t="shared" si="3"/>
        <v>139.49469122837326</v>
      </c>
      <c r="Y9" s="87">
        <f t="shared" si="3"/>
        <v>140.57829351565155</v>
      </c>
      <c r="Z9" s="87">
        <f t="shared" si="3"/>
        <v>142.05678892800628</v>
      </c>
      <c r="AA9" s="87">
        <f t="shared" si="3"/>
        <v>143.71377312419185</v>
      </c>
      <c r="AB9" s="87">
        <f t="shared" si="3"/>
        <v>145.025456844735</v>
      </c>
      <c r="AC9" s="87">
        <f t="shared" si="3"/>
        <v>146.26875565859768</v>
      </c>
      <c r="AD9" s="87">
        <f t="shared" si="3"/>
        <v>147.4538556812615</v>
      </c>
      <c r="AE9" s="87">
        <f t="shared" si="3"/>
        <v>148.62149728145246</v>
      </c>
      <c r="AF9" s="87">
        <f t="shared" si="3"/>
        <v>149.78938536941004</v>
      </c>
      <c r="AG9" s="87">
        <f t="shared" si="3"/>
        <v>151.01394650619716</v>
      </c>
      <c r="AH9" s="87">
        <f t="shared" si="3"/>
        <v>152.18655359787715</v>
      </c>
      <c r="AI9" s="87">
        <f t="shared" si="3"/>
        <v>153.36756029830252</v>
      </c>
      <c r="AJ9" s="87">
        <f t="shared" si="3"/>
        <v>154.58808455000687</v>
      </c>
      <c r="AK9" s="87">
        <f t="shared" si="3"/>
        <v>155.84240963624865</v>
      </c>
      <c r="AL9" s="87">
        <f t="shared" si="3"/>
        <v>157.0498881204482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34.42578816921398</v>
      </c>
      <c r="N10" s="11">
        <v>32.398364206882526</v>
      </c>
      <c r="O10" s="11">
        <v>34.443348483588295</v>
      </c>
      <c r="P10" s="11">
        <v>34.003069603114795</v>
      </c>
      <c r="Q10" s="11">
        <v>34.067569865323229</v>
      </c>
      <c r="R10" s="11">
        <v>36.027413431090764</v>
      </c>
      <c r="S10" s="11">
        <v>38.144633781839502</v>
      </c>
      <c r="T10" s="11">
        <v>35.447624472991677</v>
      </c>
      <c r="U10" s="11">
        <v>36.374184376726909</v>
      </c>
      <c r="V10" s="11">
        <v>37.575277567671094</v>
      </c>
      <c r="W10" s="11">
        <v>39.201280421870329</v>
      </c>
      <c r="X10" s="11">
        <v>39.591226521761691</v>
      </c>
      <c r="Y10" s="11">
        <v>39.929527310817122</v>
      </c>
      <c r="Z10" s="11">
        <v>40.37125737629718</v>
      </c>
      <c r="AA10" s="11">
        <v>40.860079461573989</v>
      </c>
      <c r="AB10" s="11">
        <v>41.241378404856498</v>
      </c>
      <c r="AC10" s="11">
        <v>41.608911595374572</v>
      </c>
      <c r="AD10" s="11">
        <v>41.965629149447601</v>
      </c>
      <c r="AE10" s="11">
        <v>42.324064381130071</v>
      </c>
      <c r="AF10" s="11">
        <v>42.676491893643856</v>
      </c>
      <c r="AG10" s="11">
        <v>43.048651367513358</v>
      </c>
      <c r="AH10" s="11">
        <v>43.417579234840368</v>
      </c>
      <c r="AI10" s="11">
        <v>43.796162984479892</v>
      </c>
      <c r="AJ10" s="11">
        <v>44.176747582948607</v>
      </c>
      <c r="AK10" s="11">
        <v>44.565147872583452</v>
      </c>
      <c r="AL10" s="11">
        <v>44.948774537824733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21.629402999782009</v>
      </c>
      <c r="N11" s="11">
        <v>22.254340691297489</v>
      </c>
      <c r="O11" s="11">
        <v>23.012453031562735</v>
      </c>
      <c r="P11" s="11">
        <v>23.356818982862375</v>
      </c>
      <c r="Q11" s="11">
        <v>22.202473101773755</v>
      </c>
      <c r="R11" s="11">
        <v>22.326761989425378</v>
      </c>
      <c r="S11" s="11">
        <v>23.489181976049643</v>
      </c>
      <c r="T11" s="11">
        <v>23.660056590429644</v>
      </c>
      <c r="U11" s="11">
        <v>23.209532067860479</v>
      </c>
      <c r="V11" s="11">
        <v>26.09154071679464</v>
      </c>
      <c r="W11" s="11">
        <v>25.954292211075749</v>
      </c>
      <c r="X11" s="11">
        <v>26.665955293344897</v>
      </c>
      <c r="Y11" s="11">
        <v>26.778227991272935</v>
      </c>
      <c r="Z11" s="11">
        <v>26.959026564750555</v>
      </c>
      <c r="AA11" s="11">
        <v>27.163565630404438</v>
      </c>
      <c r="AB11" s="11">
        <v>27.304041743266694</v>
      </c>
      <c r="AC11" s="11">
        <v>27.425610442546422</v>
      </c>
      <c r="AD11" s="11">
        <v>27.53125889244312</v>
      </c>
      <c r="AE11" s="11">
        <v>27.627548923395949</v>
      </c>
      <c r="AF11" s="11">
        <v>27.736154683671764</v>
      </c>
      <c r="AG11" s="11">
        <v>27.860330485964631</v>
      </c>
      <c r="AH11" s="11">
        <v>27.98009649625714</v>
      </c>
      <c r="AI11" s="11">
        <v>28.099589423122975</v>
      </c>
      <c r="AJ11" s="11">
        <v>28.222775913973969</v>
      </c>
      <c r="AK11" s="11">
        <v>28.339337428452431</v>
      </c>
      <c r="AL11" s="11">
        <v>28.432706923965899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27.39509868421019</v>
      </c>
      <c r="N12" s="11">
        <v>27.01555814774505</v>
      </c>
      <c r="O12" s="11">
        <v>27.0480533373428</v>
      </c>
      <c r="P12" s="11">
        <v>28.99794592760135</v>
      </c>
      <c r="Q12" s="11">
        <v>28.773557461275253</v>
      </c>
      <c r="R12" s="11">
        <v>28.93343693813642</v>
      </c>
      <c r="S12" s="11">
        <v>29.465301939787288</v>
      </c>
      <c r="T12" s="11">
        <v>28.767605678140203</v>
      </c>
      <c r="U12" s="11">
        <v>28.183909409132955</v>
      </c>
      <c r="V12" s="11">
        <v>29.001594328109345</v>
      </c>
      <c r="W12" s="11">
        <v>29.400908473496614</v>
      </c>
      <c r="X12" s="11">
        <v>29.44205727074899</v>
      </c>
      <c r="Y12" s="11">
        <v>29.585263487348325</v>
      </c>
      <c r="Z12" s="11">
        <v>29.838649859985917</v>
      </c>
      <c r="AA12" s="11">
        <v>30.135204833869309</v>
      </c>
      <c r="AB12" s="11">
        <v>30.373771162132929</v>
      </c>
      <c r="AC12" s="11">
        <v>30.612563755366406</v>
      </c>
      <c r="AD12" s="11">
        <v>30.84133033804785</v>
      </c>
      <c r="AE12" s="11">
        <v>31.062205913790407</v>
      </c>
      <c r="AF12" s="11">
        <v>31.281073071345119</v>
      </c>
      <c r="AG12" s="11">
        <v>31.512507498237607</v>
      </c>
      <c r="AH12" s="11">
        <v>31.719967755624022</v>
      </c>
      <c r="AI12" s="11">
        <v>31.932953014065895</v>
      </c>
      <c r="AJ12" s="11">
        <v>32.149358935223049</v>
      </c>
      <c r="AK12" s="11">
        <v>32.370594471977235</v>
      </c>
      <c r="AL12" s="11">
        <v>32.580892366637045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37.126336422419527</v>
      </c>
      <c r="N13" s="11">
        <v>34.304868570376435</v>
      </c>
      <c r="O13" s="11">
        <v>35.290947091607848</v>
      </c>
      <c r="P13" s="11">
        <v>36.238347814471204</v>
      </c>
      <c r="Q13" s="11">
        <v>35.300788981348767</v>
      </c>
      <c r="R13" s="11">
        <v>34.807920284173129</v>
      </c>
      <c r="S13" s="11">
        <v>37.240685985827248</v>
      </c>
      <c r="T13" s="11">
        <v>35.695953275878914</v>
      </c>
      <c r="U13" s="11">
        <v>36.240508956697013</v>
      </c>
      <c r="V13" s="11">
        <v>38.855515801749398</v>
      </c>
      <c r="W13" s="11">
        <v>41.501375462185884</v>
      </c>
      <c r="X13" s="11">
        <v>43.795452142517689</v>
      </c>
      <c r="Y13" s="11">
        <v>44.285274726213181</v>
      </c>
      <c r="Z13" s="11">
        <v>44.887855126972624</v>
      </c>
      <c r="AA13" s="11">
        <v>45.554923198344099</v>
      </c>
      <c r="AB13" s="11">
        <v>46.106265534478894</v>
      </c>
      <c r="AC13" s="11">
        <v>46.621669865310274</v>
      </c>
      <c r="AD13" s="11">
        <v>47.115637301322927</v>
      </c>
      <c r="AE13" s="11">
        <v>47.607678063136042</v>
      </c>
      <c r="AF13" s="11">
        <v>48.095665720749302</v>
      </c>
      <c r="AG13" s="11">
        <v>48.592457154481551</v>
      </c>
      <c r="AH13" s="11">
        <v>49.068910111155631</v>
      </c>
      <c r="AI13" s="11">
        <v>49.538854876633778</v>
      </c>
      <c r="AJ13" s="11">
        <v>50.039202117861251</v>
      </c>
      <c r="AK13" s="11">
        <v>50.567329863235528</v>
      </c>
      <c r="AL13" s="11">
        <v>51.087514292020543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75.730003874771711</v>
      </c>
      <c r="N15" s="87">
        <f>SUM(N16:N20)</f>
        <v>76.423471217750432</v>
      </c>
      <c r="O15" s="87">
        <f t="shared" ref="O15:AL15" si="5">SUM(O16:O20)</f>
        <v>80.008958422286028</v>
      </c>
      <c r="P15" s="87">
        <f t="shared" si="5"/>
        <v>77.927253876444695</v>
      </c>
      <c r="Q15" s="87">
        <f t="shared" si="5"/>
        <v>77.800113371021865</v>
      </c>
      <c r="R15" s="87">
        <f t="shared" si="5"/>
        <v>80.727499091848472</v>
      </c>
      <c r="S15" s="87">
        <f t="shared" si="5"/>
        <v>81.75343307696167</v>
      </c>
      <c r="T15" s="87">
        <f t="shared" si="5"/>
        <v>81.48461265945798</v>
      </c>
      <c r="U15" s="87">
        <f t="shared" si="5"/>
        <v>79.873309672959621</v>
      </c>
      <c r="V15" s="87">
        <f t="shared" si="5"/>
        <v>81.763693035800202</v>
      </c>
      <c r="W15" s="87">
        <f t="shared" si="5"/>
        <v>85.149493049607187</v>
      </c>
      <c r="X15" s="87">
        <f t="shared" si="5"/>
        <v>81.018257377178003</v>
      </c>
      <c r="Y15" s="87">
        <f t="shared" si="5"/>
        <v>81.681175101073791</v>
      </c>
      <c r="Z15" s="87">
        <f t="shared" si="5"/>
        <v>82.402379201617251</v>
      </c>
      <c r="AA15" s="87">
        <f t="shared" si="5"/>
        <v>83.267276051484089</v>
      </c>
      <c r="AB15" s="87">
        <f t="shared" si="5"/>
        <v>83.849801384316947</v>
      </c>
      <c r="AC15" s="87">
        <f t="shared" si="5"/>
        <v>84.372430120816688</v>
      </c>
      <c r="AD15" s="87">
        <f t="shared" si="5"/>
        <v>84.837176463672336</v>
      </c>
      <c r="AE15" s="87">
        <f t="shared" si="5"/>
        <v>85.314345884233205</v>
      </c>
      <c r="AF15" s="87">
        <f t="shared" si="5"/>
        <v>85.808322549451617</v>
      </c>
      <c r="AG15" s="87">
        <f t="shared" si="5"/>
        <v>86.335660361345788</v>
      </c>
      <c r="AH15" s="87">
        <f t="shared" si="5"/>
        <v>86.825552734007601</v>
      </c>
      <c r="AI15" s="87">
        <f t="shared" si="5"/>
        <v>87.338683631372348</v>
      </c>
      <c r="AJ15" s="87">
        <f t="shared" si="5"/>
        <v>87.839002482417939</v>
      </c>
      <c r="AK15" s="87">
        <f t="shared" si="5"/>
        <v>88.359313364713486</v>
      </c>
      <c r="AL15" s="87">
        <f t="shared" si="5"/>
        <v>88.834600519868729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10.181770098214013</v>
      </c>
      <c r="N16" s="11">
        <v>9.759567512421004</v>
      </c>
      <c r="O16" s="11">
        <v>10.3771174376422</v>
      </c>
      <c r="P16" s="11">
        <v>10.265864828153967</v>
      </c>
      <c r="Q16" s="11">
        <v>9.2512918337345269</v>
      </c>
      <c r="R16" s="11">
        <v>9.3172969866129076</v>
      </c>
      <c r="S16" s="11">
        <v>9.9769913545704441</v>
      </c>
      <c r="T16" s="11">
        <v>10.530355630147138</v>
      </c>
      <c r="U16" s="11">
        <v>10.541223958072999</v>
      </c>
      <c r="V16" s="11">
        <v>10.277196366867948</v>
      </c>
      <c r="W16" s="11">
        <v>11.233387127588134</v>
      </c>
      <c r="X16" s="11">
        <v>9.5904085636966734</v>
      </c>
      <c r="Y16" s="11">
        <v>9.6353978297216543</v>
      </c>
      <c r="Z16" s="11">
        <v>9.705995209500653</v>
      </c>
      <c r="AA16" s="11">
        <v>9.7887123343096221</v>
      </c>
      <c r="AB16" s="11">
        <v>9.8438891322756472</v>
      </c>
      <c r="AC16" s="11">
        <v>9.8991757707758641</v>
      </c>
      <c r="AD16" s="11">
        <v>9.948179273506458</v>
      </c>
      <c r="AE16" s="11">
        <v>9.9973576359669529</v>
      </c>
      <c r="AF16" s="11">
        <v>10.053837715187068</v>
      </c>
      <c r="AG16" s="11">
        <v>10.108413844802243</v>
      </c>
      <c r="AH16" s="11">
        <v>10.162910976690867</v>
      </c>
      <c r="AI16" s="11">
        <v>10.218922291613277</v>
      </c>
      <c r="AJ16" s="11">
        <v>10.273778015017802</v>
      </c>
      <c r="AK16" s="11">
        <v>10.329568338885659</v>
      </c>
      <c r="AL16" s="11">
        <v>10.383158039392574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8.5877711613762511</v>
      </c>
      <c r="N17" s="11">
        <v>10.349008888031065</v>
      </c>
      <c r="O17" s="11">
        <v>10.232184092086943</v>
      </c>
      <c r="P17" s="11">
        <v>10.038036759926735</v>
      </c>
      <c r="Q17" s="11">
        <v>9.5301217277333983</v>
      </c>
      <c r="R17" s="11">
        <v>10.097062166130877</v>
      </c>
      <c r="S17" s="11">
        <v>10.174374135411087</v>
      </c>
      <c r="T17" s="11">
        <v>9.9192766189693611</v>
      </c>
      <c r="U17" s="11">
        <v>10.509831289620568</v>
      </c>
      <c r="V17" s="11">
        <v>11.224393150907733</v>
      </c>
      <c r="W17" s="11">
        <v>11.491176997412863</v>
      </c>
      <c r="X17" s="11">
        <v>11.113835296591445</v>
      </c>
      <c r="Y17" s="11">
        <v>11.171500893714263</v>
      </c>
      <c r="Z17" s="11">
        <v>11.25512944024222</v>
      </c>
      <c r="AA17" s="11">
        <v>11.353036280331299</v>
      </c>
      <c r="AB17" s="11">
        <v>11.424090116200635</v>
      </c>
      <c r="AC17" s="11">
        <v>11.490151060071616</v>
      </c>
      <c r="AD17" s="11">
        <v>11.551078834374621</v>
      </c>
      <c r="AE17" s="11">
        <v>11.611393068478618</v>
      </c>
      <c r="AF17" s="11">
        <v>11.673685375195126</v>
      </c>
      <c r="AG17" s="11">
        <v>11.744694024165154</v>
      </c>
      <c r="AH17" s="11">
        <v>11.801103268380846</v>
      </c>
      <c r="AI17" s="11">
        <v>11.870949257906124</v>
      </c>
      <c r="AJ17" s="11">
        <v>11.939047227503096</v>
      </c>
      <c r="AK17" s="11">
        <v>12.00766503317894</v>
      </c>
      <c r="AL17" s="11">
        <v>12.07515925127599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8.8446649298013522</v>
      </c>
      <c r="N18" s="11">
        <v>10.199274858745131</v>
      </c>
      <c r="O18" s="11">
        <v>10.360863075581591</v>
      </c>
      <c r="P18" s="11">
        <v>9.3981512269092136</v>
      </c>
      <c r="Q18" s="11">
        <v>9.0790645508407284</v>
      </c>
      <c r="R18" s="11">
        <v>9.1728860985746383</v>
      </c>
      <c r="S18" s="11">
        <v>9.9581365108622926</v>
      </c>
      <c r="T18" s="11">
        <v>9.1110249123635096</v>
      </c>
      <c r="U18" s="11">
        <v>8.7785644061194539</v>
      </c>
      <c r="V18" s="11">
        <v>8.7592597464328392</v>
      </c>
      <c r="W18" s="11">
        <v>9.279339794068914</v>
      </c>
      <c r="X18" s="11">
        <v>10.361100371693011</v>
      </c>
      <c r="Y18" s="11">
        <v>10.61622186269242</v>
      </c>
      <c r="Z18" s="11">
        <v>10.802741863718063</v>
      </c>
      <c r="AA18" s="11">
        <v>11.014399571197149</v>
      </c>
      <c r="AB18" s="11">
        <v>11.149523445743153</v>
      </c>
      <c r="AC18" s="11">
        <v>11.279180773070788</v>
      </c>
      <c r="AD18" s="11">
        <v>11.398963477346671</v>
      </c>
      <c r="AE18" s="11">
        <v>11.529736598853011</v>
      </c>
      <c r="AF18" s="11">
        <v>11.665336299720003</v>
      </c>
      <c r="AG18" s="11">
        <v>11.817652738194194</v>
      </c>
      <c r="AH18" s="11">
        <v>11.964928681051951</v>
      </c>
      <c r="AI18" s="11">
        <v>12.112146738795738</v>
      </c>
      <c r="AJ18" s="11">
        <v>12.241036914872241</v>
      </c>
      <c r="AK18" s="11">
        <v>12.374734841379119</v>
      </c>
      <c r="AL18" s="11">
        <v>12.496510981547594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9.6316974111188411</v>
      </c>
      <c r="N19" s="11">
        <v>10.812601560863335</v>
      </c>
      <c r="O19" s="11">
        <v>11.89575735792296</v>
      </c>
      <c r="P19" s="11">
        <v>11.420735646045642</v>
      </c>
      <c r="Q19" s="11">
        <v>12.575267712289648</v>
      </c>
      <c r="R19" s="11">
        <v>14.280045884165196</v>
      </c>
      <c r="S19" s="11">
        <v>12.74529409420251</v>
      </c>
      <c r="T19" s="11">
        <v>13.849145891044452</v>
      </c>
      <c r="U19" s="11">
        <v>12.714582406288706</v>
      </c>
      <c r="V19" s="11">
        <v>12.650597264647246</v>
      </c>
      <c r="W19" s="11">
        <v>13.212181458750864</v>
      </c>
      <c r="X19" s="11">
        <v>12.414813677828105</v>
      </c>
      <c r="Y19" s="11">
        <v>12.538871952025294</v>
      </c>
      <c r="Z19" s="11">
        <v>12.674221899250314</v>
      </c>
      <c r="AA19" s="11">
        <v>12.833185771240164</v>
      </c>
      <c r="AB19" s="11">
        <v>12.959829871028631</v>
      </c>
      <c r="AC19" s="11">
        <v>13.076582383606976</v>
      </c>
      <c r="AD19" s="11">
        <v>13.186300928941831</v>
      </c>
      <c r="AE19" s="11">
        <v>13.303905167522645</v>
      </c>
      <c r="AF19" s="11">
        <v>13.416237119397556</v>
      </c>
      <c r="AG19" s="11">
        <v>13.527490093232096</v>
      </c>
      <c r="AH19" s="11">
        <v>13.634674471844136</v>
      </c>
      <c r="AI19" s="11">
        <v>13.762620535365972</v>
      </c>
      <c r="AJ19" s="11">
        <v>13.880779169191744</v>
      </c>
      <c r="AK19" s="11">
        <v>14.016560551017474</v>
      </c>
      <c r="AL19" s="11">
        <v>14.132584245330301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38.484100274261245</v>
      </c>
      <c r="N20" s="11">
        <v>35.30301839768989</v>
      </c>
      <c r="O20" s="11">
        <v>37.143036459052333</v>
      </c>
      <c r="P20" s="11">
        <v>36.804465415409148</v>
      </c>
      <c r="Q20" s="11">
        <v>37.364367546423573</v>
      </c>
      <c r="R20" s="11">
        <v>37.86020795636486</v>
      </c>
      <c r="S20" s="11">
        <v>38.898636981915345</v>
      </c>
      <c r="T20" s="11">
        <v>38.074809606933513</v>
      </c>
      <c r="U20" s="11">
        <v>37.329107612857896</v>
      </c>
      <c r="V20" s="11">
        <v>38.852246506944439</v>
      </c>
      <c r="W20" s="11">
        <v>39.933407671786412</v>
      </c>
      <c r="X20" s="11">
        <v>37.53809946736876</v>
      </c>
      <c r="Y20" s="11">
        <v>37.719182562920153</v>
      </c>
      <c r="Z20" s="11">
        <v>37.964290788906006</v>
      </c>
      <c r="AA20" s="11">
        <v>38.277942094405851</v>
      </c>
      <c r="AB20" s="11">
        <v>38.472468819068872</v>
      </c>
      <c r="AC20" s="11">
        <v>38.627340133291433</v>
      </c>
      <c r="AD20" s="11">
        <v>38.752653949502751</v>
      </c>
      <c r="AE20" s="11">
        <v>38.87195341341198</v>
      </c>
      <c r="AF20" s="11">
        <v>38.999226039951871</v>
      </c>
      <c r="AG20" s="11">
        <v>39.137409660952095</v>
      </c>
      <c r="AH20" s="11">
        <v>39.261935336039805</v>
      </c>
      <c r="AI20" s="11">
        <v>39.374044807691234</v>
      </c>
      <c r="AJ20" s="11">
        <v>39.504361155833053</v>
      </c>
      <c r="AK20" s="11">
        <v>39.630784600252298</v>
      </c>
      <c r="AL20" s="11">
        <v>39.747188002322275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70.312893866702765</v>
      </c>
      <c r="N22" s="87">
        <f>SUM(N23:N24)</f>
        <v>67.352024676894445</v>
      </c>
      <c r="O22" s="87">
        <f t="shared" ref="O22:AL22" si="7">SUM(O23:O24)</f>
        <v>67.832703270447439</v>
      </c>
      <c r="P22" s="87">
        <f t="shared" si="7"/>
        <v>65.619529829513866</v>
      </c>
      <c r="Q22" s="87">
        <f t="shared" si="7"/>
        <v>64.660699976786532</v>
      </c>
      <c r="R22" s="87">
        <f t="shared" si="7"/>
        <v>65.207702890321997</v>
      </c>
      <c r="S22" s="87">
        <f t="shared" si="7"/>
        <v>63.006612470015355</v>
      </c>
      <c r="T22" s="87">
        <f t="shared" si="7"/>
        <v>63.373801200358187</v>
      </c>
      <c r="U22" s="87">
        <f t="shared" si="7"/>
        <v>61.703958128880743</v>
      </c>
      <c r="V22" s="87">
        <f t="shared" si="7"/>
        <v>60.723679012931292</v>
      </c>
      <c r="W22" s="87">
        <f t="shared" si="7"/>
        <v>61.791275937891413</v>
      </c>
      <c r="X22" s="87">
        <f t="shared" si="7"/>
        <v>59.483671594825864</v>
      </c>
      <c r="Y22" s="87">
        <f t="shared" si="7"/>
        <v>58.929505958657657</v>
      </c>
      <c r="Z22" s="87">
        <f t="shared" si="7"/>
        <v>58.401263492879245</v>
      </c>
      <c r="AA22" s="87">
        <f t="shared" si="7"/>
        <v>57.951362818285546</v>
      </c>
      <c r="AB22" s="87">
        <f t="shared" si="7"/>
        <v>57.333303688507726</v>
      </c>
      <c r="AC22" s="87">
        <f t="shared" si="7"/>
        <v>56.662412782516988</v>
      </c>
      <c r="AD22" s="87">
        <f t="shared" si="7"/>
        <v>55.959247532623657</v>
      </c>
      <c r="AE22" s="87">
        <f t="shared" si="7"/>
        <v>55.268227029843331</v>
      </c>
      <c r="AF22" s="87">
        <f t="shared" si="7"/>
        <v>54.555955236030904</v>
      </c>
      <c r="AG22" s="87">
        <f t="shared" si="7"/>
        <v>53.887817444217248</v>
      </c>
      <c r="AH22" s="87">
        <f t="shared" si="7"/>
        <v>53.267373525375561</v>
      </c>
      <c r="AI22" s="87">
        <f t="shared" si="7"/>
        <v>52.604434986982916</v>
      </c>
      <c r="AJ22" s="87">
        <f t="shared" si="7"/>
        <v>51.919458228035509</v>
      </c>
      <c r="AK22" s="87">
        <f t="shared" si="7"/>
        <v>51.082297173967795</v>
      </c>
      <c r="AL22" s="87">
        <f t="shared" si="7"/>
        <v>50.425078436358227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51.520560300929631</v>
      </c>
      <c r="N23" s="11">
        <v>50.592119451593085</v>
      </c>
      <c r="O23" s="11">
        <v>51.546352441867654</v>
      </c>
      <c r="P23" s="11">
        <v>49.180917285154536</v>
      </c>
      <c r="Q23" s="11">
        <v>48.842944803282137</v>
      </c>
      <c r="R23" s="11">
        <v>50.314128105232733</v>
      </c>
      <c r="S23" s="11">
        <v>49.002850531121766</v>
      </c>
      <c r="T23" s="11">
        <v>49.144081779292186</v>
      </c>
      <c r="U23" s="11">
        <v>47.395609905624042</v>
      </c>
      <c r="V23" s="11">
        <v>47.63161211405599</v>
      </c>
      <c r="W23" s="11">
        <v>48.998179581785806</v>
      </c>
      <c r="X23" s="11">
        <v>45.298648765022563</v>
      </c>
      <c r="Y23" s="11">
        <v>45.010871479544647</v>
      </c>
      <c r="Z23" s="11">
        <v>44.7527397047484</v>
      </c>
      <c r="AA23" s="11">
        <v>44.568045258233788</v>
      </c>
      <c r="AB23" s="11">
        <v>44.231123432533266</v>
      </c>
      <c r="AC23" s="11">
        <v>43.861656459068755</v>
      </c>
      <c r="AD23" s="11">
        <v>43.444691873976737</v>
      </c>
      <c r="AE23" s="11">
        <v>43.017624439221422</v>
      </c>
      <c r="AF23" s="11">
        <v>42.611273542440408</v>
      </c>
      <c r="AG23" s="11">
        <v>42.234322732150567</v>
      </c>
      <c r="AH23" s="11">
        <v>41.826701583251044</v>
      </c>
      <c r="AI23" s="11">
        <v>41.39093049038712</v>
      </c>
      <c r="AJ23" s="11">
        <v>40.947307672359585</v>
      </c>
      <c r="AK23" s="11">
        <v>40.525291264695618</v>
      </c>
      <c r="AL23" s="11">
        <v>40.13631645739094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18.792333565773131</v>
      </c>
      <c r="N24" s="11">
        <v>16.759905225301363</v>
      </c>
      <c r="O24" s="11">
        <v>16.286350828579792</v>
      </c>
      <c r="P24" s="11">
        <v>16.438612544359334</v>
      </c>
      <c r="Q24" s="11">
        <v>15.8177551735044</v>
      </c>
      <c r="R24" s="11">
        <v>14.893574785089267</v>
      </c>
      <c r="S24" s="11">
        <v>14.003761938893586</v>
      </c>
      <c r="T24" s="11">
        <v>14.229719421065997</v>
      </c>
      <c r="U24" s="11">
        <v>14.308348223256703</v>
      </c>
      <c r="V24" s="11">
        <v>13.092066898875302</v>
      </c>
      <c r="W24" s="11">
        <v>12.793096356105611</v>
      </c>
      <c r="X24" s="11">
        <v>14.185022829803303</v>
      </c>
      <c r="Y24" s="11">
        <v>13.918634479113008</v>
      </c>
      <c r="Z24" s="11">
        <v>13.648523788130843</v>
      </c>
      <c r="AA24" s="11">
        <v>13.383317560051758</v>
      </c>
      <c r="AB24" s="11">
        <v>13.102180255974464</v>
      </c>
      <c r="AC24" s="11">
        <v>12.800756323448233</v>
      </c>
      <c r="AD24" s="11">
        <v>12.514555658646922</v>
      </c>
      <c r="AE24" s="11">
        <v>12.250602590621906</v>
      </c>
      <c r="AF24" s="11">
        <v>11.944681693590498</v>
      </c>
      <c r="AG24" s="11">
        <v>11.653494712066681</v>
      </c>
      <c r="AH24" s="11">
        <v>11.440671942124521</v>
      </c>
      <c r="AI24" s="11">
        <v>11.213504496595796</v>
      </c>
      <c r="AJ24" s="11">
        <v>10.972150555675922</v>
      </c>
      <c r="AK24" s="11">
        <v>10.557005909272178</v>
      </c>
      <c r="AL24" s="11">
        <v>10.288761978967285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56.970073960164363</v>
      </c>
      <c r="N26" s="87">
        <f>SUM(N27:N30)</f>
        <v>56.972163240502972</v>
      </c>
      <c r="O26" s="87">
        <f t="shared" ref="O26:AL26" si="9">SUM(O27:O30)</f>
        <v>55.503042710566383</v>
      </c>
      <c r="P26" s="87">
        <f t="shared" si="9"/>
        <v>55.843785916951802</v>
      </c>
      <c r="Q26" s="87">
        <f t="shared" si="9"/>
        <v>57.585785244493508</v>
      </c>
      <c r="R26" s="87">
        <f>SUM(R27:R30)</f>
        <v>57.692020453428263</v>
      </c>
      <c r="S26" s="87">
        <f t="shared" si="9"/>
        <v>58.504479010092339</v>
      </c>
      <c r="T26" s="87">
        <f t="shared" si="9"/>
        <v>57.967202821574766</v>
      </c>
      <c r="U26" s="87">
        <f t="shared" si="9"/>
        <v>51.929058814100031</v>
      </c>
      <c r="V26" s="87">
        <f t="shared" si="9"/>
        <v>54.767109225404567</v>
      </c>
      <c r="W26" s="87">
        <f t="shared" si="9"/>
        <v>48.377671608483425</v>
      </c>
      <c r="X26" s="87">
        <f t="shared" si="9"/>
        <v>49.491866474630513</v>
      </c>
      <c r="Y26" s="87">
        <f t="shared" si="9"/>
        <v>49.494061859750801</v>
      </c>
      <c r="Z26" s="87">
        <f t="shared" si="9"/>
        <v>49.711236034296107</v>
      </c>
      <c r="AA26" s="87">
        <f t="shared" si="9"/>
        <v>49.925111187252448</v>
      </c>
      <c r="AB26" s="87">
        <f t="shared" si="9"/>
        <v>49.924595675549625</v>
      </c>
      <c r="AC26" s="87">
        <f t="shared" si="9"/>
        <v>49.867000926040234</v>
      </c>
      <c r="AD26" s="87">
        <f t="shared" si="9"/>
        <v>49.76163518517923</v>
      </c>
      <c r="AE26" s="87">
        <f t="shared" si="9"/>
        <v>49.688118981708399</v>
      </c>
      <c r="AF26" s="87">
        <f t="shared" si="9"/>
        <v>49.612548497107419</v>
      </c>
      <c r="AG26" s="87">
        <f t="shared" si="9"/>
        <v>49.559566695614457</v>
      </c>
      <c r="AH26" s="87">
        <f t="shared" si="9"/>
        <v>49.49276352869677</v>
      </c>
      <c r="AI26" s="87">
        <f t="shared" si="9"/>
        <v>49.413555471642368</v>
      </c>
      <c r="AJ26" s="87">
        <f t="shared" si="9"/>
        <v>49.328670491357975</v>
      </c>
      <c r="AK26" s="87">
        <f t="shared" si="9"/>
        <v>49.283796311322391</v>
      </c>
      <c r="AL26" s="87">
        <f t="shared" si="9"/>
        <v>49.225659867764293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4.1595386826440359</v>
      </c>
      <c r="N27" s="11">
        <v>4.671586671518881</v>
      </c>
      <c r="O27" s="11">
        <v>5.2451541450150501</v>
      </c>
      <c r="P27" s="11">
        <v>4.4874595647429327</v>
      </c>
      <c r="Q27" s="11">
        <v>6.2831263719025578</v>
      </c>
      <c r="R27" s="11">
        <v>5.4646355413582004</v>
      </c>
      <c r="S27" s="11">
        <v>5.335071244441548</v>
      </c>
      <c r="T27" s="11">
        <v>5.092505572605079</v>
      </c>
      <c r="U27" s="11">
        <v>4.4923407590880755</v>
      </c>
      <c r="V27" s="11">
        <v>5.7987298429656526</v>
      </c>
      <c r="W27" s="11">
        <v>4.648267779285832</v>
      </c>
      <c r="X27" s="11">
        <v>4.5844473694328265</v>
      </c>
      <c r="Y27" s="11">
        <v>4.6586634983249873</v>
      </c>
      <c r="Z27" s="11">
        <v>4.7521908243118087</v>
      </c>
      <c r="AA27" s="11">
        <v>4.849089256752305</v>
      </c>
      <c r="AB27" s="11">
        <v>4.9301528179377483</v>
      </c>
      <c r="AC27" s="11">
        <v>5.0075140281410659</v>
      </c>
      <c r="AD27" s="11">
        <v>5.0831565358818436</v>
      </c>
      <c r="AE27" s="11">
        <v>5.1540194071711882</v>
      </c>
      <c r="AF27" s="11">
        <v>5.2237850433031427</v>
      </c>
      <c r="AG27" s="11">
        <v>5.3046853020542057</v>
      </c>
      <c r="AH27" s="11">
        <v>5.3846875409855963</v>
      </c>
      <c r="AI27" s="11">
        <v>5.4648397976684917</v>
      </c>
      <c r="AJ27" s="11">
        <v>5.5476417266899745</v>
      </c>
      <c r="AK27" s="11">
        <v>5.6295229507026665</v>
      </c>
      <c r="AL27" s="11">
        <v>5.7254527882633441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20.226245055548876</v>
      </c>
      <c r="N28" s="11">
        <v>20.423493775131199</v>
      </c>
      <c r="O28" s="11">
        <v>19.75858805319956</v>
      </c>
      <c r="P28" s="11">
        <v>20.076644334883554</v>
      </c>
      <c r="Q28" s="11">
        <v>20.151058682210909</v>
      </c>
      <c r="R28" s="11">
        <v>20.240695381189553</v>
      </c>
      <c r="S28" s="11">
        <v>20.70252724297567</v>
      </c>
      <c r="T28" s="11">
        <v>20.192091217493157</v>
      </c>
      <c r="U28" s="11">
        <v>19.180320076114004</v>
      </c>
      <c r="V28" s="11">
        <v>20.202716951274898</v>
      </c>
      <c r="W28" s="11">
        <v>17.718575548431993</v>
      </c>
      <c r="X28" s="11">
        <v>18.046112884313857</v>
      </c>
      <c r="Y28" s="11">
        <v>17.973641266207075</v>
      </c>
      <c r="Z28" s="11">
        <v>17.970002586968825</v>
      </c>
      <c r="AA28" s="11">
        <v>17.969823891271254</v>
      </c>
      <c r="AB28" s="11">
        <v>17.906872311005777</v>
      </c>
      <c r="AC28" s="11">
        <v>17.835989405595601</v>
      </c>
      <c r="AD28" s="11">
        <v>17.758890699691563</v>
      </c>
      <c r="AE28" s="11">
        <v>17.688757903862147</v>
      </c>
      <c r="AF28" s="11">
        <v>17.620591630600618</v>
      </c>
      <c r="AG28" s="11">
        <v>17.551126268285632</v>
      </c>
      <c r="AH28" s="11">
        <v>17.477901000095727</v>
      </c>
      <c r="AI28" s="11">
        <v>17.407771012896141</v>
      </c>
      <c r="AJ28" s="11">
        <v>17.343654309613168</v>
      </c>
      <c r="AK28" s="11">
        <v>17.290572793321399</v>
      </c>
      <c r="AL28" s="11">
        <v>17.224717436617475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20.566759355671216</v>
      </c>
      <c r="N29" s="11">
        <v>18.648758349904163</v>
      </c>
      <c r="O29" s="11">
        <v>16.65366741023908</v>
      </c>
      <c r="P29" s="11">
        <v>17.517439157822775</v>
      </c>
      <c r="Q29" s="11">
        <v>17.145857648986567</v>
      </c>
      <c r="R29" s="11">
        <v>17.244733574323813</v>
      </c>
      <c r="S29" s="11">
        <v>18.329415198468968</v>
      </c>
      <c r="T29" s="11">
        <v>18.653896040838948</v>
      </c>
      <c r="U29" s="11">
        <v>14.848208757808861</v>
      </c>
      <c r="V29" s="11">
        <v>15.820312084736232</v>
      </c>
      <c r="W29" s="11">
        <v>14.130681565776529</v>
      </c>
      <c r="X29" s="11">
        <v>15.143195741797346</v>
      </c>
      <c r="Y29" s="11">
        <v>15.04974825888265</v>
      </c>
      <c r="Z29" s="11">
        <v>15.080579870527801</v>
      </c>
      <c r="AA29" s="11">
        <v>15.087363611212915</v>
      </c>
      <c r="AB29" s="11">
        <v>14.988334018165684</v>
      </c>
      <c r="AC29" s="11">
        <v>14.876311343369148</v>
      </c>
      <c r="AD29" s="11">
        <v>14.755656090580969</v>
      </c>
      <c r="AE29" s="11">
        <v>14.637691767370308</v>
      </c>
      <c r="AF29" s="11">
        <v>14.517123474477071</v>
      </c>
      <c r="AG29" s="11">
        <v>14.405715027012562</v>
      </c>
      <c r="AH29" s="11">
        <v>14.29079400483918</v>
      </c>
      <c r="AI29" s="11">
        <v>14.170492912552092</v>
      </c>
      <c r="AJ29" s="11">
        <v>14.047608789853523</v>
      </c>
      <c r="AK29" s="11">
        <v>13.937314493219384</v>
      </c>
      <c r="AL29" s="11">
        <v>13.816814869410591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12.017530866300232</v>
      </c>
      <c r="N30" s="11">
        <v>13.228324443948729</v>
      </c>
      <c r="O30" s="11">
        <v>13.845633102112693</v>
      </c>
      <c r="P30" s="11">
        <v>13.762242859502534</v>
      </c>
      <c r="Q30" s="11">
        <v>14.00574254139347</v>
      </c>
      <c r="R30" s="11">
        <v>14.741955956556701</v>
      </c>
      <c r="S30" s="11">
        <v>14.137465324206154</v>
      </c>
      <c r="T30" s="11">
        <v>14.028709990637587</v>
      </c>
      <c r="U30" s="11">
        <v>13.408189221089092</v>
      </c>
      <c r="V30" s="11">
        <v>12.945350346427787</v>
      </c>
      <c r="W30" s="11">
        <v>11.880146714989078</v>
      </c>
      <c r="X30" s="11">
        <v>11.718110479086487</v>
      </c>
      <c r="Y30" s="11">
        <v>11.812008836336087</v>
      </c>
      <c r="Z30" s="11">
        <v>11.908462752487669</v>
      </c>
      <c r="AA30" s="11">
        <v>12.018834428015969</v>
      </c>
      <c r="AB30" s="11">
        <v>12.099236528440413</v>
      </c>
      <c r="AC30" s="11">
        <v>12.147186148934413</v>
      </c>
      <c r="AD30" s="11">
        <v>12.163931859024856</v>
      </c>
      <c r="AE30" s="11">
        <v>12.207649903304752</v>
      </c>
      <c r="AF30" s="11">
        <v>12.251048348726592</v>
      </c>
      <c r="AG30" s="11">
        <v>12.298040098262058</v>
      </c>
      <c r="AH30" s="11">
        <v>12.339380982776268</v>
      </c>
      <c r="AI30" s="11">
        <v>12.370451748525639</v>
      </c>
      <c r="AJ30" s="11">
        <v>12.389765665201308</v>
      </c>
      <c r="AK30" s="11">
        <v>12.426386074078945</v>
      </c>
      <c r="AL30" s="11">
        <v>12.458674773472888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57.205554919420713</v>
      </c>
      <c r="N32" s="87">
        <f t="shared" si="10"/>
        <v>55.619045637051528</v>
      </c>
      <c r="O32" s="87">
        <f t="shared" si="10"/>
        <v>56.010869856318727</v>
      </c>
      <c r="P32" s="87">
        <f t="shared" si="10"/>
        <v>57.676129910990802</v>
      </c>
      <c r="Q32" s="87">
        <f t="shared" si="10"/>
        <v>58.118467544398285</v>
      </c>
      <c r="R32" s="87">
        <f t="shared" si="10"/>
        <v>61.876753752716624</v>
      </c>
      <c r="S32" s="87">
        <f t="shared" si="10"/>
        <v>60.837207165469025</v>
      </c>
      <c r="T32" s="87">
        <f t="shared" si="10"/>
        <v>60.64259757733786</v>
      </c>
      <c r="U32" s="87">
        <f t="shared" si="10"/>
        <v>58.0006513089102</v>
      </c>
      <c r="V32" s="87">
        <f t="shared" si="10"/>
        <v>61.982932435706992</v>
      </c>
      <c r="W32" s="87">
        <f t="shared" si="10"/>
        <v>59.037593796652821</v>
      </c>
      <c r="X32" s="87">
        <f t="shared" si="10"/>
        <v>60.532453778769387</v>
      </c>
      <c r="Y32" s="87">
        <f t="shared" si="10"/>
        <v>60.824660942647576</v>
      </c>
      <c r="Z32" s="87">
        <f t="shared" si="10"/>
        <v>61.263968668547697</v>
      </c>
      <c r="AA32" s="87">
        <f t="shared" si="10"/>
        <v>61.796352598740164</v>
      </c>
      <c r="AB32" s="87">
        <f t="shared" si="10"/>
        <v>62.228640674721177</v>
      </c>
      <c r="AC32" s="87">
        <f t="shared" si="10"/>
        <v>62.620375605501678</v>
      </c>
      <c r="AD32" s="87">
        <f t="shared" si="10"/>
        <v>62.998352677409791</v>
      </c>
      <c r="AE32" s="87">
        <f t="shared" ref="AE32" si="11">SUM(AE33:AE35)</f>
        <v>63.358046646156851</v>
      </c>
      <c r="AF32" s="87">
        <f t="shared" ref="AF32" si="12">SUM(AF33:AF35)</f>
        <v>63.722381216554929</v>
      </c>
      <c r="AG32" s="87">
        <f t="shared" ref="AG32" si="13">SUM(AG33:AG35)</f>
        <v>64.104015078854061</v>
      </c>
      <c r="AH32" s="87">
        <f t="shared" ref="AH32" si="14">SUM(AH33:AH35)</f>
        <v>64.467026703094803</v>
      </c>
      <c r="AI32" s="87">
        <f t="shared" ref="AI32" si="15">SUM(AI33:AI35)</f>
        <v>64.838025820831135</v>
      </c>
      <c r="AJ32" s="87">
        <f t="shared" ref="AJ32" si="16">SUM(AJ33:AJ35)</f>
        <v>65.211500527898082</v>
      </c>
      <c r="AK32" s="87">
        <f t="shared" ref="AK32" si="17">SUM(AK33:AK35)</f>
        <v>65.571542595162896</v>
      </c>
      <c r="AL32" s="87">
        <f t="shared" ref="AL32" si="18">SUM(AL33:AL35)</f>
        <v>65.921634691207899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44.226832784169993</v>
      </c>
      <c r="N33" s="11">
        <v>41.356473878174867</v>
      </c>
      <c r="O33" s="11">
        <v>41.537165338189084</v>
      </c>
      <c r="P33" s="11">
        <v>43.315315358038802</v>
      </c>
      <c r="Q33" s="11">
        <v>43.42543021544536</v>
      </c>
      <c r="R33" s="11">
        <v>45.924671647635208</v>
      </c>
      <c r="S33" s="11">
        <v>46.280712523795508</v>
      </c>
      <c r="T33" s="11">
        <v>45.408572138761002</v>
      </c>
      <c r="U33" s="11">
        <v>43.684833912119934</v>
      </c>
      <c r="V33" s="11">
        <v>46.031597890423996</v>
      </c>
      <c r="W33" s="11">
        <v>44.3431421507496</v>
      </c>
      <c r="X33" s="11">
        <v>46.095526574014563</v>
      </c>
      <c r="Y33" s="11">
        <v>46.39524774590349</v>
      </c>
      <c r="Z33" s="11">
        <v>46.761934264237709</v>
      </c>
      <c r="AA33" s="11">
        <v>47.190272744649967</v>
      </c>
      <c r="AB33" s="11">
        <v>47.543319964402002</v>
      </c>
      <c r="AC33" s="11">
        <v>47.864652315862372</v>
      </c>
      <c r="AD33" s="11">
        <v>48.177359653268098</v>
      </c>
      <c r="AE33" s="11">
        <v>48.469377675506479</v>
      </c>
      <c r="AF33" s="11">
        <v>48.770113348565822</v>
      </c>
      <c r="AG33" s="11">
        <v>49.098944715415954</v>
      </c>
      <c r="AH33" s="11">
        <v>49.419438037621916</v>
      </c>
      <c r="AI33" s="11">
        <v>49.745419723159237</v>
      </c>
      <c r="AJ33" s="11">
        <v>50.072522474885638</v>
      </c>
      <c r="AK33" s="11">
        <v>50.38329736358618</v>
      </c>
      <c r="AL33" s="11">
        <v>50.683713649880609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11.852419407074564</v>
      </c>
      <c r="N34" s="11">
        <v>13.425468451431348</v>
      </c>
      <c r="O34" s="11">
        <v>13.640910565889023</v>
      </c>
      <c r="P34" s="11">
        <v>13.604273325769752</v>
      </c>
      <c r="Q34" s="11">
        <v>13.861178869971386</v>
      </c>
      <c r="R34" s="11">
        <v>15.181862932091619</v>
      </c>
      <c r="S34" s="11">
        <v>13.885745786936567</v>
      </c>
      <c r="T34" s="11">
        <v>14.554510888573573</v>
      </c>
      <c r="U34" s="11">
        <v>13.648947004263016</v>
      </c>
      <c r="V34" s="11">
        <v>15.312578486882648</v>
      </c>
      <c r="W34" s="11">
        <v>13.913991845238284</v>
      </c>
      <c r="X34" s="11">
        <v>13.803593695721561</v>
      </c>
      <c r="Y34" s="11">
        <v>13.786377489808427</v>
      </c>
      <c r="Z34" s="11">
        <v>13.852537942926279</v>
      </c>
      <c r="AA34" s="11">
        <v>13.949031524647046</v>
      </c>
      <c r="AB34" s="11">
        <v>14.02508225236722</v>
      </c>
      <c r="AC34" s="11">
        <v>14.092554203914693</v>
      </c>
      <c r="AD34" s="11">
        <v>14.155618811853449</v>
      </c>
      <c r="AE34" s="11">
        <v>14.221194211191433</v>
      </c>
      <c r="AF34" s="11">
        <v>14.282948440511452</v>
      </c>
      <c r="AG34" s="11">
        <v>14.333567671667883</v>
      </c>
      <c r="AH34" s="11">
        <v>14.374241941393382</v>
      </c>
      <c r="AI34" s="11">
        <v>14.417235478455586</v>
      </c>
      <c r="AJ34" s="11">
        <v>14.462230902258888</v>
      </c>
      <c r="AK34" s="11">
        <v>14.509925030148596</v>
      </c>
      <c r="AL34" s="11">
        <v>14.558797659561437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1.1263027281761575</v>
      </c>
      <c r="N35" s="11">
        <v>0.83710330744530881</v>
      </c>
      <c r="O35" s="11">
        <v>0.8327939522406187</v>
      </c>
      <c r="P35" s="11">
        <v>0.75654122718224759</v>
      </c>
      <c r="Q35" s="11">
        <v>0.83185845898154054</v>
      </c>
      <c r="R35" s="11">
        <v>0.77021917298979536</v>
      </c>
      <c r="S35" s="11">
        <v>0.67074885473695012</v>
      </c>
      <c r="T35" s="11">
        <v>0.67951455000327987</v>
      </c>
      <c r="U35" s="11">
        <v>0.66687039252725222</v>
      </c>
      <c r="V35" s="11">
        <v>0.6387560584003501</v>
      </c>
      <c r="W35" s="11">
        <v>0.78045980066493303</v>
      </c>
      <c r="X35" s="11">
        <v>0.63333350903326546</v>
      </c>
      <c r="Y35" s="11">
        <v>0.64303570693565859</v>
      </c>
      <c r="Z35" s="11">
        <v>0.64949646138371453</v>
      </c>
      <c r="AA35" s="11">
        <v>0.6570483294431485</v>
      </c>
      <c r="AB35" s="11">
        <v>0.66023845795195524</v>
      </c>
      <c r="AC35" s="11">
        <v>0.66316908572461308</v>
      </c>
      <c r="AD35" s="11">
        <v>0.66537421228824467</v>
      </c>
      <c r="AE35" s="11">
        <v>0.66747475945894097</v>
      </c>
      <c r="AF35" s="11">
        <v>0.66931942747765472</v>
      </c>
      <c r="AG35" s="11">
        <v>0.67150269177023147</v>
      </c>
      <c r="AH35" s="11">
        <v>0.67334672407950547</v>
      </c>
      <c r="AI35" s="11">
        <v>0.67537061921631192</v>
      </c>
      <c r="AJ35" s="11">
        <v>0.67674715075356295</v>
      </c>
      <c r="AK35" s="11">
        <v>0.67832020142812355</v>
      </c>
      <c r="AL35" s="11">
        <v>0.6791233817658463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42.346753848899382</v>
      </c>
      <c r="N37" s="87">
        <f t="shared" ref="N37:AL37" si="19">SUM(N38:N39)</f>
        <v>44.796244793033154</v>
      </c>
      <c r="O37" s="87">
        <f t="shared" si="19"/>
        <v>47.146389707021719</v>
      </c>
      <c r="P37" s="87">
        <f t="shared" si="19"/>
        <v>46.652993100105618</v>
      </c>
      <c r="Q37" s="87">
        <f t="shared" si="19"/>
        <v>44.637344351955591</v>
      </c>
      <c r="R37" s="87">
        <f t="shared" si="19"/>
        <v>45.009798328959995</v>
      </c>
      <c r="S37" s="87">
        <f t="shared" si="19"/>
        <v>45.482807225090127</v>
      </c>
      <c r="T37" s="87">
        <f t="shared" si="19"/>
        <v>43.682893084586574</v>
      </c>
      <c r="U37" s="87">
        <f t="shared" si="19"/>
        <v>43.065867202516593</v>
      </c>
      <c r="V37" s="87">
        <f t="shared" si="19"/>
        <v>43.598332617891295</v>
      </c>
      <c r="W37" s="87">
        <f t="shared" si="19"/>
        <v>43.927671798757274</v>
      </c>
      <c r="X37" s="87">
        <f t="shared" si="19"/>
        <v>43.513504230355721</v>
      </c>
      <c r="Y37" s="87">
        <f t="shared" si="19"/>
        <v>43.490407748592297</v>
      </c>
      <c r="Z37" s="87">
        <f t="shared" si="19"/>
        <v>43.599701566991754</v>
      </c>
      <c r="AA37" s="87">
        <f t="shared" si="19"/>
        <v>43.768282895812732</v>
      </c>
      <c r="AB37" s="87">
        <f t="shared" si="19"/>
        <v>43.84017852155295</v>
      </c>
      <c r="AC37" s="87">
        <f t="shared" si="19"/>
        <v>43.864240194409795</v>
      </c>
      <c r="AD37" s="87">
        <f t="shared" si="19"/>
        <v>43.869421194202843</v>
      </c>
      <c r="AE37" s="87">
        <f t="shared" si="19"/>
        <v>43.878780504327182</v>
      </c>
      <c r="AF37" s="87">
        <f t="shared" si="19"/>
        <v>43.885075404159487</v>
      </c>
      <c r="AG37" s="87">
        <f t="shared" si="19"/>
        <v>43.878641073231442</v>
      </c>
      <c r="AH37" s="87">
        <f t="shared" si="19"/>
        <v>43.891494334903314</v>
      </c>
      <c r="AI37" s="87">
        <f t="shared" si="19"/>
        <v>43.877345587593979</v>
      </c>
      <c r="AJ37" s="87">
        <f t="shared" si="19"/>
        <v>43.867539977699373</v>
      </c>
      <c r="AK37" s="87">
        <f t="shared" si="19"/>
        <v>43.85101025189347</v>
      </c>
      <c r="AL37" s="87">
        <f t="shared" si="19"/>
        <v>43.851695934206361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33.883319327467703</v>
      </c>
      <c r="N38" s="11">
        <v>36.369999242468332</v>
      </c>
      <c r="O38" s="11">
        <v>38.609219865638245</v>
      </c>
      <c r="P38" s="11">
        <v>38.324298539705786</v>
      </c>
      <c r="Q38" s="11">
        <v>36.827253815023973</v>
      </c>
      <c r="R38" s="11">
        <v>36.323164051497528</v>
      </c>
      <c r="S38" s="11">
        <v>36.994023715244943</v>
      </c>
      <c r="T38" s="11">
        <v>34.688281918304007</v>
      </c>
      <c r="U38" s="11">
        <v>33.997798643098399</v>
      </c>
      <c r="V38" s="11">
        <v>34.533431966157679</v>
      </c>
      <c r="W38" s="11">
        <v>34.623035751470127</v>
      </c>
      <c r="X38" s="11">
        <v>32.389548468189112</v>
      </c>
      <c r="Y38" s="11">
        <v>32.238284816589626</v>
      </c>
      <c r="Z38" s="11">
        <v>32.181305668846619</v>
      </c>
      <c r="AA38" s="11">
        <v>32.157580621866579</v>
      </c>
      <c r="AB38" s="11">
        <v>32.06222499255027</v>
      </c>
      <c r="AC38" s="11">
        <v>31.929017437792364</v>
      </c>
      <c r="AD38" s="11">
        <v>31.781686366865838</v>
      </c>
      <c r="AE38" s="11">
        <v>31.644560687711571</v>
      </c>
      <c r="AF38" s="11">
        <v>31.497786892669851</v>
      </c>
      <c r="AG38" s="11">
        <v>31.335869953204114</v>
      </c>
      <c r="AH38" s="11">
        <v>31.201675353112176</v>
      </c>
      <c r="AI38" s="11">
        <v>31.040059672480481</v>
      </c>
      <c r="AJ38" s="11">
        <v>30.875835579951762</v>
      </c>
      <c r="AK38" s="11">
        <v>30.708837003905007</v>
      </c>
      <c r="AL38" s="11">
        <v>30.558085368447859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8.463434521431676</v>
      </c>
      <c r="N39" s="11">
        <v>8.4262455505648237</v>
      </c>
      <c r="O39" s="11">
        <v>8.5371698413834753</v>
      </c>
      <c r="P39" s="11">
        <v>8.3286945603998301</v>
      </c>
      <c r="Q39" s="11">
        <v>7.810090536931618</v>
      </c>
      <c r="R39" s="11">
        <v>8.6866342774624652</v>
      </c>
      <c r="S39" s="11">
        <v>8.488783509845188</v>
      </c>
      <c r="T39" s="11">
        <v>8.9946111662825672</v>
      </c>
      <c r="U39" s="11">
        <v>9.0680685594181956</v>
      </c>
      <c r="V39" s="11">
        <v>9.0649006517336144</v>
      </c>
      <c r="W39" s="11">
        <v>9.3046360472871488</v>
      </c>
      <c r="X39" s="11">
        <v>11.123955762166611</v>
      </c>
      <c r="Y39" s="11">
        <v>11.252122932002669</v>
      </c>
      <c r="Z39" s="11">
        <v>11.418395898145137</v>
      </c>
      <c r="AA39" s="11">
        <v>11.610702273946153</v>
      </c>
      <c r="AB39" s="11">
        <v>11.777953529002678</v>
      </c>
      <c r="AC39" s="11">
        <v>11.935222756617433</v>
      </c>
      <c r="AD39" s="11">
        <v>12.087734827337005</v>
      </c>
      <c r="AE39" s="11">
        <v>12.234219816615612</v>
      </c>
      <c r="AF39" s="11">
        <v>12.387288511489636</v>
      </c>
      <c r="AG39" s="11">
        <v>12.542771120027327</v>
      </c>
      <c r="AH39" s="11">
        <v>12.689818981791134</v>
      </c>
      <c r="AI39" s="11">
        <v>12.837285915113501</v>
      </c>
      <c r="AJ39" s="11">
        <v>12.991704397747613</v>
      </c>
      <c r="AK39" s="11">
        <v>13.142173247988463</v>
      </c>
      <c r="AL39" s="11">
        <v>13.293610565758499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29.758670285150465</v>
      </c>
      <c r="N41" s="87">
        <f t="shared" ref="N41" si="20">SUM(N42:N43)</f>
        <v>29.88722343551542</v>
      </c>
      <c r="O41" s="87">
        <f t="shared" ref="O41" si="21">SUM(O42:O43)</f>
        <v>30.423389485382984</v>
      </c>
      <c r="P41" s="87">
        <f t="shared" ref="P41" si="22">SUM(P42:P43)</f>
        <v>28.640047205945482</v>
      </c>
      <c r="Q41" s="87">
        <f t="shared" ref="Q41" si="23">SUM(Q42:Q43)</f>
        <v>30.102228383953925</v>
      </c>
      <c r="R41" s="87">
        <f t="shared" ref="R41" si="24">SUM(R42:R43)</f>
        <v>30.217035038013648</v>
      </c>
      <c r="S41" s="87">
        <f t="shared" ref="S41" si="25">SUM(S42:S43)</f>
        <v>31.371711168267275</v>
      </c>
      <c r="T41" s="87">
        <f t="shared" ref="T41" si="26">SUM(T42:T43)</f>
        <v>30.675307890780495</v>
      </c>
      <c r="U41" s="87">
        <f t="shared" ref="U41" si="27">SUM(U42:U43)</f>
        <v>31.101722734177933</v>
      </c>
      <c r="V41" s="87">
        <f t="shared" ref="V41" si="28">SUM(V42:V43)</f>
        <v>31.227915453915813</v>
      </c>
      <c r="W41" s="87">
        <f t="shared" ref="W41" si="29">SUM(W42:W43)</f>
        <v>26.153539425128578</v>
      </c>
      <c r="X41" s="87">
        <f t="shared" ref="X41" si="30">SUM(X42:X43)</f>
        <v>29.171328301153089</v>
      </c>
      <c r="Y41" s="87">
        <f t="shared" ref="Y41" si="31">SUM(Y42:Y43)</f>
        <v>28.974733736158246</v>
      </c>
      <c r="Z41" s="87">
        <f t="shared" ref="Z41" si="32">SUM(Z42:Z43)</f>
        <v>28.964779749737623</v>
      </c>
      <c r="AA41" s="87">
        <f t="shared" ref="AA41" si="33">SUM(AA42:AA43)</f>
        <v>28.988599963099151</v>
      </c>
      <c r="AB41" s="87">
        <f t="shared" ref="AB41" si="34">SUM(AB42:AB43)</f>
        <v>28.91743432859699</v>
      </c>
      <c r="AC41" s="87">
        <f t="shared" ref="AC41" si="35">SUM(AC42:AC43)</f>
        <v>28.835667072242892</v>
      </c>
      <c r="AD41" s="87">
        <f t="shared" ref="AD41" si="36">SUM(AD42:AD43)</f>
        <v>28.768635767687051</v>
      </c>
      <c r="AE41" s="87">
        <f t="shared" ref="AE41" si="37">SUM(AE42:AE43)</f>
        <v>28.701407228679038</v>
      </c>
      <c r="AF41" s="87">
        <f t="shared" ref="AF41" si="38">SUM(AF42:AF43)</f>
        <v>28.635386356334216</v>
      </c>
      <c r="AG41" s="87">
        <f t="shared" ref="AG41" si="39">SUM(AG42:AG43)</f>
        <v>28.575376255710637</v>
      </c>
      <c r="AH41" s="87">
        <f t="shared" ref="AH41" si="40">SUM(AH42:AH43)</f>
        <v>28.51241485494873</v>
      </c>
      <c r="AI41" s="87">
        <f t="shared" ref="AI41" si="41">SUM(AI42:AI43)</f>
        <v>28.470396466328651</v>
      </c>
      <c r="AJ41" s="87">
        <f t="shared" ref="AJ41" si="42">SUM(AJ42:AJ43)</f>
        <v>28.446902831992908</v>
      </c>
      <c r="AK41" s="87">
        <f t="shared" ref="AK41" si="43">SUM(AK42:AK43)</f>
        <v>28.455897318797241</v>
      </c>
      <c r="AL41" s="87">
        <f t="shared" ref="AL41" si="44">SUM(AL42:AL43)</f>
        <v>28.468656439963564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10.208698470495454</v>
      </c>
      <c r="N42" s="11">
        <v>10.01492864699209</v>
      </c>
      <c r="O42" s="11">
        <v>10.219259583462629</v>
      </c>
      <c r="P42" s="11">
        <v>9.828831114384954</v>
      </c>
      <c r="Q42" s="11">
        <v>9.7451793243053686</v>
      </c>
      <c r="R42" s="11">
        <v>9.790079064967605</v>
      </c>
      <c r="S42" s="11">
        <v>9.8467553126705809</v>
      </c>
      <c r="T42" s="11">
        <v>10.218965499950112</v>
      </c>
      <c r="U42" s="11">
        <v>9.9908681843299405</v>
      </c>
      <c r="V42" s="11">
        <v>9.5462568423475442</v>
      </c>
      <c r="W42" s="11">
        <v>8.3756022903017051</v>
      </c>
      <c r="X42" s="11">
        <v>10.140040319522956</v>
      </c>
      <c r="Y42" s="11">
        <v>10.083959035021056</v>
      </c>
      <c r="Z42" s="11">
        <v>10.101605595745399</v>
      </c>
      <c r="AA42" s="11">
        <v>10.122236654762204</v>
      </c>
      <c r="AB42" s="11">
        <v>10.104415975066919</v>
      </c>
      <c r="AC42" s="11">
        <v>10.063620018425489</v>
      </c>
      <c r="AD42" s="11">
        <v>10.033336379783197</v>
      </c>
      <c r="AE42" s="11">
        <v>10.008682224340392</v>
      </c>
      <c r="AF42" s="11">
        <v>9.9808829009242981</v>
      </c>
      <c r="AG42" s="11">
        <v>9.9565610900149011</v>
      </c>
      <c r="AH42" s="11">
        <v>9.9370811760964397</v>
      </c>
      <c r="AI42" s="11">
        <v>9.9127581598629018</v>
      </c>
      <c r="AJ42" s="11">
        <v>9.8959219599574944</v>
      </c>
      <c r="AK42" s="11">
        <v>9.902476642402279</v>
      </c>
      <c r="AL42" s="11">
        <v>9.9096521009379472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19.549971814655013</v>
      </c>
      <c r="N43" s="11">
        <v>19.87229478852333</v>
      </c>
      <c r="O43" s="11">
        <v>20.204129901920357</v>
      </c>
      <c r="P43" s="11">
        <v>18.811216091560528</v>
      </c>
      <c r="Q43" s="11">
        <v>20.357049059648556</v>
      </c>
      <c r="R43" s="11">
        <v>20.426955973046041</v>
      </c>
      <c r="S43" s="11">
        <v>21.524955855596694</v>
      </c>
      <c r="T43" s="11">
        <v>20.456342390830383</v>
      </c>
      <c r="U43" s="11">
        <v>21.110854549847993</v>
      </c>
      <c r="V43" s="11">
        <v>21.68165861156827</v>
      </c>
      <c r="W43" s="11">
        <v>17.777937134826871</v>
      </c>
      <c r="X43" s="11">
        <v>19.031287981630133</v>
      </c>
      <c r="Y43" s="11">
        <v>18.89077470113719</v>
      </c>
      <c r="Z43" s="11">
        <v>18.863174153992226</v>
      </c>
      <c r="AA43" s="11">
        <v>18.866363308336947</v>
      </c>
      <c r="AB43" s="11">
        <v>18.813018353530072</v>
      </c>
      <c r="AC43" s="11">
        <v>18.772047053817403</v>
      </c>
      <c r="AD43" s="11">
        <v>18.735299387903854</v>
      </c>
      <c r="AE43" s="11">
        <v>18.692725004338648</v>
      </c>
      <c r="AF43" s="11">
        <v>18.654503455409916</v>
      </c>
      <c r="AG43" s="11">
        <v>18.618815165695736</v>
      </c>
      <c r="AH43" s="11">
        <v>18.575333678852289</v>
      </c>
      <c r="AI43" s="11">
        <v>18.557638306465751</v>
      </c>
      <c r="AJ43" s="11">
        <v>18.550980872035414</v>
      </c>
      <c r="AK43" s="11">
        <v>18.553420676394964</v>
      </c>
      <c r="AL43" s="11">
        <v>18.559004339025616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68.39811859815606</v>
      </c>
      <c r="N45" s="87">
        <f t="shared" ref="N45" si="45">SUM(N46:N47)</f>
        <v>69.680320607294931</v>
      </c>
      <c r="O45" s="87">
        <f t="shared" ref="O45" si="46">SUM(O46:O47)</f>
        <v>69.997258168604404</v>
      </c>
      <c r="P45" s="87">
        <f t="shared" ref="P45" si="47">SUM(P46:P47)</f>
        <v>68.256625119970693</v>
      </c>
      <c r="Q45" s="87">
        <f t="shared" ref="Q45" si="48">SUM(Q46:Q47)</f>
        <v>70.437115740844973</v>
      </c>
      <c r="R45" s="87">
        <f t="shared" ref="R45" si="49">SUM(R46:R47)</f>
        <v>71.626891424673744</v>
      </c>
      <c r="S45" s="87">
        <f t="shared" ref="S45" si="50">SUM(S46:S47)</f>
        <v>70.610776674723041</v>
      </c>
      <c r="T45" s="87">
        <f t="shared" ref="T45" si="51">SUM(T46:T47)</f>
        <v>69.439330467297808</v>
      </c>
      <c r="U45" s="87">
        <f t="shared" ref="U45" si="52">SUM(U46:U47)</f>
        <v>67.044192853340263</v>
      </c>
      <c r="V45" s="87">
        <f t="shared" ref="V45" si="53">SUM(V46:V47)</f>
        <v>68.835622206640011</v>
      </c>
      <c r="W45" s="87">
        <f t="shared" ref="W45" si="54">SUM(W46:W47)</f>
        <v>62.834497954413116</v>
      </c>
      <c r="X45" s="87">
        <f t="shared" ref="X45" si="55">SUM(X46:X47)</f>
        <v>63.359787771329742</v>
      </c>
      <c r="Y45" s="87">
        <f t="shared" ref="Y45" si="56">SUM(Y46:Y47)</f>
        <v>63.385170603479281</v>
      </c>
      <c r="Z45" s="87">
        <f t="shared" ref="Z45" si="57">SUM(Z46:Z47)</f>
        <v>63.414655988918703</v>
      </c>
      <c r="AA45" s="87">
        <f t="shared" ref="AA45" si="58">SUM(AA46:AA47)</f>
        <v>63.505822458032902</v>
      </c>
      <c r="AB45" s="87">
        <f t="shared" ref="AB45" si="59">SUM(AB46:AB47)</f>
        <v>63.404820270200446</v>
      </c>
      <c r="AC45" s="87">
        <f t="shared" ref="AC45" si="60">SUM(AC46:AC47)</f>
        <v>63.245560957067255</v>
      </c>
      <c r="AD45" s="87">
        <f t="shared" ref="AD45" si="61">SUM(AD46:AD47)</f>
        <v>63.049800704063401</v>
      </c>
      <c r="AE45" s="87">
        <f t="shared" ref="AE45" si="62">SUM(AE46:AE47)</f>
        <v>62.833443390184065</v>
      </c>
      <c r="AF45" s="87">
        <f t="shared" ref="AF45" si="63">SUM(AF46:AF47)</f>
        <v>62.620091223341923</v>
      </c>
      <c r="AG45" s="87">
        <f t="shared" ref="AG45" si="64">SUM(AG46:AG47)</f>
        <v>62.409066991791207</v>
      </c>
      <c r="AH45" s="87">
        <f t="shared" ref="AH45" si="65">SUM(AH46:AH47)</f>
        <v>62.198935981011843</v>
      </c>
      <c r="AI45" s="87">
        <f t="shared" ref="AI45" si="66">SUM(AI46:AI47)</f>
        <v>61.978530077253687</v>
      </c>
      <c r="AJ45" s="87">
        <f t="shared" ref="AJ45" si="67">SUM(AJ46:AJ47)</f>
        <v>61.793856465514111</v>
      </c>
      <c r="AK45" s="87">
        <f t="shared" ref="AK45" si="68">SUM(AK46:AK47)</f>
        <v>61.573297854166789</v>
      </c>
      <c r="AL45" s="87">
        <f t="shared" ref="AL45" si="69">SUM(AL46:AL47)</f>
        <v>61.309313897319434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8.098207563587593</v>
      </c>
      <c r="N46" s="11">
        <v>8.105038526344142</v>
      </c>
      <c r="O46" s="11">
        <v>7.9387468185305554</v>
      </c>
      <c r="P46" s="11">
        <v>7.5810134461088667</v>
      </c>
      <c r="Q46" s="11">
        <v>8.3552869235762319</v>
      </c>
      <c r="R46" s="11">
        <v>8.3773489231705724</v>
      </c>
      <c r="S46" s="11">
        <v>8.4510499249092206</v>
      </c>
      <c r="T46" s="11">
        <v>7.7496362583658476</v>
      </c>
      <c r="U46" s="11">
        <v>7.2127982075139911</v>
      </c>
      <c r="V46" s="11">
        <v>7.1561152866789106</v>
      </c>
      <c r="W46" s="11">
        <v>6.3802200782895975</v>
      </c>
      <c r="X46" s="11">
        <v>5.4242272171926933</v>
      </c>
      <c r="Y46" s="11">
        <v>5.3779359006975929</v>
      </c>
      <c r="Z46" s="11">
        <v>5.3567776307878239</v>
      </c>
      <c r="AA46" s="11">
        <v>5.3375835002931709</v>
      </c>
      <c r="AB46" s="11">
        <v>5.294248819357489</v>
      </c>
      <c r="AC46" s="11">
        <v>5.2538839126190924</v>
      </c>
      <c r="AD46" s="11">
        <v>5.2149521996738182</v>
      </c>
      <c r="AE46" s="11">
        <v>5.1813061640896647</v>
      </c>
      <c r="AF46" s="11">
        <v>5.1475361936701836</v>
      </c>
      <c r="AG46" s="11">
        <v>5.1112455895580986</v>
      </c>
      <c r="AH46" s="11">
        <v>5.0744066926850344</v>
      </c>
      <c r="AI46" s="11">
        <v>5.0386502563309605</v>
      </c>
      <c r="AJ46" s="11">
        <v>5.0035193215683584</v>
      </c>
      <c r="AK46" s="11">
        <v>4.9662073039280816</v>
      </c>
      <c r="AL46" s="11">
        <v>4.9291347109146431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60.299911034568474</v>
      </c>
      <c r="N47" s="11">
        <v>61.575282080950785</v>
      </c>
      <c r="O47" s="11">
        <v>62.058511350073843</v>
      </c>
      <c r="P47" s="11">
        <v>60.67561167386183</v>
      </c>
      <c r="Q47" s="11">
        <v>62.081828817268743</v>
      </c>
      <c r="R47" s="11">
        <v>63.249542501503164</v>
      </c>
      <c r="S47" s="11">
        <v>62.159726749813828</v>
      </c>
      <c r="T47" s="11">
        <v>61.689694208931961</v>
      </c>
      <c r="U47" s="11">
        <v>59.831394645826265</v>
      </c>
      <c r="V47" s="11">
        <v>61.679506919961106</v>
      </c>
      <c r="W47" s="11">
        <v>56.45427787612352</v>
      </c>
      <c r="X47" s="11">
        <v>57.935560554137048</v>
      </c>
      <c r="Y47" s="11">
        <v>58.007234702781687</v>
      </c>
      <c r="Z47" s="11">
        <v>58.057878358130878</v>
      </c>
      <c r="AA47" s="11">
        <v>58.168238957739732</v>
      </c>
      <c r="AB47" s="11">
        <v>58.110571450842954</v>
      </c>
      <c r="AC47" s="11">
        <v>57.99167704444816</v>
      </c>
      <c r="AD47" s="11">
        <v>57.834848504389583</v>
      </c>
      <c r="AE47" s="11">
        <v>57.652137226094403</v>
      </c>
      <c r="AF47" s="11">
        <v>57.472555029671739</v>
      </c>
      <c r="AG47" s="11">
        <v>57.297821402233104</v>
      </c>
      <c r="AH47" s="11">
        <v>57.124529288326805</v>
      </c>
      <c r="AI47" s="11">
        <v>56.939879820922727</v>
      </c>
      <c r="AJ47" s="11">
        <v>56.790337143945756</v>
      </c>
      <c r="AK47" s="11">
        <v>56.607090550238709</v>
      </c>
      <c r="AL47" s="11">
        <v>56.380179186404789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576.31299999999999</v>
      </c>
      <c r="N49" s="87">
        <f t="shared" si="70"/>
        <v>576.78699999999992</v>
      </c>
      <c r="O49" s="87">
        <f t="shared" si="70"/>
        <v>589.96500000000015</v>
      </c>
      <c r="P49" s="87">
        <f t="shared" si="70"/>
        <v>587.46799999999939</v>
      </c>
      <c r="Q49" s="87">
        <f t="shared" si="70"/>
        <v>586.84699999999998</v>
      </c>
      <c r="R49" s="87">
        <f t="shared" si="70"/>
        <v>600.02900000000022</v>
      </c>
      <c r="S49" s="87">
        <f t="shared" si="70"/>
        <v>607.58799999999985</v>
      </c>
      <c r="T49" s="87">
        <f t="shared" si="70"/>
        <v>599.08000000000004</v>
      </c>
      <c r="U49" s="87">
        <f t="shared" si="70"/>
        <v>584.29200000000037</v>
      </c>
      <c r="V49" s="87">
        <f t="shared" si="70"/>
        <v>605.85199999999998</v>
      </c>
      <c r="W49" s="87">
        <f t="shared" si="70"/>
        <v>595.16399999999976</v>
      </c>
      <c r="X49" s="87">
        <f t="shared" si="70"/>
        <v>595.95100000000002</v>
      </c>
      <c r="Y49" s="87">
        <f t="shared" si="70"/>
        <v>598.08199999999988</v>
      </c>
      <c r="Z49" s="87">
        <f t="shared" si="70"/>
        <v>601.52600000000007</v>
      </c>
      <c r="AA49" s="87">
        <f t="shared" si="70"/>
        <v>605.69100000000003</v>
      </c>
      <c r="AB49" s="87">
        <f t="shared" si="70"/>
        <v>608.14799999999991</v>
      </c>
      <c r="AC49" s="87">
        <f t="shared" si="70"/>
        <v>610.16000000000042</v>
      </c>
      <c r="AD49" s="87">
        <f t="shared" si="70"/>
        <v>611.90099999999995</v>
      </c>
      <c r="AE49" s="87">
        <f t="shared" ref="AE49:AL49" si="71">SUM(AE5,AE9,AE15,AE22,AE26,AE32,AE37,AE41,AE45)</f>
        <v>613.62599999999975</v>
      </c>
      <c r="AF49" s="87">
        <f t="shared" si="71"/>
        <v>615.3430000000003</v>
      </c>
      <c r="AG49" s="87">
        <f t="shared" si="71"/>
        <v>617.26299999999992</v>
      </c>
      <c r="AH49" s="87">
        <f t="shared" si="71"/>
        <v>619.10699999999986</v>
      </c>
      <c r="AI49" s="87">
        <f t="shared" si="71"/>
        <v>620.94399999999985</v>
      </c>
      <c r="AJ49" s="87">
        <f t="shared" si="71"/>
        <v>622.82899999999984</v>
      </c>
      <c r="AK49" s="87">
        <f t="shared" si="71"/>
        <v>624.70099999999979</v>
      </c>
      <c r="AL49" s="87">
        <f t="shared" si="71"/>
        <v>626.59000000000026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9.5459072363644065E-2</v>
      </c>
      <c r="N52" s="337">
        <f t="shared" si="73"/>
        <v>0.10416908629295657</v>
      </c>
      <c r="O52" s="337">
        <f t="shared" si="73"/>
        <v>0.10720565870055135</v>
      </c>
      <c r="P52" s="337">
        <f t="shared" si="73"/>
        <v>0.10937694089214525</v>
      </c>
      <c r="Q52" s="337">
        <f t="shared" si="73"/>
        <v>0.10762746674486576</v>
      </c>
      <c r="R52" s="337">
        <f t="shared" si="73"/>
        <v>0.10928766172503609</v>
      </c>
      <c r="S52" s="337">
        <f t="shared" si="73"/>
        <v>0.11139319658366741</v>
      </c>
      <c r="T52" s="337">
        <f t="shared" si="73"/>
        <v>0.11391302377172659</v>
      </c>
      <c r="U52" s="337">
        <f t="shared" si="73"/>
        <v>0.11563585411865561</v>
      </c>
      <c r="V52" s="337">
        <f t="shared" si="73"/>
        <v>0.11789808005484079</v>
      </c>
      <c r="W52" s="337">
        <f t="shared" si="73"/>
        <v>0.12069681610520373</v>
      </c>
      <c r="X52" s="337">
        <f t="shared" si="73"/>
        <v>0.1172670894811563</v>
      </c>
      <c r="Y52" s="337">
        <f t="shared" si="73"/>
        <v>0.11825132763398442</v>
      </c>
      <c r="Z52" s="337">
        <f t="shared" si="73"/>
        <v>0.11921550584514272</v>
      </c>
      <c r="AA52" s="337">
        <f t="shared" si="73"/>
        <v>0.12015106531730055</v>
      </c>
      <c r="AB52" s="337">
        <f t="shared" si="73"/>
        <v>0.12106225558880251</v>
      </c>
      <c r="AC52" s="337">
        <f t="shared" si="73"/>
        <v>0.12197383748985026</v>
      </c>
      <c r="AD52" s="337">
        <f t="shared" si="73"/>
        <v>0.12290039531541899</v>
      </c>
      <c r="AE52" s="337">
        <f t="shared" ref="AE52:AL52" si="74">AE5/AE$49</f>
        <v>0.12379223346699018</v>
      </c>
      <c r="AF52" s="337">
        <f t="shared" si="74"/>
        <v>0.12466844369337057</v>
      </c>
      <c r="AG52" s="337">
        <f t="shared" si="74"/>
        <v>0.12555249479239494</v>
      </c>
      <c r="AH52" s="337">
        <f t="shared" si="74"/>
        <v>0.12641576454487538</v>
      </c>
      <c r="AI52" s="337">
        <f t="shared" si="74"/>
        <v>0.12731497149451831</v>
      </c>
      <c r="AJ52" s="337">
        <f t="shared" si="74"/>
        <v>0.12817961983959822</v>
      </c>
      <c r="AK52" s="337">
        <f t="shared" si="74"/>
        <v>0.12915208314654056</v>
      </c>
      <c r="AL52" s="337">
        <f t="shared" si="74"/>
        <v>0.1300746454505555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6.739445637064187E-2</v>
      </c>
      <c r="N53" s="336">
        <f t="shared" si="75"/>
        <v>7.2515713986830627E-2</v>
      </c>
      <c r="O53" s="336">
        <f t="shared" si="75"/>
        <v>7.4689646988811711E-2</v>
      </c>
      <c r="P53" s="336">
        <f t="shared" si="75"/>
        <v>7.5566783759140346E-2</v>
      </c>
      <c r="Q53" s="336">
        <f t="shared" si="75"/>
        <v>7.1436718892697176E-2</v>
      </c>
      <c r="R53" s="336">
        <f t="shared" si="75"/>
        <v>7.4522321566385996E-2</v>
      </c>
      <c r="S53" s="336">
        <f t="shared" si="75"/>
        <v>7.9551198313805027E-2</v>
      </c>
      <c r="T53" s="336">
        <f t="shared" si="75"/>
        <v>8.046680657420735E-2</v>
      </c>
      <c r="U53" s="336">
        <f t="shared" si="75"/>
        <v>8.1283779240136439E-2</v>
      </c>
      <c r="V53" s="336">
        <f t="shared" si="75"/>
        <v>8.2940414284249336E-2</v>
      </c>
      <c r="W53" s="336">
        <f t="shared" si="75"/>
        <v>8.5740180469750418E-2</v>
      </c>
      <c r="X53" s="336">
        <f t="shared" si="75"/>
        <v>7.6674462467467522E-2</v>
      </c>
      <c r="Y53" s="336">
        <f t="shared" si="75"/>
        <v>7.7084175956485507E-2</v>
      </c>
      <c r="Z53" s="336">
        <f t="shared" si="75"/>
        <v>7.75027096995905E-2</v>
      </c>
      <c r="AA53" s="336">
        <f t="shared" si="75"/>
        <v>7.790487720136885E-2</v>
      </c>
      <c r="AB53" s="336">
        <f t="shared" si="75"/>
        <v>7.829049337275544E-2</v>
      </c>
      <c r="AC53" s="336">
        <f t="shared" si="75"/>
        <v>7.8669935687921855E-2</v>
      </c>
      <c r="AD53" s="336">
        <f t="shared" si="75"/>
        <v>7.904826715539004E-2</v>
      </c>
      <c r="AE53" s="336">
        <f t="shared" ref="AE53:AL53" si="76">AE6/AE$49</f>
        <v>7.9423058897676382E-2</v>
      </c>
      <c r="AF53" s="336">
        <f t="shared" si="76"/>
        <v>7.9792322409388591E-2</v>
      </c>
      <c r="AG53" s="336">
        <f t="shared" si="76"/>
        <v>8.0166843477128991E-2</v>
      </c>
      <c r="AH53" s="336">
        <f t="shared" si="76"/>
        <v>8.0527122011309349E-2</v>
      </c>
      <c r="AI53" s="336">
        <f t="shared" si="76"/>
        <v>8.0910908136940823E-2</v>
      </c>
      <c r="AJ53" s="336">
        <f t="shared" si="76"/>
        <v>8.1282892090107001E-2</v>
      </c>
      <c r="AK53" s="336">
        <f t="shared" si="76"/>
        <v>8.1711882307745815E-2</v>
      </c>
      <c r="AL53" s="336">
        <f t="shared" si="76"/>
        <v>8.2100302263023311E-2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2.8064615993002189E-2</v>
      </c>
      <c r="N54" s="336">
        <f t="shared" si="77"/>
        <v>3.1653372306125943E-2</v>
      </c>
      <c r="O54" s="336">
        <f t="shared" si="77"/>
        <v>3.251601171173963E-2</v>
      </c>
      <c r="P54" s="336">
        <f t="shared" si="77"/>
        <v>3.381015713300492E-2</v>
      </c>
      <c r="Q54" s="336">
        <f t="shared" si="77"/>
        <v>3.6190747852168574E-2</v>
      </c>
      <c r="R54" s="336">
        <f t="shared" si="77"/>
        <v>3.4765340158650092E-2</v>
      </c>
      <c r="S54" s="336">
        <f t="shared" si="77"/>
        <v>3.1841998269862386E-2</v>
      </c>
      <c r="T54" s="336">
        <f t="shared" si="77"/>
        <v>3.3446217197519244E-2</v>
      </c>
      <c r="U54" s="336">
        <f t="shared" si="77"/>
        <v>3.4352074878519163E-2</v>
      </c>
      <c r="V54" s="336">
        <f t="shared" si="77"/>
        <v>3.4957665770591437E-2</v>
      </c>
      <c r="W54" s="336">
        <f t="shared" si="77"/>
        <v>3.4956635635453308E-2</v>
      </c>
      <c r="X54" s="336">
        <f t="shared" si="77"/>
        <v>4.0592627013688785E-2</v>
      </c>
      <c r="Y54" s="336">
        <f t="shared" si="77"/>
        <v>4.1167151677498903E-2</v>
      </c>
      <c r="Z54" s="336">
        <f t="shared" si="77"/>
        <v>4.1712796145552226E-2</v>
      </c>
      <c r="AA54" s="336">
        <f t="shared" si="77"/>
        <v>4.2246188115931699E-2</v>
      </c>
      <c r="AB54" s="336">
        <f t="shared" si="77"/>
        <v>4.277176221604706E-2</v>
      </c>
      <c r="AC54" s="336">
        <f t="shared" si="77"/>
        <v>4.3303901801928411E-2</v>
      </c>
      <c r="AD54" s="336">
        <f t="shared" si="77"/>
        <v>4.3852128160028953E-2</v>
      </c>
      <c r="AE54" s="336">
        <f t="shared" ref="AE54:AL54" si="78">AE7/AE$49</f>
        <v>4.4369174569313795E-2</v>
      </c>
      <c r="AF54" s="336">
        <f t="shared" si="78"/>
        <v>4.4876121283981961E-2</v>
      </c>
      <c r="AG54" s="336">
        <f t="shared" si="78"/>
        <v>4.5385651315265944E-2</v>
      </c>
      <c r="AH54" s="336">
        <f t="shared" si="78"/>
        <v>4.5888642533566018E-2</v>
      </c>
      <c r="AI54" s="336">
        <f t="shared" si="78"/>
        <v>4.6404063357577491E-2</v>
      </c>
      <c r="AJ54" s="336">
        <f t="shared" si="78"/>
        <v>4.6896727749491239E-2</v>
      </c>
      <c r="AK54" s="336">
        <f t="shared" si="78"/>
        <v>4.744020083879473E-2</v>
      </c>
      <c r="AL54" s="336">
        <f t="shared" si="78"/>
        <v>4.7974343187532194E-2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0.20922072949183121</v>
      </c>
      <c r="N56" s="337">
        <f t="shared" si="79"/>
        <v>0.2010675199272895</v>
      </c>
      <c r="O56" s="337">
        <f t="shared" si="79"/>
        <v>0.20305408277457418</v>
      </c>
      <c r="P56" s="337">
        <f t="shared" si="79"/>
        <v>0.20868571961034449</v>
      </c>
      <c r="Q56" s="337">
        <f t="shared" si="79"/>
        <v>0.2050694463969672</v>
      </c>
      <c r="R56" s="337">
        <f t="shared" si="79"/>
        <v>0.20348271940660478</v>
      </c>
      <c r="S56" s="337">
        <f t="shared" si="79"/>
        <v>0.21122833841929681</v>
      </c>
      <c r="T56" s="337">
        <f t="shared" si="79"/>
        <v>0.20626834482446488</v>
      </c>
      <c r="U56" s="337">
        <f t="shared" si="79"/>
        <v>0.21223657830402826</v>
      </c>
      <c r="V56" s="337">
        <f t="shared" si="79"/>
        <v>0.21708920398764794</v>
      </c>
      <c r="W56" s="337">
        <f t="shared" si="79"/>
        <v>0.22860565586733847</v>
      </c>
      <c r="X56" s="337">
        <f t="shared" si="79"/>
        <v>0.23407073942047793</v>
      </c>
      <c r="Y56" s="337">
        <f t="shared" si="79"/>
        <v>0.23504852765281614</v>
      </c>
      <c r="Z56" s="337">
        <f t="shared" si="79"/>
        <v>0.23616067955168399</v>
      </c>
      <c r="AA56" s="337">
        <f t="shared" si="79"/>
        <v>0.23727242624406147</v>
      </c>
      <c r="AB56" s="337">
        <f t="shared" si="79"/>
        <v>0.23847066313584034</v>
      </c>
      <c r="AC56" s="337">
        <f t="shared" si="79"/>
        <v>0.2397219674488619</v>
      </c>
      <c r="AD56" s="337">
        <f t="shared" si="79"/>
        <v>0.24097665419939093</v>
      </c>
      <c r="AE56" s="337">
        <f t="shared" ref="AE56:AL56" si="80">AE9/AE$49</f>
        <v>0.24220208609389518</v>
      </c>
      <c r="AF56" s="337">
        <f t="shared" si="80"/>
        <v>0.24342421278768098</v>
      </c>
      <c r="AG56" s="337">
        <f t="shared" si="80"/>
        <v>0.24465089679147653</v>
      </c>
      <c r="AH56" s="337">
        <f t="shared" si="80"/>
        <v>0.24581623790051993</v>
      </c>
      <c r="AI56" s="337">
        <f t="shared" si="80"/>
        <v>0.24699096907016183</v>
      </c>
      <c r="AJ56" s="337">
        <f t="shared" si="80"/>
        <v>0.24820309354575157</v>
      </c>
      <c r="AK56" s="337">
        <f t="shared" si="80"/>
        <v>0.24946720052672991</v>
      </c>
      <c r="AL56" s="337">
        <f t="shared" si="80"/>
        <v>0.25064218726830645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5.97345334379304E-2</v>
      </c>
      <c r="N57" s="336">
        <f t="shared" si="81"/>
        <v>5.6170413353426013E-2</v>
      </c>
      <c r="O57" s="336">
        <f t="shared" si="81"/>
        <v>5.8382020092019503E-2</v>
      </c>
      <c r="P57" s="336">
        <f t="shared" si="81"/>
        <v>5.7880717933768019E-2</v>
      </c>
      <c r="Q57" s="336">
        <f t="shared" si="81"/>
        <v>5.8051877005971281E-2</v>
      </c>
      <c r="R57" s="336">
        <f t="shared" si="81"/>
        <v>6.004278698378037E-2</v>
      </c>
      <c r="S57" s="336">
        <f t="shared" si="81"/>
        <v>6.2780426509146836E-2</v>
      </c>
      <c r="T57" s="336">
        <f t="shared" si="81"/>
        <v>5.9170101610789332E-2</v>
      </c>
      <c r="U57" s="336">
        <f t="shared" si="81"/>
        <v>6.2253435571130333E-2</v>
      </c>
      <c r="V57" s="336">
        <f t="shared" si="81"/>
        <v>6.2020555461847274E-2</v>
      </c>
      <c r="W57" s="336">
        <f t="shared" si="81"/>
        <v>6.5866350152009104E-2</v>
      </c>
      <c r="X57" s="336">
        <f t="shared" si="81"/>
        <v>6.6433694249630734E-2</v>
      </c>
      <c r="Y57" s="336">
        <f t="shared" si="81"/>
        <v>6.6762630058783121E-2</v>
      </c>
      <c r="Z57" s="336">
        <f t="shared" si="81"/>
        <v>6.7114733820811026E-2</v>
      </c>
      <c r="AA57" s="336">
        <f t="shared" si="81"/>
        <v>6.7460271758328888E-2</v>
      </c>
      <c r="AB57" s="336">
        <f t="shared" si="81"/>
        <v>6.7814706954321152E-2</v>
      </c>
      <c r="AC57" s="336">
        <f t="shared" si="81"/>
        <v>6.8193443679321064E-2</v>
      </c>
      <c r="AD57" s="336">
        <f t="shared" si="81"/>
        <v>6.8582383669004626E-2</v>
      </c>
      <c r="AE57" s="336">
        <f t="shared" ref="AE57:AL57" si="82">AE10/AE$49</f>
        <v>6.8973714251237869E-2</v>
      </c>
      <c r="AF57" s="336">
        <f t="shared" si="82"/>
        <v>6.935398939070378E-2</v>
      </c>
      <c r="AG57" s="336">
        <f t="shared" si="82"/>
        <v>6.9741182231096571E-2</v>
      </c>
      <c r="AH57" s="336">
        <f t="shared" si="82"/>
        <v>7.0129362508969173E-2</v>
      </c>
      <c r="AI57" s="336">
        <f t="shared" si="82"/>
        <v>7.0531582533175138E-2</v>
      </c>
      <c r="AJ57" s="336">
        <f t="shared" si="82"/>
        <v>7.0929175717490064E-2</v>
      </c>
      <c r="AK57" s="336">
        <f t="shared" si="82"/>
        <v>7.1338364869887302E-2</v>
      </c>
      <c r="AL57" s="336">
        <f t="shared" si="82"/>
        <v>7.1735544036490712E-2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Solent</v>
      </c>
      <c r="L58" s="232" t="str">
        <f>'Occ T3'!A13</f>
        <v>22 Health professionals</v>
      </c>
      <c r="M58" s="336">
        <f t="shared" ref="M58:AD58" si="83">M11/M$49</f>
        <v>3.7530652613739425E-2</v>
      </c>
      <c r="N58" s="336">
        <f t="shared" si="83"/>
        <v>3.8583291043829855E-2</v>
      </c>
      <c r="O58" s="336">
        <f t="shared" si="83"/>
        <v>3.9006471623846718E-2</v>
      </c>
      <c r="P58" s="336">
        <f t="shared" si="83"/>
        <v>3.9758453197216527E-2</v>
      </c>
      <c r="Q58" s="336">
        <f t="shared" si="83"/>
        <v>3.7833495104812251E-2</v>
      </c>
      <c r="R58" s="336">
        <f t="shared" si="83"/>
        <v>3.7209471524585265E-2</v>
      </c>
      <c r="S58" s="336">
        <f t="shared" si="83"/>
        <v>3.8659720034052103E-2</v>
      </c>
      <c r="T58" s="336">
        <f t="shared" si="83"/>
        <v>3.949398509452768E-2</v>
      </c>
      <c r="U58" s="336">
        <f t="shared" si="83"/>
        <v>3.9722488187174332E-2</v>
      </c>
      <c r="V58" s="336">
        <f t="shared" si="83"/>
        <v>4.3065865453600284E-2</v>
      </c>
      <c r="W58" s="336">
        <f t="shared" si="83"/>
        <v>4.3608639318029586E-2</v>
      </c>
      <c r="X58" s="336">
        <f t="shared" si="83"/>
        <v>4.4745214444383674E-2</v>
      </c>
      <c r="Y58" s="336">
        <f t="shared" si="83"/>
        <v>4.4773505959505452E-2</v>
      </c>
      <c r="Z58" s="336">
        <f t="shared" si="83"/>
        <v>4.4817724528533352E-2</v>
      </c>
      <c r="AA58" s="336">
        <f t="shared" si="83"/>
        <v>4.4847233375441331E-2</v>
      </c>
      <c r="AB58" s="336">
        <f t="shared" si="83"/>
        <v>4.489703451013026E-2</v>
      </c>
      <c r="AC58" s="336">
        <f t="shared" si="83"/>
        <v>4.4948227419933137E-2</v>
      </c>
      <c r="AD58" s="336">
        <f t="shared" si="83"/>
        <v>4.4992995423186299E-2</v>
      </c>
      <c r="AE58" s="336">
        <f t="shared" ref="AE58:AL58" si="84">AE11/AE$49</f>
        <v>4.5023432715360759E-2</v>
      </c>
      <c r="AF58" s="336">
        <f t="shared" si="84"/>
        <v>4.507429951047099E-2</v>
      </c>
      <c r="AG58" s="336">
        <f t="shared" si="84"/>
        <v>4.513526727823413E-2</v>
      </c>
      <c r="AH58" s="336">
        <f t="shared" si="84"/>
        <v>4.5194282242418754E-2</v>
      </c>
      <c r="AI58" s="336">
        <f t="shared" si="84"/>
        <v>4.5253017056486544E-2</v>
      </c>
      <c r="AJ58" s="336">
        <f t="shared" si="84"/>
        <v>4.5313843629590109E-2</v>
      </c>
      <c r="AK58" s="336">
        <f t="shared" si="84"/>
        <v>4.5364642330414776E-2</v>
      </c>
      <c r="AL58" s="336">
        <f t="shared" si="84"/>
        <v>4.537689226442472E-2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4.7535104507811191E-2</v>
      </c>
      <c r="N59" s="336">
        <f t="shared" si="85"/>
        <v>4.683801498255865E-2</v>
      </c>
      <c r="O59" s="336">
        <f t="shared" si="85"/>
        <v>4.5846877928932724E-2</v>
      </c>
      <c r="P59" s="336">
        <f t="shared" si="85"/>
        <v>4.9360894427613725E-2</v>
      </c>
      <c r="Q59" s="336">
        <f t="shared" si="85"/>
        <v>4.9030765193100165E-2</v>
      </c>
      <c r="R59" s="336">
        <f t="shared" si="85"/>
        <v>4.8220064260454762E-2</v>
      </c>
      <c r="S59" s="336">
        <f t="shared" si="85"/>
        <v>4.8495529766531424E-2</v>
      </c>
      <c r="T59" s="336">
        <f t="shared" si="85"/>
        <v>4.8019639577585968E-2</v>
      </c>
      <c r="U59" s="336">
        <f t="shared" si="85"/>
        <v>4.8236000850829616E-2</v>
      </c>
      <c r="V59" s="336">
        <f t="shared" si="85"/>
        <v>4.7869107188074557E-2</v>
      </c>
      <c r="W59" s="336">
        <f t="shared" si="85"/>
        <v>4.939967550708145E-2</v>
      </c>
      <c r="X59" s="336">
        <f t="shared" si="85"/>
        <v>4.9403486646970959E-2</v>
      </c>
      <c r="Y59" s="336">
        <f t="shared" si="85"/>
        <v>4.9466901674600355E-2</v>
      </c>
      <c r="Z59" s="336">
        <f t="shared" si="85"/>
        <v>4.9604921250263355E-2</v>
      </c>
      <c r="AA59" s="336">
        <f t="shared" si="85"/>
        <v>4.9753430105234038E-2</v>
      </c>
      <c r="AB59" s="336">
        <f t="shared" si="85"/>
        <v>4.9944702871887986E-2</v>
      </c>
      <c r="AC59" s="336">
        <f t="shared" si="85"/>
        <v>5.0171371042622238E-2</v>
      </c>
      <c r="AD59" s="336">
        <f t="shared" si="85"/>
        <v>5.0402483960718898E-2</v>
      </c>
      <c r="AE59" s="336">
        <f t="shared" ref="AE59:AL59" si="86">AE12/AE$49</f>
        <v>5.0620746046925034E-2</v>
      </c>
      <c r="AF59" s="336">
        <f t="shared" si="86"/>
        <v>5.0835181470082709E-2</v>
      </c>
      <c r="AG59" s="336">
        <f t="shared" si="86"/>
        <v>5.1051994851850205E-2</v>
      </c>
      <c r="AH59" s="336">
        <f t="shared" si="86"/>
        <v>5.1235033290891609E-2</v>
      </c>
      <c r="AI59" s="336">
        <f t="shared" si="86"/>
        <v>5.1426461990237288E-2</v>
      </c>
      <c r="AJ59" s="336">
        <f t="shared" si="86"/>
        <v>5.1618275538266617E-2</v>
      </c>
      <c r="AK59" s="336">
        <f t="shared" si="86"/>
        <v>5.18177407623443E-2</v>
      </c>
      <c r="AL59" s="336">
        <f t="shared" si="86"/>
        <v>5.1997147044537943E-2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6.442043893235018E-2</v>
      </c>
      <c r="N60" s="336">
        <f t="shared" si="87"/>
        <v>5.9475800547474957E-2</v>
      </c>
      <c r="O60" s="336">
        <f t="shared" si="87"/>
        <v>5.9818713129775221E-2</v>
      </c>
      <c r="P60" s="336">
        <f t="shared" si="87"/>
        <v>6.1685654051746211E-2</v>
      </c>
      <c r="Q60" s="336">
        <f t="shared" si="87"/>
        <v>6.0153309093083494E-2</v>
      </c>
      <c r="R60" s="336">
        <f t="shared" si="87"/>
        <v>5.8010396637784366E-2</v>
      </c>
      <c r="S60" s="336">
        <f t="shared" si="87"/>
        <v>6.1292662109566444E-2</v>
      </c>
      <c r="T60" s="336">
        <f t="shared" si="87"/>
        <v>5.9584618541561912E-2</v>
      </c>
      <c r="U60" s="336">
        <f t="shared" si="87"/>
        <v>6.2024653694893975E-2</v>
      </c>
      <c r="V60" s="336">
        <f t="shared" si="87"/>
        <v>6.4133675884125829E-2</v>
      </c>
      <c r="W60" s="336">
        <f t="shared" si="87"/>
        <v>6.9730990890218322E-2</v>
      </c>
      <c r="X60" s="336">
        <f t="shared" si="87"/>
        <v>7.348834407949259E-2</v>
      </c>
      <c r="Y60" s="336">
        <f t="shared" si="87"/>
        <v>7.4045489959927213E-2</v>
      </c>
      <c r="Z60" s="336">
        <f t="shared" si="87"/>
        <v>7.4623299952076255E-2</v>
      </c>
      <c r="AA60" s="336">
        <f t="shared" si="87"/>
        <v>7.5211491005057196E-2</v>
      </c>
      <c r="AB60" s="336">
        <f t="shared" si="87"/>
        <v>7.581421879950094E-2</v>
      </c>
      <c r="AC60" s="336">
        <f t="shared" si="87"/>
        <v>7.6408925306985453E-2</v>
      </c>
      <c r="AD60" s="336">
        <f t="shared" si="87"/>
        <v>7.6998791146481102E-2</v>
      </c>
      <c r="AE60" s="336">
        <f t="shared" ref="AE60:AL60" si="88">AE13/AE$49</f>
        <v>7.7584193080371538E-2</v>
      </c>
      <c r="AF60" s="336">
        <f t="shared" si="88"/>
        <v>7.8160742416423484E-2</v>
      </c>
      <c r="AG60" s="336">
        <f t="shared" si="88"/>
        <v>7.8722452430295603E-2</v>
      </c>
      <c r="AH60" s="336">
        <f t="shared" si="88"/>
        <v>7.9257559858240401E-2</v>
      </c>
      <c r="AI60" s="336">
        <f t="shared" si="88"/>
        <v>7.9779907490262869E-2</v>
      </c>
      <c r="AJ60" s="336">
        <f t="shared" si="88"/>
        <v>8.0341798660404806E-2</v>
      </c>
      <c r="AK60" s="336">
        <f t="shared" si="88"/>
        <v>8.0946452564083532E-2</v>
      </c>
      <c r="AL60" s="336">
        <f t="shared" si="88"/>
        <v>8.1532603922853095E-2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0.13140429571217674</v>
      </c>
      <c r="N62" s="337">
        <f t="shared" si="89"/>
        <v>0.13249860211438616</v>
      </c>
      <c r="O62" s="337">
        <f t="shared" si="89"/>
        <v>0.1356164491491631</v>
      </c>
      <c r="P62" s="337">
        <f t="shared" si="89"/>
        <v>0.13264935941437622</v>
      </c>
      <c r="Q62" s="337">
        <f t="shared" si="89"/>
        <v>0.13257307845319455</v>
      </c>
      <c r="R62" s="337">
        <f t="shared" si="89"/>
        <v>0.13453932908550828</v>
      </c>
      <c r="S62" s="337">
        <f t="shared" si="89"/>
        <v>0.13455406143136744</v>
      </c>
      <c r="T62" s="337">
        <f t="shared" si="89"/>
        <v>0.13601624600964474</v>
      </c>
      <c r="U62" s="337">
        <f t="shared" si="89"/>
        <v>0.13670101537067009</v>
      </c>
      <c r="V62" s="337">
        <f t="shared" si="89"/>
        <v>0.13495654555204936</v>
      </c>
      <c r="W62" s="337">
        <f t="shared" si="89"/>
        <v>0.14306895754717561</v>
      </c>
      <c r="X62" s="337">
        <f t="shared" si="89"/>
        <v>0.13594785037222523</v>
      </c>
      <c r="Y62" s="337">
        <f t="shared" si="89"/>
        <v>0.13657186656858727</v>
      </c>
      <c r="Z62" s="337">
        <f t="shared" si="89"/>
        <v>0.13698889025847136</v>
      </c>
      <c r="AA62" s="337">
        <f t="shared" si="89"/>
        <v>0.13747484451887856</v>
      </c>
      <c r="AB62" s="337">
        <f t="shared" si="89"/>
        <v>0.13787729530363818</v>
      </c>
      <c r="AC62" s="337">
        <f t="shared" si="89"/>
        <v>0.13827918926317134</v>
      </c>
      <c r="AD62" s="337">
        <f t="shared" si="89"/>
        <v>0.13864526526950002</v>
      </c>
      <c r="AE62" s="337">
        <f t="shared" ref="AE62:AL62" si="90">AE15/AE$49</f>
        <v>0.13903313400056913</v>
      </c>
      <c r="AF62" s="337">
        <f t="shared" si="90"/>
        <v>0.13944795431076906</v>
      </c>
      <c r="AG62" s="337">
        <f t="shared" si="90"/>
        <v>0.13986851692284455</v>
      </c>
      <c r="AH62" s="337">
        <f t="shared" si="90"/>
        <v>0.14024320954860406</v>
      </c>
      <c r="AI62" s="337">
        <f t="shared" si="90"/>
        <v>0.14065468646346913</v>
      </c>
      <c r="AJ62" s="337">
        <f t="shared" si="90"/>
        <v>0.14103229374742982</v>
      </c>
      <c r="AK62" s="337">
        <f t="shared" si="90"/>
        <v>0.14144256750783737</v>
      </c>
      <c r="AL62" s="337">
        <f t="shared" si="90"/>
        <v>0.14177468603052826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1.7667083855845717E-2</v>
      </c>
      <c r="N63" s="336">
        <f t="shared" si="91"/>
        <v>1.6920574687746093E-2</v>
      </c>
      <c r="O63" s="336">
        <f t="shared" si="91"/>
        <v>1.7589378077754101E-2</v>
      </c>
      <c r="P63" s="336">
        <f t="shared" si="91"/>
        <v>1.7474764290402164E-2</v>
      </c>
      <c r="Q63" s="336">
        <f t="shared" si="91"/>
        <v>1.5764401681757814E-2</v>
      </c>
      <c r="R63" s="336">
        <f t="shared" si="91"/>
        <v>1.552807778726179E-2</v>
      </c>
      <c r="S63" s="336">
        <f t="shared" si="91"/>
        <v>1.6420652406845506E-2</v>
      </c>
      <c r="T63" s="336">
        <f t="shared" si="91"/>
        <v>1.7577544952505738E-2</v>
      </c>
      <c r="U63" s="336">
        <f t="shared" si="91"/>
        <v>1.8041020513840669E-2</v>
      </c>
      <c r="V63" s="336">
        <f t="shared" si="91"/>
        <v>1.6963212743158308E-2</v>
      </c>
      <c r="W63" s="336">
        <f t="shared" si="91"/>
        <v>1.8874439864622422E-2</v>
      </c>
      <c r="X63" s="336">
        <f t="shared" si="91"/>
        <v>1.6092612586767491E-2</v>
      </c>
      <c r="Y63" s="336">
        <f t="shared" si="91"/>
        <v>1.611049626927688E-2</v>
      </c>
      <c r="Z63" s="336">
        <f t="shared" si="91"/>
        <v>1.6135620421229759E-2</v>
      </c>
      <c r="AA63" s="336">
        <f t="shared" si="91"/>
        <v>1.6161231278506074E-2</v>
      </c>
      <c r="AB63" s="336">
        <f t="shared" si="91"/>
        <v>1.6186666949945815E-2</v>
      </c>
      <c r="AC63" s="336">
        <f t="shared" si="91"/>
        <v>1.6223901551684568E-2</v>
      </c>
      <c r="AD63" s="336">
        <f t="shared" si="91"/>
        <v>1.6257824833602916E-2</v>
      </c>
      <c r="AE63" s="336">
        <f t="shared" ref="AE63:AL63" si="92">AE16/AE$49</f>
        <v>1.6292265379835531E-2</v>
      </c>
      <c r="AF63" s="336">
        <f t="shared" si="92"/>
        <v>1.6338591184407825E-2</v>
      </c>
      <c r="AG63" s="336">
        <f t="shared" si="92"/>
        <v>1.6376186236340497E-2</v>
      </c>
      <c r="AH63" s="336">
        <f t="shared" si="92"/>
        <v>1.6415435420195329E-2</v>
      </c>
      <c r="AI63" s="336">
        <f t="shared" si="92"/>
        <v>1.6457075503770516E-2</v>
      </c>
      <c r="AJ63" s="336">
        <f t="shared" si="92"/>
        <v>1.6495343047638767E-2</v>
      </c>
      <c r="AK63" s="336">
        <f t="shared" si="92"/>
        <v>1.6535219791365248E-2</v>
      </c>
      <c r="AL63" s="336">
        <f t="shared" si="92"/>
        <v>1.6570896502326193E-2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1.4901227564494036E-2</v>
      </c>
      <c r="N64" s="336">
        <f t="shared" si="93"/>
        <v>1.7942514113582771E-2</v>
      </c>
      <c r="O64" s="336">
        <f t="shared" si="93"/>
        <v>1.7343713766218235E-2</v>
      </c>
      <c r="P64" s="336">
        <f t="shared" si="93"/>
        <v>1.708695071038209E-2</v>
      </c>
      <c r="Q64" s="336">
        <f t="shared" si="93"/>
        <v>1.6239533861012151E-2</v>
      </c>
      <c r="R64" s="336">
        <f t="shared" si="93"/>
        <v>1.6827623608410381E-2</v>
      </c>
      <c r="S64" s="336">
        <f t="shared" si="93"/>
        <v>1.6745515275830149E-2</v>
      </c>
      <c r="T64" s="336">
        <f t="shared" si="93"/>
        <v>1.6557515889312546E-2</v>
      </c>
      <c r="U64" s="336">
        <f t="shared" si="93"/>
        <v>1.7987292808425516E-2</v>
      </c>
      <c r="V64" s="336">
        <f t="shared" si="93"/>
        <v>1.8526625563516724E-2</v>
      </c>
      <c r="W64" s="336">
        <f t="shared" si="93"/>
        <v>1.9307580763307033E-2</v>
      </c>
      <c r="X64" s="336">
        <f t="shared" si="93"/>
        <v>1.8648907874290747E-2</v>
      </c>
      <c r="Y64" s="336">
        <f t="shared" si="93"/>
        <v>1.8678878303835036E-2</v>
      </c>
      <c r="Z64" s="336">
        <f t="shared" si="93"/>
        <v>1.8710960856625016E-2</v>
      </c>
      <c r="AA64" s="336">
        <f t="shared" si="93"/>
        <v>1.8743940854876989E-2</v>
      </c>
      <c r="AB64" s="336">
        <f t="shared" si="93"/>
        <v>1.8785049225189653E-2</v>
      </c>
      <c r="AC64" s="336">
        <f t="shared" si="93"/>
        <v>1.8831373836488148E-2</v>
      </c>
      <c r="AD64" s="336">
        <f t="shared" si="93"/>
        <v>1.8877365512353507E-2</v>
      </c>
      <c r="AE64" s="336">
        <f t="shared" ref="AE64:AL64" si="94">AE17/AE$49</f>
        <v>1.8922589767184934E-2</v>
      </c>
      <c r="AF64" s="336">
        <f t="shared" si="94"/>
        <v>1.8971021650031152E-2</v>
      </c>
      <c r="AG64" s="336">
        <f t="shared" si="94"/>
        <v>1.9027050097227851E-2</v>
      </c>
      <c r="AH64" s="336">
        <f t="shared" si="94"/>
        <v>1.9061492227322334E-2</v>
      </c>
      <c r="AI64" s="336">
        <f t="shared" si="94"/>
        <v>1.9117584287642892E-2</v>
      </c>
      <c r="AJ64" s="336">
        <f t="shared" si="94"/>
        <v>1.9169061215041527E-2</v>
      </c>
      <c r="AK64" s="336">
        <f t="shared" si="94"/>
        <v>1.9221459599358642E-2</v>
      </c>
      <c r="AL64" s="336">
        <f t="shared" si="94"/>
        <v>1.9271228795984592E-2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1.5346981466323599E-2</v>
      </c>
      <c r="N65" s="336">
        <f t="shared" si="95"/>
        <v>1.7682913898449743E-2</v>
      </c>
      <c r="O65" s="336">
        <f t="shared" si="95"/>
        <v>1.7561826677144558E-2</v>
      </c>
      <c r="P65" s="336">
        <f t="shared" si="95"/>
        <v>1.5997724517606445E-2</v>
      </c>
      <c r="Q65" s="336">
        <f t="shared" si="95"/>
        <v>1.5470922661001469E-2</v>
      </c>
      <c r="R65" s="336">
        <f t="shared" si="95"/>
        <v>1.5287404606401749E-2</v>
      </c>
      <c r="S65" s="336">
        <f t="shared" si="95"/>
        <v>1.6389620122290591E-2</v>
      </c>
      <c r="T65" s="336">
        <f t="shared" si="95"/>
        <v>1.5208361007483991E-2</v>
      </c>
      <c r="U65" s="336">
        <f t="shared" si="95"/>
        <v>1.5024276228528626E-2</v>
      </c>
      <c r="V65" s="336">
        <f t="shared" si="95"/>
        <v>1.445775494086483E-2</v>
      </c>
      <c r="W65" s="336">
        <f t="shared" si="95"/>
        <v>1.5591231650551643E-2</v>
      </c>
      <c r="X65" s="336">
        <f t="shared" si="95"/>
        <v>1.7385825968398428E-2</v>
      </c>
      <c r="Y65" s="336">
        <f t="shared" si="95"/>
        <v>1.7750445361492943E-2</v>
      </c>
      <c r="Z65" s="336">
        <f t="shared" si="95"/>
        <v>1.7958894318313857E-2</v>
      </c>
      <c r="AA65" s="336">
        <f t="shared" si="95"/>
        <v>1.8184849322834828E-2</v>
      </c>
      <c r="AB65" s="336">
        <f t="shared" si="95"/>
        <v>1.8333569206415469E-2</v>
      </c>
      <c r="AC65" s="336">
        <f t="shared" si="95"/>
        <v>1.8485611598713092E-2</v>
      </c>
      <c r="AD65" s="336">
        <f t="shared" si="95"/>
        <v>1.8628770793554301E-2</v>
      </c>
      <c r="AE65" s="336">
        <f t="shared" ref="AE65:AL65" si="96">AE18/AE$49</f>
        <v>1.8789517717393033E-2</v>
      </c>
      <c r="AF65" s="336">
        <f t="shared" si="96"/>
        <v>1.8957453484836909E-2</v>
      </c>
      <c r="AG65" s="336">
        <f t="shared" si="96"/>
        <v>1.9145247225565432E-2</v>
      </c>
      <c r="AH65" s="336">
        <f t="shared" si="96"/>
        <v>1.932610789581115E-2</v>
      </c>
      <c r="AI65" s="336">
        <f t="shared" si="96"/>
        <v>1.9506021056320284E-2</v>
      </c>
      <c r="AJ65" s="336">
        <f t="shared" si="96"/>
        <v>1.9653928951401178E-2</v>
      </c>
      <c r="AK65" s="336">
        <f t="shared" si="96"/>
        <v>1.9809052396873261E-2</v>
      </c>
      <c r="AL65" s="336">
        <f t="shared" si="96"/>
        <v>1.9943680846402894E-2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1.671261521277299E-2</v>
      </c>
      <c r="N66" s="336">
        <f t="shared" si="97"/>
        <v>1.8746264324375091E-2</v>
      </c>
      <c r="O66" s="336">
        <f t="shared" si="97"/>
        <v>2.016349674628657E-2</v>
      </c>
      <c r="P66" s="336">
        <f t="shared" si="97"/>
        <v>1.9440608928564033E-2</v>
      </c>
      <c r="Q66" s="336">
        <f t="shared" si="97"/>
        <v>2.1428528581196885E-2</v>
      </c>
      <c r="R66" s="336">
        <f t="shared" si="97"/>
        <v>2.379892619217603E-2</v>
      </c>
      <c r="S66" s="336">
        <f t="shared" si="97"/>
        <v>2.0976869349300042E-2</v>
      </c>
      <c r="T66" s="336">
        <f t="shared" si="97"/>
        <v>2.3117356431602544E-2</v>
      </c>
      <c r="U66" s="336">
        <f t="shared" si="97"/>
        <v>2.1760664883805868E-2</v>
      </c>
      <c r="V66" s="336">
        <f t="shared" si="97"/>
        <v>2.0880672614181757E-2</v>
      </c>
      <c r="W66" s="336">
        <f t="shared" si="97"/>
        <v>2.219922821062912E-2</v>
      </c>
      <c r="X66" s="336">
        <f t="shared" si="97"/>
        <v>2.0831936984463662E-2</v>
      </c>
      <c r="Y66" s="336">
        <f t="shared" si="97"/>
        <v>2.0965138479381251E-2</v>
      </c>
      <c r="Z66" s="336">
        <f t="shared" si="97"/>
        <v>2.1070114840007436E-2</v>
      </c>
      <c r="AA66" s="336">
        <f t="shared" si="97"/>
        <v>2.1187677827869594E-2</v>
      </c>
      <c r="AB66" s="336">
        <f t="shared" si="97"/>
        <v>2.1310322275216943E-2</v>
      </c>
      <c r="AC66" s="336">
        <f t="shared" si="97"/>
        <v>2.1431398950450646E-2</v>
      </c>
      <c r="AD66" s="336">
        <f t="shared" si="97"/>
        <v>2.154972933357166E-2</v>
      </c>
      <c r="AE66" s="336">
        <f t="shared" ref="AE66:AL66" si="98">AE19/AE$49</f>
        <v>2.168080421547107E-2</v>
      </c>
      <c r="AF66" s="336">
        <f t="shared" si="98"/>
        <v>2.1802859737410758E-2</v>
      </c>
      <c r="AG66" s="336">
        <f t="shared" si="98"/>
        <v>2.1915277755563022E-2</v>
      </c>
      <c r="AH66" s="336">
        <f t="shared" si="98"/>
        <v>2.2023130851119659E-2</v>
      </c>
      <c r="AI66" s="336">
        <f t="shared" si="98"/>
        <v>2.2164028536173917E-2</v>
      </c>
      <c r="AJ66" s="336">
        <f t="shared" si="98"/>
        <v>2.2286661618504833E-2</v>
      </c>
      <c r="AK66" s="336">
        <f t="shared" si="98"/>
        <v>2.2437230852867977E-2</v>
      </c>
      <c r="AL66" s="336">
        <f t="shared" si="98"/>
        <v>2.2554755494550337E-2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6.6776387612740379E-2</v>
      </c>
      <c r="N67" s="336">
        <f t="shared" si="99"/>
        <v>6.1206335090232433E-2</v>
      </c>
      <c r="O67" s="336">
        <f t="shared" si="99"/>
        <v>6.2958033881759634E-2</v>
      </c>
      <c r="P67" s="336">
        <f t="shared" si="99"/>
        <v>6.2649310967421518E-2</v>
      </c>
      <c r="Q67" s="336">
        <f t="shared" si="99"/>
        <v>6.3669691668226253E-2</v>
      </c>
      <c r="R67" s="336">
        <f t="shared" si="99"/>
        <v>6.3097296891258328E-2</v>
      </c>
      <c r="S67" s="336">
        <f t="shared" si="99"/>
        <v>6.4021404277101179E-2</v>
      </c>
      <c r="T67" s="336">
        <f t="shared" si="99"/>
        <v>6.355546772873992E-2</v>
      </c>
      <c r="U67" s="336">
        <f t="shared" si="99"/>
        <v>6.3887760936069418E-2</v>
      </c>
      <c r="V67" s="336">
        <f t="shared" si="99"/>
        <v>6.4128279690327736E-2</v>
      </c>
      <c r="W67" s="336">
        <f t="shared" si="99"/>
        <v>6.7096477058065387E-2</v>
      </c>
      <c r="X67" s="336">
        <f t="shared" si="99"/>
        <v>6.298856695830489E-2</v>
      </c>
      <c r="Y67" s="336">
        <f t="shared" si="99"/>
        <v>6.3066908154601142E-2</v>
      </c>
      <c r="Z67" s="336">
        <f t="shared" si="99"/>
        <v>6.3113299822295299E-2</v>
      </c>
      <c r="AA67" s="336">
        <f t="shared" si="99"/>
        <v>6.3197145234791086E-2</v>
      </c>
      <c r="AB67" s="336">
        <f t="shared" si="99"/>
        <v>6.3261687646870304E-2</v>
      </c>
      <c r="AC67" s="336">
        <f t="shared" si="99"/>
        <v>6.3306903325834871E-2</v>
      </c>
      <c r="AD67" s="336">
        <f t="shared" si="99"/>
        <v>6.3331574796417642E-2</v>
      </c>
      <c r="AE67" s="336">
        <f t="shared" ref="AE67:AL67" si="100">AE20/AE$49</f>
        <v>6.3347956920684581E-2</v>
      </c>
      <c r="AF67" s="336">
        <f t="shared" si="100"/>
        <v>6.3378028254082439E-2</v>
      </c>
      <c r="AG67" s="336">
        <f t="shared" si="100"/>
        <v>6.3404755608147748E-2</v>
      </c>
      <c r="AH67" s="336">
        <f t="shared" si="100"/>
        <v>6.3417043154155611E-2</v>
      </c>
      <c r="AI67" s="336">
        <f t="shared" si="100"/>
        <v>6.3409977079561516E-2</v>
      </c>
      <c r="AJ67" s="336">
        <f t="shared" si="100"/>
        <v>6.34272989148435E-2</v>
      </c>
      <c r="AK67" s="336">
        <f t="shared" si="100"/>
        <v>6.3439604867372254E-2</v>
      </c>
      <c r="AL67" s="336">
        <f t="shared" si="100"/>
        <v>6.3434124391264238E-2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0.12200469860423549</v>
      </c>
      <c r="N69" s="337">
        <f t="shared" si="101"/>
        <v>0.11677105183871074</v>
      </c>
      <c r="O69" s="337">
        <f t="shared" si="101"/>
        <v>0.11497750420863513</v>
      </c>
      <c r="P69" s="337">
        <f t="shared" si="101"/>
        <v>0.11169890075632023</v>
      </c>
      <c r="Q69" s="337">
        <f t="shared" si="101"/>
        <v>0.11018323340970736</v>
      </c>
      <c r="R69" s="337">
        <f t="shared" si="101"/>
        <v>0.10867425222834558</v>
      </c>
      <c r="S69" s="337">
        <f t="shared" si="101"/>
        <v>0.10369956692695605</v>
      </c>
      <c r="T69" s="337">
        <f t="shared" si="101"/>
        <v>0.1057852059831044</v>
      </c>
      <c r="U69" s="337">
        <f t="shared" si="101"/>
        <v>0.10560466021934359</v>
      </c>
      <c r="V69" s="337">
        <f t="shared" si="101"/>
        <v>0.10022856904480186</v>
      </c>
      <c r="W69" s="337">
        <f t="shared" si="101"/>
        <v>0.10382226737150002</v>
      </c>
      <c r="X69" s="337">
        <f t="shared" si="101"/>
        <v>9.9813024216463875E-2</v>
      </c>
      <c r="Y69" s="337">
        <f t="shared" si="101"/>
        <v>9.853081343136505E-2</v>
      </c>
      <c r="Z69" s="337">
        <f t="shared" si="101"/>
        <v>9.7088510709228262E-2</v>
      </c>
      <c r="AA69" s="337">
        <f t="shared" si="101"/>
        <v>9.5678097938198758E-2</v>
      </c>
      <c r="AB69" s="337">
        <f t="shared" si="101"/>
        <v>9.4275248275925816E-2</v>
      </c>
      <c r="AC69" s="337">
        <f t="shared" si="101"/>
        <v>9.2864843291131746E-2</v>
      </c>
      <c r="AD69" s="337">
        <f t="shared" si="101"/>
        <v>9.1451472595442174E-2</v>
      </c>
      <c r="AE69" s="337">
        <f t="shared" ref="AE69:AL69" si="102">AE22/AE$49</f>
        <v>9.0068261497790764E-2</v>
      </c>
      <c r="AF69" s="337">
        <f t="shared" si="102"/>
        <v>8.8659422852020539E-2</v>
      </c>
      <c r="AG69" s="337">
        <f t="shared" si="102"/>
        <v>8.7301227263285264E-2</v>
      </c>
      <c r="AH69" s="337">
        <f t="shared" si="102"/>
        <v>8.6039042565139098E-2</v>
      </c>
      <c r="AI69" s="337">
        <f t="shared" si="102"/>
        <v>8.4716874608632864E-2</v>
      </c>
      <c r="AJ69" s="337">
        <f t="shared" si="102"/>
        <v>8.3360694874573149E-2</v>
      </c>
      <c r="AK69" s="337">
        <f t="shared" si="102"/>
        <v>8.177079462649782E-2</v>
      </c>
      <c r="AL69" s="337">
        <f t="shared" si="102"/>
        <v>8.0475396090518847E-2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8.9396838698640554E-2</v>
      </c>
      <c r="N70" s="336">
        <f t="shared" si="103"/>
        <v>8.77136957864742E-2</v>
      </c>
      <c r="O70" s="336">
        <f t="shared" si="103"/>
        <v>8.7371882131766526E-2</v>
      </c>
      <c r="P70" s="336">
        <f t="shared" si="103"/>
        <v>8.3716759525888362E-2</v>
      </c>
      <c r="Q70" s="336">
        <f t="shared" si="103"/>
        <v>8.322943595738265E-2</v>
      </c>
      <c r="R70" s="336">
        <f t="shared" si="103"/>
        <v>8.3852827288735568E-2</v>
      </c>
      <c r="S70" s="336">
        <f t="shared" si="103"/>
        <v>8.06514456031419E-2</v>
      </c>
      <c r="T70" s="336">
        <f t="shared" si="103"/>
        <v>8.2032586264425764E-2</v>
      </c>
      <c r="U70" s="336">
        <f t="shared" si="103"/>
        <v>8.1116308122692105E-2</v>
      </c>
      <c r="V70" s="336">
        <f t="shared" si="103"/>
        <v>7.8619220723965572E-2</v>
      </c>
      <c r="W70" s="336">
        <f t="shared" si="103"/>
        <v>8.2327189785984745E-2</v>
      </c>
      <c r="X70" s="336">
        <f t="shared" si="103"/>
        <v>7.6010693437921176E-2</v>
      </c>
      <c r="Y70" s="336">
        <f t="shared" si="103"/>
        <v>7.5258696097766961E-2</v>
      </c>
      <c r="Z70" s="336">
        <f t="shared" si="103"/>
        <v>7.4398678867993062E-2</v>
      </c>
      <c r="AA70" s="336">
        <f t="shared" si="103"/>
        <v>7.3582148749500628E-2</v>
      </c>
      <c r="AB70" s="336">
        <f t="shared" si="103"/>
        <v>7.2730854056139743E-2</v>
      </c>
      <c r="AC70" s="336">
        <f t="shared" si="103"/>
        <v>7.1885499637912548E-2</v>
      </c>
      <c r="AD70" s="336">
        <f t="shared" si="103"/>
        <v>7.0999543837935775E-2</v>
      </c>
      <c r="AE70" s="336">
        <f t="shared" ref="AE70:AL70" si="104">AE23/AE$49</f>
        <v>7.0103979360753035E-2</v>
      </c>
      <c r="AF70" s="336">
        <f t="shared" si="104"/>
        <v>6.92480024026281E-2</v>
      </c>
      <c r="AG70" s="336">
        <f t="shared" si="104"/>
        <v>6.8421925066220676E-2</v>
      </c>
      <c r="AH70" s="336">
        <f t="shared" si="104"/>
        <v>6.7559729712716954E-2</v>
      </c>
      <c r="AI70" s="336">
        <f t="shared" si="104"/>
        <v>6.6658073015259237E-2</v>
      </c>
      <c r="AJ70" s="336">
        <f t="shared" si="104"/>
        <v>6.5744060845528376E-2</v>
      </c>
      <c r="AK70" s="336">
        <f t="shared" si="104"/>
        <v>6.4871500549375835E-2</v>
      </c>
      <c r="AL70" s="336">
        <f t="shared" si="104"/>
        <v>6.4055150030148778E-2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3.2607859905594928E-2</v>
      </c>
      <c r="N71" s="336">
        <f t="shared" si="105"/>
        <v>2.9057356052236555E-2</v>
      </c>
      <c r="O71" s="336">
        <f t="shared" si="105"/>
        <v>2.7605622076868608E-2</v>
      </c>
      <c r="P71" s="336">
        <f t="shared" si="105"/>
        <v>2.798214123043187E-2</v>
      </c>
      <c r="Q71" s="336">
        <f t="shared" si="105"/>
        <v>2.6953797452324714E-2</v>
      </c>
      <c r="R71" s="336">
        <f t="shared" si="105"/>
        <v>2.4821424939610023E-2</v>
      </c>
      <c r="S71" s="336">
        <f t="shared" si="105"/>
        <v>2.3048121323814147E-2</v>
      </c>
      <c r="T71" s="336">
        <f t="shared" si="105"/>
        <v>2.3752619718678633E-2</v>
      </c>
      <c r="U71" s="336">
        <f t="shared" si="105"/>
        <v>2.448835209665149E-2</v>
      </c>
      <c r="V71" s="336">
        <f t="shared" si="105"/>
        <v>2.1609348320836282E-2</v>
      </c>
      <c r="W71" s="336">
        <f t="shared" si="105"/>
        <v>2.149507758551528E-2</v>
      </c>
      <c r="X71" s="336">
        <f t="shared" si="105"/>
        <v>2.3802330778542703E-2</v>
      </c>
      <c r="Y71" s="336">
        <f t="shared" si="105"/>
        <v>2.3272117333598085E-2</v>
      </c>
      <c r="Z71" s="336">
        <f t="shared" si="105"/>
        <v>2.2689831841235193E-2</v>
      </c>
      <c r="AA71" s="336">
        <f t="shared" si="105"/>
        <v>2.2095949188698127E-2</v>
      </c>
      <c r="AB71" s="336">
        <f t="shared" si="105"/>
        <v>2.154439421978608E-2</v>
      </c>
      <c r="AC71" s="336">
        <f t="shared" si="105"/>
        <v>2.0979343653219195E-2</v>
      </c>
      <c r="AD71" s="336">
        <f t="shared" si="105"/>
        <v>2.0451928757506399E-2</v>
      </c>
      <c r="AE71" s="336">
        <f t="shared" ref="AE71:AL71" si="106">AE24/AE$49</f>
        <v>1.9964282137037725E-2</v>
      </c>
      <c r="AF71" s="336">
        <f t="shared" si="106"/>
        <v>1.9411420449392439E-2</v>
      </c>
      <c r="AG71" s="336">
        <f t="shared" si="106"/>
        <v>1.8879302197064594E-2</v>
      </c>
      <c r="AH71" s="336">
        <f t="shared" si="106"/>
        <v>1.8479312852422155E-2</v>
      </c>
      <c r="AI71" s="336">
        <f t="shared" si="106"/>
        <v>1.8058801593373634E-2</v>
      </c>
      <c r="AJ71" s="336">
        <f t="shared" si="106"/>
        <v>1.7616634029044769E-2</v>
      </c>
      <c r="AK71" s="336">
        <f t="shared" si="106"/>
        <v>1.6899294077121985E-2</v>
      </c>
      <c r="AL71" s="336">
        <f t="shared" si="106"/>
        <v>1.642024606037007E-2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9.885266159216323E-2</v>
      </c>
      <c r="N73" s="337">
        <f t="shared" si="107"/>
        <v>9.8775047358042017E-2</v>
      </c>
      <c r="O73" s="337">
        <f t="shared" si="107"/>
        <v>9.4078534676745859E-2</v>
      </c>
      <c r="P73" s="337">
        <f t="shared" si="107"/>
        <v>9.5058430275269223E-2</v>
      </c>
      <c r="Q73" s="337">
        <f t="shared" si="107"/>
        <v>9.8127425452449291E-2</v>
      </c>
      <c r="R73" s="337">
        <f t="shared" si="107"/>
        <v>9.6148720234235749E-2</v>
      </c>
      <c r="S73" s="337">
        <f t="shared" si="107"/>
        <v>9.6289721011758547E-2</v>
      </c>
      <c r="T73" s="337">
        <f t="shared" si="107"/>
        <v>9.6760370604217744E-2</v>
      </c>
      <c r="U73" s="337">
        <f t="shared" si="107"/>
        <v>8.8875183665187957E-2</v>
      </c>
      <c r="V73" s="337">
        <f t="shared" si="107"/>
        <v>9.0396844815903168E-2</v>
      </c>
      <c r="W73" s="337">
        <f t="shared" si="107"/>
        <v>8.1284606610083007E-2</v>
      </c>
      <c r="X73" s="337">
        <f t="shared" si="107"/>
        <v>8.3046872099603E-2</v>
      </c>
      <c r="Y73" s="337">
        <f t="shared" si="107"/>
        <v>8.2754642105515308E-2</v>
      </c>
      <c r="Z73" s="337">
        <f t="shared" si="107"/>
        <v>8.264187422371784E-2</v>
      </c>
      <c r="AA73" s="337">
        <f t="shared" si="107"/>
        <v>8.2426701382804834E-2</v>
      </c>
      <c r="AB73" s="337">
        <f t="shared" si="107"/>
        <v>8.2092838709573387E-2</v>
      </c>
      <c r="AC73" s="337">
        <f t="shared" si="107"/>
        <v>8.1727745060377929E-2</v>
      </c>
      <c r="AD73" s="337">
        <f t="shared" si="107"/>
        <v>8.1323016607554546E-2</v>
      </c>
      <c r="AE73" s="337">
        <f t="shared" ref="AE73:AL73" si="108">AE26/AE$49</f>
        <v>8.0974598504151424E-2</v>
      </c>
      <c r="AF73" s="337">
        <f t="shared" si="108"/>
        <v>8.0625843630475022E-2</v>
      </c>
      <c r="AG73" s="337">
        <f t="shared" si="108"/>
        <v>8.0289223063126192E-2</v>
      </c>
      <c r="AH73" s="337">
        <f t="shared" si="108"/>
        <v>7.9942180477198255E-2</v>
      </c>
      <c r="AI73" s="337">
        <f t="shared" si="108"/>
        <v>7.9578118915139495E-2</v>
      </c>
      <c r="AJ73" s="337">
        <f t="shared" si="108"/>
        <v>7.9200985328810938E-2</v>
      </c>
      <c r="AK73" s="337">
        <f t="shared" si="108"/>
        <v>7.8891815942862917E-2</v>
      </c>
      <c r="AL73" s="337">
        <f t="shared" si="108"/>
        <v>7.8561196105530362E-2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7.2174993148584818E-3</v>
      </c>
      <c r="N74" s="336">
        <f t="shared" si="109"/>
        <v>8.0993272586221288E-3</v>
      </c>
      <c r="O74" s="336">
        <f t="shared" si="109"/>
        <v>8.8906191808243683E-3</v>
      </c>
      <c r="P74" s="336">
        <f t="shared" si="109"/>
        <v>7.638645108742838E-3</v>
      </c>
      <c r="Q74" s="336">
        <f t="shared" si="109"/>
        <v>1.0706583439810647E-2</v>
      </c>
      <c r="R74" s="336">
        <f t="shared" si="109"/>
        <v>9.1072857167873531E-3</v>
      </c>
      <c r="S74" s="336">
        <f t="shared" si="109"/>
        <v>8.780738336572726E-3</v>
      </c>
      <c r="T74" s="336">
        <f t="shared" si="109"/>
        <v>8.5005434543050651E-3</v>
      </c>
      <c r="U74" s="336">
        <f t="shared" si="109"/>
        <v>7.688520053480234E-3</v>
      </c>
      <c r="V74" s="336">
        <f t="shared" si="109"/>
        <v>9.5711986474677855E-3</v>
      </c>
      <c r="W74" s="336">
        <f t="shared" si="109"/>
        <v>7.8100620657261428E-3</v>
      </c>
      <c r="X74" s="336">
        <f t="shared" si="109"/>
        <v>7.6926582377289847E-3</v>
      </c>
      <c r="Y74" s="336">
        <f t="shared" si="109"/>
        <v>7.7893390844817065E-3</v>
      </c>
      <c r="Z74" s="336">
        <f t="shared" si="109"/>
        <v>7.9002251345940289E-3</v>
      </c>
      <c r="AA74" s="336">
        <f t="shared" si="109"/>
        <v>8.0058796593515582E-3</v>
      </c>
      <c r="AB74" s="336">
        <f t="shared" si="109"/>
        <v>8.1068306036322559E-3</v>
      </c>
      <c r="AC74" s="336">
        <f t="shared" si="109"/>
        <v>8.206886764358632E-3</v>
      </c>
      <c r="AD74" s="336">
        <f t="shared" si="109"/>
        <v>8.307155137647829E-3</v>
      </c>
      <c r="AE74" s="336">
        <f t="shared" ref="AE74:AL74" si="110">AE27/AE$49</f>
        <v>8.3992845921965348E-3</v>
      </c>
      <c r="AF74" s="336">
        <f t="shared" si="110"/>
        <v>8.489224779193295E-3</v>
      </c>
      <c r="AG74" s="336">
        <f t="shared" si="110"/>
        <v>8.5938818656783357E-3</v>
      </c>
      <c r="AH74" s="336">
        <f t="shared" si="110"/>
        <v>8.6975071207167701E-3</v>
      </c>
      <c r="AI74" s="336">
        <f t="shared" si="110"/>
        <v>8.8008577225458223E-3</v>
      </c>
      <c r="AJ74" s="336">
        <f t="shared" si="110"/>
        <v>8.9071666969424614E-3</v>
      </c>
      <c r="AK74" s="336">
        <f t="shared" si="110"/>
        <v>9.0115478456136103E-3</v>
      </c>
      <c r="AL74" s="336">
        <f t="shared" si="110"/>
        <v>9.1374787153694469E-3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3.5095937547042801E-2</v>
      </c>
      <c r="N75" s="336">
        <f t="shared" si="111"/>
        <v>3.5409074363900714E-2</v>
      </c>
      <c r="O75" s="336">
        <f t="shared" si="111"/>
        <v>3.349111905485843E-2</v>
      </c>
      <c r="P75" s="336">
        <f t="shared" si="111"/>
        <v>3.417487307373946E-2</v>
      </c>
      <c r="Q75" s="336">
        <f t="shared" si="111"/>
        <v>3.4337840497115787E-2</v>
      </c>
      <c r="R75" s="336">
        <f t="shared" si="111"/>
        <v>3.3732861880325024E-2</v>
      </c>
      <c r="S75" s="336">
        <f t="shared" si="111"/>
        <v>3.4073298424221139E-2</v>
      </c>
      <c r="T75" s="336">
        <f t="shared" si="111"/>
        <v>3.3705166617969483E-2</v>
      </c>
      <c r="U75" s="336">
        <f t="shared" si="111"/>
        <v>3.2826600528697965E-2</v>
      </c>
      <c r="V75" s="336">
        <f t="shared" si="111"/>
        <v>3.3345960649259057E-2</v>
      </c>
      <c r="W75" s="336">
        <f t="shared" si="111"/>
        <v>2.9770912804591675E-2</v>
      </c>
      <c r="X75" s="336">
        <f t="shared" si="111"/>
        <v>3.0281202455090864E-2</v>
      </c>
      <c r="Y75" s="336">
        <f t="shared" si="111"/>
        <v>3.0052135436624206E-2</v>
      </c>
      <c r="Z75" s="336">
        <f t="shared" si="111"/>
        <v>2.9874024708772061E-2</v>
      </c>
      <c r="AA75" s="336">
        <f t="shared" si="111"/>
        <v>2.9668302634959499E-2</v>
      </c>
      <c r="AB75" s="336">
        <f t="shared" si="111"/>
        <v>2.9444925102122807E-2</v>
      </c>
      <c r="AC75" s="336">
        <f t="shared" si="111"/>
        <v>2.9231659573875031E-2</v>
      </c>
      <c r="AD75" s="336">
        <f t="shared" si="111"/>
        <v>2.9022490075504965E-2</v>
      </c>
      <c r="AE75" s="336">
        <f t="shared" ref="AE75:AL75" si="112">AE28/AE$49</f>
        <v>2.88266108409066E-2</v>
      </c>
      <c r="AF75" s="336">
        <f t="shared" si="112"/>
        <v>2.863539786850685E-2</v>
      </c>
      <c r="AG75" s="336">
        <f t="shared" si="112"/>
        <v>2.8433789597441663E-2</v>
      </c>
      <c r="AH75" s="336">
        <f t="shared" si="112"/>
        <v>2.8230824397229771E-2</v>
      </c>
      <c r="AI75" s="336">
        <f t="shared" si="112"/>
        <v>2.8034365438584067E-2</v>
      </c>
      <c r="AJ75" s="336">
        <f t="shared" si="112"/>
        <v>2.7846574757458584E-2</v>
      </c>
      <c r="AK75" s="336">
        <f t="shared" si="112"/>
        <v>2.7678157699957906E-2</v>
      </c>
      <c r="AL75" s="336">
        <f t="shared" si="112"/>
        <v>2.7489614319758483E-2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3.5686787137668624E-2</v>
      </c>
      <c r="N76" s="336">
        <f t="shared" si="113"/>
        <v>3.2332140547384328E-2</v>
      </c>
      <c r="O76" s="336">
        <f t="shared" si="113"/>
        <v>2.8228229488595217E-2</v>
      </c>
      <c r="P76" s="336">
        <f t="shared" si="113"/>
        <v>2.981854187431961E-2</v>
      </c>
      <c r="Q76" s="336">
        <f t="shared" si="113"/>
        <v>2.9216912839269124E-2</v>
      </c>
      <c r="R76" s="336">
        <f t="shared" si="113"/>
        <v>2.873983353191897E-2</v>
      </c>
      <c r="S76" s="336">
        <f t="shared" si="113"/>
        <v>3.0167506926517595E-2</v>
      </c>
      <c r="T76" s="336">
        <f t="shared" si="113"/>
        <v>3.1137571010280675E-2</v>
      </c>
      <c r="U76" s="336">
        <f t="shared" si="113"/>
        <v>2.541230884182712E-2</v>
      </c>
      <c r="V76" s="336">
        <f t="shared" si="113"/>
        <v>2.611250286330033E-2</v>
      </c>
      <c r="W76" s="336">
        <f t="shared" si="113"/>
        <v>2.374250049696644E-2</v>
      </c>
      <c r="X76" s="336">
        <f t="shared" si="113"/>
        <v>2.5410135634972245E-2</v>
      </c>
      <c r="Y76" s="336">
        <f t="shared" si="113"/>
        <v>2.5163352615331432E-2</v>
      </c>
      <c r="Z76" s="336">
        <f t="shared" si="113"/>
        <v>2.507053705164498E-2</v>
      </c>
      <c r="AA76" s="336">
        <f t="shared" si="113"/>
        <v>2.4909340920061408E-2</v>
      </c>
      <c r="AB76" s="336">
        <f t="shared" si="113"/>
        <v>2.464586583885121E-2</v>
      </c>
      <c r="AC76" s="336">
        <f t="shared" si="113"/>
        <v>2.4381000628309193E-2</v>
      </c>
      <c r="AD76" s="336">
        <f t="shared" si="113"/>
        <v>2.4114450034533316E-2</v>
      </c>
      <c r="AE76" s="336">
        <f t="shared" ref="AE76:AL76" si="114">AE29/AE$49</f>
        <v>2.3854419088125852E-2</v>
      </c>
      <c r="AF76" s="336">
        <f t="shared" si="114"/>
        <v>2.3591921049686212E-2</v>
      </c>
      <c r="AG76" s="336">
        <f t="shared" si="114"/>
        <v>2.3338050437192191E-2</v>
      </c>
      <c r="AH76" s="336">
        <f t="shared" si="114"/>
        <v>2.3082914592855813E-2</v>
      </c>
      <c r="AI76" s="336">
        <f t="shared" si="114"/>
        <v>2.2820887088935711E-2</v>
      </c>
      <c r="AJ76" s="336">
        <f t="shared" si="114"/>
        <v>2.2554519442501114E-2</v>
      </c>
      <c r="AK76" s="336">
        <f t="shared" si="114"/>
        <v>2.2310376473255827E-2</v>
      </c>
      <c r="AL76" s="336">
        <f t="shared" si="114"/>
        <v>2.2050806539221156E-2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2.0852437592593316E-2</v>
      </c>
      <c r="N77" s="336">
        <f t="shared" si="115"/>
        <v>2.2934505188134842E-2</v>
      </c>
      <c r="O77" s="336">
        <f t="shared" si="115"/>
        <v>2.346856695246784E-2</v>
      </c>
      <c r="P77" s="336">
        <f t="shared" si="115"/>
        <v>2.3426370218467302E-2</v>
      </c>
      <c r="Q77" s="336">
        <f t="shared" si="115"/>
        <v>2.3866088676253727E-2</v>
      </c>
      <c r="R77" s="336">
        <f t="shared" si="115"/>
        <v>2.4568739105204407E-2</v>
      </c>
      <c r="S77" s="336">
        <f t="shared" si="115"/>
        <v>2.3268177324447088E-2</v>
      </c>
      <c r="T77" s="336">
        <f t="shared" si="115"/>
        <v>2.3417089521662528E-2</v>
      </c>
      <c r="U77" s="336">
        <f t="shared" si="115"/>
        <v>2.2947754241182634E-2</v>
      </c>
      <c r="V77" s="336">
        <f t="shared" si="115"/>
        <v>2.1367182655876001E-2</v>
      </c>
      <c r="W77" s="336">
        <f t="shared" si="115"/>
        <v>1.996113124279876E-2</v>
      </c>
      <c r="X77" s="336">
        <f t="shared" si="115"/>
        <v>1.9662875771810914E-2</v>
      </c>
      <c r="Y77" s="336">
        <f t="shared" si="115"/>
        <v>1.9749814969077968E-2</v>
      </c>
      <c r="Z77" s="336">
        <f t="shared" si="115"/>
        <v>1.9797087328706768E-2</v>
      </c>
      <c r="AA77" s="336">
        <f t="shared" si="115"/>
        <v>1.9843178168432368E-2</v>
      </c>
      <c r="AB77" s="336">
        <f t="shared" si="115"/>
        <v>1.9895217164967106E-2</v>
      </c>
      <c r="AC77" s="336">
        <f t="shared" si="115"/>
        <v>1.9908198093835067E-2</v>
      </c>
      <c r="AD77" s="336">
        <f t="shared" si="115"/>
        <v>1.9878921359868438E-2</v>
      </c>
      <c r="AE77" s="336">
        <f t="shared" ref="AE77:AL77" si="116">AE30/AE$49</f>
        <v>1.9894283982922426E-2</v>
      </c>
      <c r="AF77" s="336">
        <f t="shared" si="116"/>
        <v>1.9909299933088678E-2</v>
      </c>
      <c r="AG77" s="336">
        <f t="shared" si="116"/>
        <v>1.9923501162814002E-2</v>
      </c>
      <c r="AH77" s="336">
        <f t="shared" si="116"/>
        <v>1.9930934366395908E-2</v>
      </c>
      <c r="AI77" s="336">
        <f t="shared" si="116"/>
        <v>1.992200866507389E-2</v>
      </c>
      <c r="AJ77" s="336">
        <f t="shared" si="116"/>
        <v>1.9892724431908777E-2</v>
      </c>
      <c r="AK77" s="336">
        <f t="shared" si="116"/>
        <v>1.9891733924035575E-2</v>
      </c>
      <c r="AL77" s="336">
        <f t="shared" si="116"/>
        <v>1.9883296531181288E-2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9.9261260668110404E-2</v>
      </c>
      <c r="N79" s="337">
        <f t="shared" si="117"/>
        <v>9.6429090178959537E-2</v>
      </c>
      <c r="O79" s="337">
        <f t="shared" si="117"/>
        <v>9.4939309715523321E-2</v>
      </c>
      <c r="P79" s="337">
        <f t="shared" si="117"/>
        <v>9.8177483558237827E-2</v>
      </c>
      <c r="Q79" s="337">
        <f t="shared" si="117"/>
        <v>9.9035127630197117E-2</v>
      </c>
      <c r="R79" s="337">
        <f t="shared" si="117"/>
        <v>0.10312293864582646</v>
      </c>
      <c r="S79" s="337">
        <f t="shared" si="117"/>
        <v>0.10012904659978314</v>
      </c>
      <c r="T79" s="337">
        <f t="shared" si="117"/>
        <v>0.10122620948343769</v>
      </c>
      <c r="U79" s="337">
        <f t="shared" si="117"/>
        <v>9.9266550472897397E-2</v>
      </c>
      <c r="V79" s="337">
        <f t="shared" si="117"/>
        <v>0.10230705260642367</v>
      </c>
      <c r="W79" s="337">
        <f t="shared" si="117"/>
        <v>9.9195505434893319E-2</v>
      </c>
      <c r="X79" s="337">
        <f t="shared" si="117"/>
        <v>0.10157287055272897</v>
      </c>
      <c r="Y79" s="337">
        <f t="shared" si="117"/>
        <v>0.1016995344160961</v>
      </c>
      <c r="Z79" s="337">
        <f t="shared" si="117"/>
        <v>0.10184758209711249</v>
      </c>
      <c r="AA79" s="337">
        <f t="shared" si="117"/>
        <v>0.10202620246749607</v>
      </c>
      <c r="AB79" s="337">
        <f t="shared" si="117"/>
        <v>0.10232482993403116</v>
      </c>
      <c r="AC79" s="337">
        <f t="shared" si="117"/>
        <v>0.10262943425577166</v>
      </c>
      <c r="AD79" s="337">
        <f t="shared" si="117"/>
        <v>0.10295513927483334</v>
      </c>
      <c r="AE79" s="337">
        <f t="shared" ref="AE79:AL79" si="118">AE32/AE$49</f>
        <v>0.10325189389979707</v>
      </c>
      <c r="AF79" s="337">
        <f t="shared" si="118"/>
        <v>0.10355587244277566</v>
      </c>
      <c r="AG79" s="337">
        <f t="shared" si="118"/>
        <v>0.10385202916561348</v>
      </c>
      <c r="AH79" s="337">
        <f t="shared" si="118"/>
        <v>0.10412905475643922</v>
      </c>
      <c r="AI79" s="337">
        <f t="shared" si="118"/>
        <v>0.10441847545162068</v>
      </c>
      <c r="AJ79" s="337">
        <f t="shared" si="118"/>
        <v>0.10470209403848905</v>
      </c>
      <c r="AK79" s="337">
        <f t="shared" si="118"/>
        <v>0.10496468325673068</v>
      </c>
      <c r="AL79" s="337">
        <f t="shared" si="118"/>
        <v>0.10520696897685547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7.6740994536250259E-2</v>
      </c>
      <c r="N80" s="336">
        <f t="shared" si="119"/>
        <v>7.1701466708117334E-2</v>
      </c>
      <c r="O80" s="336">
        <f t="shared" si="119"/>
        <v>7.040615178559588E-2</v>
      </c>
      <c r="P80" s="336">
        <f t="shared" si="119"/>
        <v>7.3732212406529121E-2</v>
      </c>
      <c r="Q80" s="336">
        <f t="shared" si="119"/>
        <v>7.3997873748089985E-2</v>
      </c>
      <c r="R80" s="336">
        <f t="shared" si="119"/>
        <v>7.6537420104086956E-2</v>
      </c>
      <c r="S80" s="336">
        <f t="shared" si="119"/>
        <v>7.6171208983382685E-2</v>
      </c>
      <c r="T80" s="336">
        <f t="shared" si="119"/>
        <v>7.5797175900983171E-2</v>
      </c>
      <c r="U80" s="336">
        <f t="shared" si="119"/>
        <v>7.4765415087182277E-2</v>
      </c>
      <c r="V80" s="336">
        <f t="shared" si="119"/>
        <v>7.5978288246013867E-2</v>
      </c>
      <c r="W80" s="336">
        <f t="shared" si="119"/>
        <v>7.4505753289428822E-2</v>
      </c>
      <c r="X80" s="336">
        <f t="shared" si="119"/>
        <v>7.7347846675338339E-2</v>
      </c>
      <c r="Y80" s="336">
        <f t="shared" si="119"/>
        <v>7.7573389177242422E-2</v>
      </c>
      <c r="Z80" s="336">
        <f t="shared" si="119"/>
        <v>7.7738841320637353E-2</v>
      </c>
      <c r="AA80" s="336">
        <f t="shared" si="119"/>
        <v>7.7911464335197259E-2</v>
      </c>
      <c r="AB80" s="336">
        <f t="shared" si="119"/>
        <v>7.8177219960276129E-2</v>
      </c>
      <c r="AC80" s="336">
        <f t="shared" si="119"/>
        <v>7.8446067123151858E-2</v>
      </c>
      <c r="AD80" s="336">
        <f t="shared" si="119"/>
        <v>7.873391227219452E-2</v>
      </c>
      <c r="AE80" s="336">
        <f t="shared" ref="AE80:AL80" si="120">AE33/AE$49</f>
        <v>7.8988468017174143E-2</v>
      </c>
      <c r="AF80" s="336">
        <f t="shared" si="120"/>
        <v>7.9256793932109076E-2</v>
      </c>
      <c r="AG80" s="336">
        <f t="shared" si="120"/>
        <v>7.9542990128058808E-2</v>
      </c>
      <c r="AH80" s="336">
        <f t="shared" si="120"/>
        <v>7.9823742967890729E-2</v>
      </c>
      <c r="AI80" s="336">
        <f t="shared" si="120"/>
        <v>8.0112570091923352E-2</v>
      </c>
      <c r="AJ80" s="336">
        <f t="shared" si="120"/>
        <v>8.0395297063697496E-2</v>
      </c>
      <c r="AK80" s="336">
        <f t="shared" si="120"/>
        <v>8.0651859631385575E-2</v>
      </c>
      <c r="AL80" s="336">
        <f t="shared" si="120"/>
        <v>8.0888162354778387E-2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2.0565941436466926E-2</v>
      </c>
      <c r="N81" s="336">
        <f t="shared" si="121"/>
        <v>2.327630208626642E-2</v>
      </c>
      <c r="O81" s="336">
        <f t="shared" si="121"/>
        <v>2.3121559017719728E-2</v>
      </c>
      <c r="P81" s="336">
        <f t="shared" si="121"/>
        <v>2.3157471259319259E-2</v>
      </c>
      <c r="Q81" s="336">
        <f t="shared" si="121"/>
        <v>2.3619749048681148E-2</v>
      </c>
      <c r="R81" s="336">
        <f t="shared" si="121"/>
        <v>2.5301881962524499E-2</v>
      </c>
      <c r="S81" s="336">
        <f t="shared" si="121"/>
        <v>2.2853884189510936E-2</v>
      </c>
      <c r="T81" s="336">
        <f t="shared" si="121"/>
        <v>2.4294770128486298E-2</v>
      </c>
      <c r="U81" s="336">
        <f t="shared" si="121"/>
        <v>2.335980469399377E-2</v>
      </c>
      <c r="V81" s="336">
        <f t="shared" si="121"/>
        <v>2.5274453970412988E-2</v>
      </c>
      <c r="W81" s="336">
        <f t="shared" si="121"/>
        <v>2.3378416445279434E-2</v>
      </c>
      <c r="X81" s="336">
        <f t="shared" si="121"/>
        <v>2.3162296389672241E-2</v>
      </c>
      <c r="Y81" s="336">
        <f t="shared" si="121"/>
        <v>2.3050982122532412E-2</v>
      </c>
      <c r="Z81" s="336">
        <f t="shared" si="121"/>
        <v>2.3028992833104934E-2</v>
      </c>
      <c r="AA81" s="336">
        <f t="shared" si="121"/>
        <v>2.302994682874113E-2</v>
      </c>
      <c r="AB81" s="336">
        <f t="shared" si="121"/>
        <v>2.3061955728485864E-2</v>
      </c>
      <c r="AC81" s="336">
        <f t="shared" si="121"/>
        <v>2.3096489779590081E-2</v>
      </c>
      <c r="AD81" s="336">
        <f t="shared" si="121"/>
        <v>2.3133838336354164E-2</v>
      </c>
      <c r="AE81" s="336">
        <f t="shared" ref="AE81:AL81" si="122">AE34/AE$49</f>
        <v>2.317567086660513E-2</v>
      </c>
      <c r="AF81" s="336">
        <f t="shared" si="122"/>
        <v>2.3211360884110886E-2</v>
      </c>
      <c r="AG81" s="336">
        <f t="shared" si="122"/>
        <v>2.3221167754535563E-2</v>
      </c>
      <c r="AH81" s="336">
        <f t="shared" si="122"/>
        <v>2.3217702176511305E-2</v>
      </c>
      <c r="AI81" s="336">
        <f t="shared" si="122"/>
        <v>2.3218253946339105E-2</v>
      </c>
      <c r="AJ81" s="336">
        <f t="shared" si="122"/>
        <v>2.3220227224902648E-2</v>
      </c>
      <c r="AK81" s="336">
        <f t="shared" si="122"/>
        <v>2.322699184113456E-2</v>
      </c>
      <c r="AL81" s="336">
        <f t="shared" si="122"/>
        <v>2.3234966500520964E-2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1.9543246953932281E-3</v>
      </c>
      <c r="N82" s="336">
        <f t="shared" si="123"/>
        <v>1.4513213845757775E-3</v>
      </c>
      <c r="O82" s="336">
        <f t="shared" si="123"/>
        <v>1.4115989122077046E-3</v>
      </c>
      <c r="P82" s="336">
        <f t="shared" si="123"/>
        <v>1.2877998923894549E-3</v>
      </c>
      <c r="Q82" s="336">
        <f t="shared" si="123"/>
        <v>1.4175048334259877E-3</v>
      </c>
      <c r="R82" s="336">
        <f t="shared" si="123"/>
        <v>1.2836365792149964E-3</v>
      </c>
      <c r="S82" s="336">
        <f t="shared" si="123"/>
        <v>1.1039534268895211E-3</v>
      </c>
      <c r="T82" s="336">
        <f t="shared" si="123"/>
        <v>1.1342634539682176E-3</v>
      </c>
      <c r="U82" s="336">
        <f t="shared" si="123"/>
        <v>1.1413306917213513E-3</v>
      </c>
      <c r="V82" s="336">
        <f t="shared" si="123"/>
        <v>1.0543103899968147E-3</v>
      </c>
      <c r="W82" s="336">
        <f t="shared" si="123"/>
        <v>1.3113357001850472E-3</v>
      </c>
      <c r="X82" s="336">
        <f t="shared" si="123"/>
        <v>1.0627274877183955E-3</v>
      </c>
      <c r="Y82" s="336">
        <f t="shared" si="123"/>
        <v>1.0751631163212715E-3</v>
      </c>
      <c r="Z82" s="336">
        <f t="shared" si="123"/>
        <v>1.0797479433702192E-3</v>
      </c>
      <c r="AA82" s="336">
        <f t="shared" si="123"/>
        <v>1.0847913035576695E-3</v>
      </c>
      <c r="AB82" s="336">
        <f t="shared" si="123"/>
        <v>1.0856542452691701E-3</v>
      </c>
      <c r="AC82" s="336">
        <f t="shared" si="123"/>
        <v>1.0868773530297179E-3</v>
      </c>
      <c r="AD82" s="336">
        <f t="shared" si="123"/>
        <v>1.0873886662846517E-3</v>
      </c>
      <c r="AE82" s="336">
        <f t="shared" ref="AE82:AL82" si="124">AE35/AE$49</f>
        <v>1.0877550160178044E-3</v>
      </c>
      <c r="AF82" s="336">
        <f t="shared" si="124"/>
        <v>1.0877176265556843E-3</v>
      </c>
      <c r="AG82" s="336">
        <f t="shared" si="124"/>
        <v>1.0878712830191207E-3</v>
      </c>
      <c r="AH82" s="336">
        <f t="shared" si="124"/>
        <v>1.0876096120371853E-3</v>
      </c>
      <c r="AI82" s="336">
        <f t="shared" si="124"/>
        <v>1.087651413358229E-3</v>
      </c>
      <c r="AJ82" s="336">
        <f t="shared" si="124"/>
        <v>1.0865697498889152E-3</v>
      </c>
      <c r="AK82" s="336">
        <f t="shared" si="124"/>
        <v>1.0858317842105643E-3</v>
      </c>
      <c r="AL82" s="336">
        <f t="shared" si="124"/>
        <v>1.083840121556115E-3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7.3478741324418131E-2</v>
      </c>
      <c r="N84" s="337">
        <f t="shared" si="125"/>
        <v>7.7665142926302361E-2</v>
      </c>
      <c r="O84" s="337">
        <f t="shared" si="125"/>
        <v>7.991387575029317E-2</v>
      </c>
      <c r="P84" s="337">
        <f t="shared" si="125"/>
        <v>7.941367546846069E-2</v>
      </c>
      <c r="Q84" s="337">
        <f t="shared" si="125"/>
        <v>7.6063001688609799E-2</v>
      </c>
      <c r="R84" s="337">
        <f t="shared" si="125"/>
        <v>7.5012704934194818E-2</v>
      </c>
      <c r="S84" s="337">
        <f t="shared" si="125"/>
        <v>7.4857974853173762E-2</v>
      </c>
      <c r="T84" s="337">
        <f t="shared" si="125"/>
        <v>7.2916627302841971E-2</v>
      </c>
      <c r="U84" s="337">
        <f t="shared" si="125"/>
        <v>7.3706070256851997E-2</v>
      </c>
      <c r="V84" s="337">
        <f t="shared" si="125"/>
        <v>7.1962018146166554E-2</v>
      </c>
      <c r="W84" s="337">
        <f t="shared" si="125"/>
        <v>7.3807676201445807E-2</v>
      </c>
      <c r="X84" s="337">
        <f t="shared" si="125"/>
        <v>7.3015238216490488E-2</v>
      </c>
      <c r="Y84" s="337">
        <f t="shared" si="125"/>
        <v>7.2716463208376617E-2</v>
      </c>
      <c r="Z84" s="337">
        <f t="shared" si="125"/>
        <v>7.2481823839687307E-2</v>
      </c>
      <c r="AA84" s="337">
        <f t="shared" si="125"/>
        <v>7.226173559754516E-2</v>
      </c>
      <c r="AB84" s="337">
        <f t="shared" si="125"/>
        <v>7.20880090398274E-2</v>
      </c>
      <c r="AC84" s="337">
        <f t="shared" si="125"/>
        <v>7.1889734158925148E-2</v>
      </c>
      <c r="AD84" s="337">
        <f t="shared" si="125"/>
        <v>7.169365827838628E-2</v>
      </c>
      <c r="AE84" s="337">
        <f t="shared" ref="AE84:AL84" si="126">AE37/AE$49</f>
        <v>7.150736850186791E-2</v>
      </c>
      <c r="AF84" s="337">
        <f t="shared" si="126"/>
        <v>7.1318070416271029E-2</v>
      </c>
      <c r="AG84" s="337">
        <f t="shared" si="126"/>
        <v>7.1085811191066772E-2</v>
      </c>
      <c r="AH84" s="337">
        <f t="shared" si="126"/>
        <v>7.0894844243246033E-2</v>
      </c>
      <c r="AI84" s="337">
        <f t="shared" si="126"/>
        <v>7.0662323152480722E-2</v>
      </c>
      <c r="AJ84" s="337">
        <f t="shared" si="126"/>
        <v>7.0432719057236234E-2</v>
      </c>
      <c r="AK84" s="337">
        <f t="shared" si="126"/>
        <v>7.0195197785650226E-2</v>
      </c>
      <c r="AL84" s="337">
        <f t="shared" si="126"/>
        <v>6.9984672487920882E-2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5.8793258745625562E-2</v>
      </c>
      <c r="N85" s="336">
        <f t="shared" si="127"/>
        <v>6.3056204877135466E-2</v>
      </c>
      <c r="O85" s="336">
        <f t="shared" si="127"/>
        <v>6.544323793045051E-2</v>
      </c>
      <c r="P85" s="336">
        <f t="shared" si="127"/>
        <v>6.523640188011233E-2</v>
      </c>
      <c r="Q85" s="336">
        <f t="shared" si="127"/>
        <v>6.2754438235219701E-2</v>
      </c>
      <c r="R85" s="336">
        <f t="shared" si="127"/>
        <v>6.0535680861254229E-2</v>
      </c>
      <c r="S85" s="336">
        <f t="shared" si="127"/>
        <v>6.0886692487746551E-2</v>
      </c>
      <c r="T85" s="336">
        <f t="shared" si="127"/>
        <v>5.7902587164158387E-2</v>
      </c>
      <c r="U85" s="336">
        <f t="shared" si="127"/>
        <v>5.8186315477703573E-2</v>
      </c>
      <c r="V85" s="336">
        <f t="shared" si="127"/>
        <v>5.6999782069148373E-2</v>
      </c>
      <c r="W85" s="336">
        <f t="shared" si="127"/>
        <v>5.8173941554714566E-2</v>
      </c>
      <c r="X85" s="336">
        <f t="shared" si="127"/>
        <v>5.4349348299086858E-2</v>
      </c>
      <c r="Y85" s="336">
        <f t="shared" si="127"/>
        <v>5.3902783926935829E-2</v>
      </c>
      <c r="Z85" s="336">
        <f t="shared" si="127"/>
        <v>5.3499442532569857E-2</v>
      </c>
      <c r="AA85" s="336">
        <f t="shared" si="127"/>
        <v>5.3092386417936829E-2</v>
      </c>
      <c r="AB85" s="336">
        <f t="shared" si="127"/>
        <v>5.272108926207153E-2</v>
      </c>
      <c r="AC85" s="336">
        <f t="shared" si="127"/>
        <v>5.2328925917451724E-2</v>
      </c>
      <c r="AD85" s="336">
        <f t="shared" si="127"/>
        <v>5.1939262016021941E-2</v>
      </c>
      <c r="AE85" s="336">
        <f t="shared" ref="AE85:AL85" si="128">AE38/AE$49</f>
        <v>5.1569784669671076E-2</v>
      </c>
      <c r="AF85" s="336">
        <f t="shared" si="128"/>
        <v>5.1187365246163255E-2</v>
      </c>
      <c r="AG85" s="336">
        <f t="shared" si="128"/>
        <v>5.0765832316539493E-2</v>
      </c>
      <c r="AH85" s="336">
        <f t="shared" si="128"/>
        <v>5.0397872020688156E-2</v>
      </c>
      <c r="AI85" s="336">
        <f t="shared" si="128"/>
        <v>4.9988500851092028E-2</v>
      </c>
      <c r="AJ85" s="336">
        <f t="shared" si="128"/>
        <v>4.9573535561047689E-2</v>
      </c>
      <c r="AK85" s="336">
        <f t="shared" si="128"/>
        <v>4.9157656228987975E-2</v>
      </c>
      <c r="AL85" s="336">
        <f t="shared" si="128"/>
        <v>4.8768868587829119E-2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1.4685482578792559E-2</v>
      </c>
      <c r="N86" s="336">
        <f t="shared" si="129"/>
        <v>1.4608938049166893E-2</v>
      </c>
      <c r="O86" s="336">
        <f t="shared" si="129"/>
        <v>1.4470637819842657E-2</v>
      </c>
      <c r="P86" s="336">
        <f t="shared" si="129"/>
        <v>1.4177273588348367E-2</v>
      </c>
      <c r="Q86" s="336">
        <f t="shared" si="129"/>
        <v>1.3308563453390097E-2</v>
      </c>
      <c r="R86" s="336">
        <f t="shared" si="129"/>
        <v>1.4477024072940577E-2</v>
      </c>
      <c r="S86" s="336">
        <f t="shared" si="129"/>
        <v>1.3971282365427214E-2</v>
      </c>
      <c r="T86" s="336">
        <f t="shared" si="129"/>
        <v>1.5014040138683592E-2</v>
      </c>
      <c r="U86" s="336">
        <f t="shared" si="129"/>
        <v>1.5519754779148421E-2</v>
      </c>
      <c r="V86" s="336">
        <f t="shared" si="129"/>
        <v>1.4962236077018173E-2</v>
      </c>
      <c r="W86" s="336">
        <f t="shared" si="129"/>
        <v>1.5633734646731241E-2</v>
      </c>
      <c r="X86" s="336">
        <f t="shared" si="129"/>
        <v>1.866588991740363E-2</v>
      </c>
      <c r="Y86" s="336">
        <f t="shared" si="129"/>
        <v>1.8813679281440791E-2</v>
      </c>
      <c r="Z86" s="336">
        <f t="shared" si="129"/>
        <v>1.8982381307117459E-2</v>
      </c>
      <c r="AA86" s="336">
        <f t="shared" si="129"/>
        <v>1.9169349179608334E-2</v>
      </c>
      <c r="AB86" s="336">
        <f t="shared" si="129"/>
        <v>1.9366919777755877E-2</v>
      </c>
      <c r="AC86" s="336">
        <f t="shared" si="129"/>
        <v>1.9560808241473424E-2</v>
      </c>
      <c r="AD86" s="336">
        <f t="shared" si="129"/>
        <v>1.9754396262364346E-2</v>
      </c>
      <c r="AE86" s="336">
        <f t="shared" ref="AE86:AL86" si="130">AE39/AE$49</f>
        <v>1.9937583832196838E-2</v>
      </c>
      <c r="AF86" s="336">
        <f t="shared" si="130"/>
        <v>2.0130705170107777E-2</v>
      </c>
      <c r="AG86" s="336">
        <f t="shared" si="130"/>
        <v>2.0319978874527272E-2</v>
      </c>
      <c r="AH86" s="336">
        <f t="shared" si="130"/>
        <v>2.0496972222557874E-2</v>
      </c>
      <c r="AI86" s="336">
        <f t="shared" si="130"/>
        <v>2.06738223013887E-2</v>
      </c>
      <c r="AJ86" s="336">
        <f t="shared" si="130"/>
        <v>2.0859183496188548E-2</v>
      </c>
      <c r="AK86" s="336">
        <f t="shared" si="130"/>
        <v>2.1037541556662254E-2</v>
      </c>
      <c r="AL86" s="336">
        <f t="shared" si="130"/>
        <v>2.1215803900091756E-2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5.1636298825725721E-2</v>
      </c>
      <c r="N88" s="337">
        <f t="shared" si="131"/>
        <v>5.1816742463882549E-2</v>
      </c>
      <c r="O88" s="337">
        <f t="shared" si="131"/>
        <v>5.1568126050499569E-2</v>
      </c>
      <c r="P88" s="337">
        <f t="shared" si="131"/>
        <v>4.8751671930974134E-2</v>
      </c>
      <c r="Q88" s="337">
        <f t="shared" si="131"/>
        <v>5.1294849226380855E-2</v>
      </c>
      <c r="R88" s="337">
        <f t="shared" si="131"/>
        <v>5.0359291030956231E-2</v>
      </c>
      <c r="S88" s="337">
        <f t="shared" si="131"/>
        <v>5.1633197443444051E-2</v>
      </c>
      <c r="T88" s="337">
        <f t="shared" si="131"/>
        <v>5.1204025991153923E-2</v>
      </c>
      <c r="U88" s="337">
        <f t="shared" si="131"/>
        <v>5.3229759664992701E-2</v>
      </c>
      <c r="V88" s="337">
        <f t="shared" si="131"/>
        <v>5.1543801875566661E-2</v>
      </c>
      <c r="W88" s="337">
        <f t="shared" si="131"/>
        <v>4.3943416310678385E-2</v>
      </c>
      <c r="X88" s="337">
        <f t="shared" si="131"/>
        <v>4.8949206060822259E-2</v>
      </c>
      <c r="Y88" s="337">
        <f t="shared" si="131"/>
        <v>4.8446088891085592E-2</v>
      </c>
      <c r="Z88" s="337">
        <f t="shared" si="131"/>
        <v>4.8152165907604356E-2</v>
      </c>
      <c r="AA88" s="337">
        <f t="shared" si="131"/>
        <v>4.7860377590387096E-2</v>
      </c>
      <c r="AB88" s="337">
        <f t="shared" si="131"/>
        <v>4.7549994949579698E-2</v>
      </c>
      <c r="AC88" s="337">
        <f t="shared" si="131"/>
        <v>4.7259189511345993E-2</v>
      </c>
      <c r="AD88" s="337">
        <f t="shared" si="131"/>
        <v>4.7015180180596298E-2</v>
      </c>
      <c r="AE88" s="337">
        <f t="shared" ref="AE88:AL88" si="132">AE41/AE$49</f>
        <v>4.6773453583581939E-2</v>
      </c>
      <c r="AF88" s="337">
        <f t="shared" si="132"/>
        <v>4.6535649802360961E-2</v>
      </c>
      <c r="AG88" s="337">
        <f t="shared" si="132"/>
        <v>4.6293680741775617E-2</v>
      </c>
      <c r="AH88" s="337">
        <f t="shared" si="132"/>
        <v>4.6054098653300214E-2</v>
      </c>
      <c r="AI88" s="337">
        <f t="shared" si="132"/>
        <v>4.5850183698254041E-2</v>
      </c>
      <c r="AJ88" s="337">
        <f t="shared" si="132"/>
        <v>4.567369668399017E-2</v>
      </c>
      <c r="AK88" s="337">
        <f t="shared" si="132"/>
        <v>4.5551227417272022E-2</v>
      </c>
      <c r="AL88" s="337">
        <f t="shared" si="132"/>
        <v>4.5434265532427187E-2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1.7713809111533932E-2</v>
      </c>
      <c r="N89" s="336">
        <f t="shared" si="133"/>
        <v>1.736330507967775E-2</v>
      </c>
      <c r="O89" s="336">
        <f t="shared" si="133"/>
        <v>1.7321806519814947E-2</v>
      </c>
      <c r="P89" s="336">
        <f t="shared" si="133"/>
        <v>1.6730836597712496E-2</v>
      </c>
      <c r="Q89" s="336">
        <f t="shared" si="133"/>
        <v>1.6605996664045941E-2</v>
      </c>
      <c r="R89" s="336">
        <f t="shared" si="133"/>
        <v>1.6316009834470669E-2</v>
      </c>
      <c r="S89" s="336">
        <f t="shared" si="133"/>
        <v>1.6206303140731192E-2</v>
      </c>
      <c r="T89" s="336">
        <f t="shared" si="133"/>
        <v>1.705776440533837E-2</v>
      </c>
      <c r="U89" s="336">
        <f t="shared" si="133"/>
        <v>1.7099101449840035E-2</v>
      </c>
      <c r="V89" s="336">
        <f t="shared" si="133"/>
        <v>1.5756747262281125E-2</v>
      </c>
      <c r="W89" s="336">
        <f t="shared" si="133"/>
        <v>1.407276362532295E-2</v>
      </c>
      <c r="X89" s="336">
        <f t="shared" si="133"/>
        <v>1.701488934412889E-2</v>
      </c>
      <c r="Y89" s="336">
        <f t="shared" si="133"/>
        <v>1.6860495776534083E-2</v>
      </c>
      <c r="Z89" s="336">
        <f t="shared" si="133"/>
        <v>1.6793298370719467E-2</v>
      </c>
      <c r="AA89" s="336">
        <f t="shared" si="133"/>
        <v>1.6711882221730558E-2</v>
      </c>
      <c r="AB89" s="336">
        <f t="shared" si="133"/>
        <v>1.6615060766568206E-2</v>
      </c>
      <c r="AC89" s="336">
        <f t="shared" si="133"/>
        <v>1.6493411594377675E-2</v>
      </c>
      <c r="AD89" s="336">
        <f t="shared" si="133"/>
        <v>1.6396992944582862E-2</v>
      </c>
      <c r="AE89" s="336">
        <f t="shared" ref="AE89:AL89" si="134">AE42/AE$49</f>
        <v>1.6310720576280007E-2</v>
      </c>
      <c r="AF89" s="336">
        <f t="shared" si="134"/>
        <v>1.6220031593638495E-2</v>
      </c>
      <c r="AG89" s="336">
        <f t="shared" si="134"/>
        <v>1.6130176424011974E-2</v>
      </c>
      <c r="AH89" s="336">
        <f t="shared" si="134"/>
        <v>1.6050668424192331E-2</v>
      </c>
      <c r="AI89" s="336">
        <f t="shared" si="134"/>
        <v>1.5964013115293656E-2</v>
      </c>
      <c r="AJ89" s="336">
        <f t="shared" si="134"/>
        <v>1.5888666006171032E-2</v>
      </c>
      <c r="AK89" s="336">
        <f t="shared" si="134"/>
        <v>1.5851546007453619E-2</v>
      </c>
      <c r="AL89" s="336">
        <f t="shared" si="134"/>
        <v>1.5815209468612559E-2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3.3922489714191789E-2</v>
      </c>
      <c r="N90" s="336">
        <f t="shared" si="135"/>
        <v>3.4453437384204796E-2</v>
      </c>
      <c r="O90" s="336">
        <f t="shared" si="135"/>
        <v>3.4246319530684619E-2</v>
      </c>
      <c r="P90" s="336">
        <f t="shared" si="135"/>
        <v>3.2020835333261638E-2</v>
      </c>
      <c r="Q90" s="336">
        <f t="shared" si="135"/>
        <v>3.4688852562334914E-2</v>
      </c>
      <c r="R90" s="336">
        <f t="shared" si="135"/>
        <v>3.4043281196485559E-2</v>
      </c>
      <c r="S90" s="336">
        <f t="shared" si="135"/>
        <v>3.5426894302712855E-2</v>
      </c>
      <c r="T90" s="336">
        <f t="shared" si="135"/>
        <v>3.4146261585815553E-2</v>
      </c>
      <c r="U90" s="336">
        <f t="shared" si="135"/>
        <v>3.6130658215152663E-2</v>
      </c>
      <c r="V90" s="336">
        <f t="shared" si="135"/>
        <v>3.5787054613285539E-2</v>
      </c>
      <c r="W90" s="336">
        <f t="shared" si="135"/>
        <v>2.987065268535543E-2</v>
      </c>
      <c r="X90" s="336">
        <f t="shared" si="135"/>
        <v>3.1934316716693376E-2</v>
      </c>
      <c r="Y90" s="336">
        <f t="shared" si="135"/>
        <v>3.1585593114551502E-2</v>
      </c>
      <c r="Z90" s="336">
        <f t="shared" si="135"/>
        <v>3.1358867536884896E-2</v>
      </c>
      <c r="AA90" s="336">
        <f t="shared" si="135"/>
        <v>3.1148495368656538E-2</v>
      </c>
      <c r="AB90" s="336">
        <f t="shared" si="135"/>
        <v>3.0934934183011496E-2</v>
      </c>
      <c r="AC90" s="336">
        <f t="shared" si="135"/>
        <v>3.0765777916968318E-2</v>
      </c>
      <c r="AD90" s="336">
        <f t="shared" si="135"/>
        <v>3.0618187236013433E-2</v>
      </c>
      <c r="AE90" s="336">
        <f t="shared" ref="AE90:AL90" si="136">AE43/AE$49</f>
        <v>3.0462733007301932E-2</v>
      </c>
      <c r="AF90" s="336">
        <f t="shared" si="136"/>
        <v>3.0315618208722462E-2</v>
      </c>
      <c r="AG90" s="336">
        <f t="shared" si="136"/>
        <v>3.0163504317763642E-2</v>
      </c>
      <c r="AH90" s="336">
        <f t="shared" si="136"/>
        <v>3.000343022910788E-2</v>
      </c>
      <c r="AI90" s="336">
        <f t="shared" si="136"/>
        <v>2.9886170582960388E-2</v>
      </c>
      <c r="AJ90" s="336">
        <f t="shared" si="136"/>
        <v>2.9785030677819142E-2</v>
      </c>
      <c r="AK90" s="336">
        <f t="shared" si="136"/>
        <v>2.969968140981841E-2</v>
      </c>
      <c r="AL90" s="336">
        <f t="shared" si="136"/>
        <v>2.9619056063814628E-2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0.11868224141769501</v>
      </c>
      <c r="N92" s="337">
        <f t="shared" si="137"/>
        <v>0.12080771689947059</v>
      </c>
      <c r="O92" s="337">
        <f t="shared" si="137"/>
        <v>0.11864645897401437</v>
      </c>
      <c r="P92" s="337">
        <f t="shared" si="137"/>
        <v>0.11618781809387195</v>
      </c>
      <c r="Q92" s="337">
        <f t="shared" si="137"/>
        <v>0.12002637099762796</v>
      </c>
      <c r="R92" s="337">
        <f t="shared" si="137"/>
        <v>0.11937238270929192</v>
      </c>
      <c r="S92" s="337">
        <f t="shared" si="137"/>
        <v>0.11621489673055271</v>
      </c>
      <c r="T92" s="337">
        <f t="shared" si="137"/>
        <v>0.1159099460294081</v>
      </c>
      <c r="U92" s="337">
        <f t="shared" si="137"/>
        <v>0.11474432792737231</v>
      </c>
      <c r="V92" s="337">
        <f t="shared" si="137"/>
        <v>0.11361788391660012</v>
      </c>
      <c r="W92" s="337">
        <f t="shared" si="137"/>
        <v>0.10557509855168179</v>
      </c>
      <c r="X92" s="337">
        <f t="shared" si="137"/>
        <v>0.10631710958003215</v>
      </c>
      <c r="Y92" s="337">
        <f t="shared" si="137"/>
        <v>0.10598073609217347</v>
      </c>
      <c r="Z92" s="337">
        <f t="shared" si="137"/>
        <v>0.10542296756735153</v>
      </c>
      <c r="AA92" s="337">
        <f t="shared" si="137"/>
        <v>0.10484854894332737</v>
      </c>
      <c r="AB92" s="337">
        <f t="shared" si="137"/>
        <v>0.10425886506278152</v>
      </c>
      <c r="AC92" s="337">
        <f t="shared" si="137"/>
        <v>0.10365405952056381</v>
      </c>
      <c r="AD92" s="337">
        <f t="shared" si="137"/>
        <v>0.10303921827887748</v>
      </c>
      <c r="AE92" s="337">
        <f t="shared" ref="AE92:AL92" si="138">AE45/AE$49</f>
        <v>0.10239697045135651</v>
      </c>
      <c r="AF92" s="337">
        <f t="shared" si="138"/>
        <v>0.10176453006427617</v>
      </c>
      <c r="AG92" s="337">
        <f t="shared" si="138"/>
        <v>0.10110612006841689</v>
      </c>
      <c r="AH92" s="337">
        <f t="shared" si="138"/>
        <v>0.10046556731067789</v>
      </c>
      <c r="AI92" s="337">
        <f t="shared" si="138"/>
        <v>9.9813397145722807E-2</v>
      </c>
      <c r="AJ92" s="337">
        <f t="shared" si="138"/>
        <v>9.9214802884120878E-2</v>
      </c>
      <c r="AK92" s="337">
        <f t="shared" si="138"/>
        <v>9.8564429789878366E-2</v>
      </c>
      <c r="AL92" s="337">
        <f t="shared" si="138"/>
        <v>9.7845982057357131E-2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1.405175236995798E-2</v>
      </c>
      <c r="N93" s="336">
        <f t="shared" si="139"/>
        <v>1.4052047855350663E-2</v>
      </c>
      <c r="O93" s="336">
        <f t="shared" si="139"/>
        <v>1.345630133741926E-2</v>
      </c>
      <c r="P93" s="336">
        <f t="shared" si="139"/>
        <v>1.290455556065841E-2</v>
      </c>
      <c r="Q93" s="336">
        <f t="shared" si="139"/>
        <v>1.4237589906016784E-2</v>
      </c>
      <c r="R93" s="336">
        <f t="shared" si="139"/>
        <v>1.396157339590348E-2</v>
      </c>
      <c r="S93" s="336">
        <f t="shared" si="139"/>
        <v>1.3909178464533899E-2</v>
      </c>
      <c r="T93" s="336">
        <f t="shared" si="139"/>
        <v>1.2935895470330919E-2</v>
      </c>
      <c r="U93" s="336">
        <f t="shared" si="139"/>
        <v>1.2344509607377796E-2</v>
      </c>
      <c r="V93" s="336">
        <f t="shared" si="139"/>
        <v>1.1811655794944823E-2</v>
      </c>
      <c r="W93" s="336">
        <f t="shared" si="139"/>
        <v>1.0720104170093621E-2</v>
      </c>
      <c r="X93" s="336">
        <f t="shared" si="139"/>
        <v>9.1018006802450081E-3</v>
      </c>
      <c r="Y93" s="336">
        <f t="shared" si="139"/>
        <v>8.9919708345972526E-3</v>
      </c>
      <c r="Z93" s="336">
        <f t="shared" si="139"/>
        <v>8.9053135372167171E-3</v>
      </c>
      <c r="AA93" s="336">
        <f t="shared" si="139"/>
        <v>8.8123870097015986E-3</v>
      </c>
      <c r="AB93" s="336">
        <f t="shared" si="139"/>
        <v>8.7055269759293615E-3</v>
      </c>
      <c r="AC93" s="336">
        <f t="shared" si="139"/>
        <v>8.610665911595464E-3</v>
      </c>
      <c r="AD93" s="336">
        <f t="shared" si="139"/>
        <v>8.5225423715173179E-3</v>
      </c>
      <c r="AE93" s="336">
        <f t="shared" ref="AE93:AL93" si="140">AE46/AE$49</f>
        <v>8.4437526507834849E-3</v>
      </c>
      <c r="AF93" s="336">
        <f t="shared" si="140"/>
        <v>8.3653120189393256E-3</v>
      </c>
      <c r="AG93" s="336">
        <f t="shared" si="140"/>
        <v>8.2804988952166238E-3</v>
      </c>
      <c r="AH93" s="336">
        <f t="shared" si="140"/>
        <v>8.1963322861557629E-3</v>
      </c>
      <c r="AI93" s="336">
        <f t="shared" si="140"/>
        <v>8.1145002710887974E-3</v>
      </c>
      <c r="AJ93" s="336">
        <f t="shared" si="140"/>
        <v>8.0335362058740999E-3</v>
      </c>
      <c r="AK93" s="336">
        <f t="shared" si="140"/>
        <v>7.9497348394321175E-3</v>
      </c>
      <c r="AL93" s="336">
        <f t="shared" si="140"/>
        <v>7.8666028996866224E-3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0.10463048904773704</v>
      </c>
      <c r="N94" s="336">
        <f t="shared" si="141"/>
        <v>0.10675566904411991</v>
      </c>
      <c r="O94" s="336">
        <f t="shared" si="141"/>
        <v>0.1051901576365951</v>
      </c>
      <c r="P94" s="336">
        <f t="shared" si="141"/>
        <v>0.10328326253321354</v>
      </c>
      <c r="Q94" s="336">
        <f t="shared" si="141"/>
        <v>0.10578878109161118</v>
      </c>
      <c r="R94" s="336">
        <f t="shared" si="141"/>
        <v>0.10541080931338842</v>
      </c>
      <c r="S94" s="336">
        <f t="shared" si="141"/>
        <v>0.10230571826601882</v>
      </c>
      <c r="T94" s="336">
        <f t="shared" si="141"/>
        <v>0.10297405055907718</v>
      </c>
      <c r="U94" s="336">
        <f t="shared" si="141"/>
        <v>0.10239981831999451</v>
      </c>
      <c r="V94" s="336">
        <f t="shared" si="141"/>
        <v>0.10180622812165531</v>
      </c>
      <c r="W94" s="336">
        <f t="shared" si="141"/>
        <v>9.4854994381588176E-2</v>
      </c>
      <c r="X94" s="336">
        <f t="shared" si="141"/>
        <v>9.7215308899787134E-2</v>
      </c>
      <c r="Y94" s="336">
        <f t="shared" si="141"/>
        <v>9.6988765257576215E-2</v>
      </c>
      <c r="Z94" s="336">
        <f t="shared" si="141"/>
        <v>9.6517654030134806E-2</v>
      </c>
      <c r="AA94" s="336">
        <f t="shared" si="141"/>
        <v>9.6036161933625769E-2</v>
      </c>
      <c r="AB94" s="336">
        <f t="shared" si="141"/>
        <v>9.5553338086852152E-2</v>
      </c>
      <c r="AC94" s="336">
        <f t="shared" si="141"/>
        <v>9.5043393608968338E-2</v>
      </c>
      <c r="AD94" s="336">
        <f t="shared" si="141"/>
        <v>9.4516675907360154E-2</v>
      </c>
      <c r="AE94" s="336">
        <f t="shared" ref="AE94:AL94" si="142">AE47/AE$49</f>
        <v>9.395321780057303E-2</v>
      </c>
      <c r="AF94" s="336">
        <f t="shared" si="142"/>
        <v>9.3399218045336851E-2</v>
      </c>
      <c r="AG94" s="336">
        <f t="shared" si="142"/>
        <v>9.2825621173200257E-2</v>
      </c>
      <c r="AH94" s="336">
        <f t="shared" si="142"/>
        <v>9.2269235024522125E-2</v>
      </c>
      <c r="AI94" s="336">
        <f t="shared" si="142"/>
        <v>9.1698896874634006E-2</v>
      </c>
      <c r="AJ94" s="336">
        <f t="shared" si="142"/>
        <v>9.1181266678246789E-2</v>
      </c>
      <c r="AK94" s="336">
        <f t="shared" si="142"/>
        <v>9.0614694950446259E-2</v>
      </c>
      <c r="AL94" s="336">
        <f t="shared" si="142"/>
        <v>8.9979379157670514E-2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Solent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Solent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Solent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Solent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Solent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Solent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Solent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Solent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Solent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Solent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Solent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Solent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Solent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5.8530212201736873</v>
      </c>
      <c r="Y4" s="11">
        <f>'Occ T1'!D8-'Occ T1'!C8</f>
        <v>0.40561226305204912</v>
      </c>
      <c r="Z4" s="11">
        <f>'Occ T1'!E8-'Occ T1'!D8</f>
        <v>1.7893687513816161</v>
      </c>
      <c r="AA4" s="11">
        <f>'Occ T1'!F8-'Occ T1'!E8</f>
        <v>7.8797034810445439</v>
      </c>
      <c r="AB4" s="11">
        <f>'Occ T1'!D8-'Occ T1'!B8</f>
        <v>6.2586334832257364</v>
      </c>
      <c r="AC4" s="11">
        <f>'Occ T1'!F8-'Occ T1'!D8</f>
        <v>9.66907223242616</v>
      </c>
    </row>
    <row r="5" spans="1:29" x14ac:dyDescent="0.2">
      <c r="W5" s="10" t="str">
        <f>name!E5</f>
        <v>Professional occupations</v>
      </c>
      <c r="X5" s="11">
        <f>'Occ T1'!C9-'Occ T1'!B9</f>
        <v>9.4283957714987707</v>
      </c>
      <c r="Y5" s="11">
        <f>'Occ T1'!D9-'Occ T1'!C9</f>
        <v>4.5339281543041068</v>
      </c>
      <c r="Z5" s="11">
        <f>'Occ T1'!E9-'Occ T1'!D9</f>
        <v>8.967600276106424</v>
      </c>
      <c r="AA5" s="11">
        <f>'Occ T1'!F9-'Occ T1'!E9</f>
        <v>12.024431275713198</v>
      </c>
      <c r="AB5" s="11">
        <f>'Occ T1'!D9-'Occ T1'!B9</f>
        <v>13.962323925802878</v>
      </c>
      <c r="AC5" s="11">
        <f>'Occ T1'!F9-'Occ T1'!D9</f>
        <v>20.992031551819622</v>
      </c>
    </row>
    <row r="6" spans="1:29" x14ac:dyDescent="0.2">
      <c r="W6" s="10" t="str">
        <f>name!E6</f>
        <v>Associate professional occupations</v>
      </c>
      <c r="X6" s="11">
        <f>'Occ T1'!C10-'Occ T1'!B10</f>
        <v>1.03619394395173</v>
      </c>
      <c r="Y6" s="11">
        <f>'Occ T1'!D10-'Occ T1'!C10</f>
        <v>3.3858000138069855</v>
      </c>
      <c r="Z6" s="11">
        <f>'Occ T1'!E10-'Occ T1'!D10</f>
        <v>-1.2996916652902399</v>
      </c>
      <c r="AA6" s="11">
        <f>'Occ T1'!F10-'Occ T1'!E10</f>
        <v>4.984799135551782</v>
      </c>
      <c r="AB6" s="11">
        <f>'Occ T1'!D10-'Occ T1'!B10</f>
        <v>4.4219939577587155</v>
      </c>
      <c r="AC6" s="11">
        <f>'Occ T1'!F10-'Occ T1'!D10</f>
        <v>3.6851074702615421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-4.4840238773907046</v>
      </c>
      <c r="Y7" s="11">
        <f>'Occ T1'!D11-'Occ T1'!C11</f>
        <v>1.0675969249601209</v>
      </c>
      <c r="Z7" s="11">
        <f>'Occ T1'!E11-'Occ T1'!D11</f>
        <v>-4.4579722493836869</v>
      </c>
      <c r="AA7" s="11">
        <f>'Occ T1'!F11-'Occ T1'!E11</f>
        <v>-6.9082252521494993</v>
      </c>
      <c r="AB7" s="11">
        <f>'Occ T1'!D11-'Occ T1'!B11</f>
        <v>-3.4164269524305837</v>
      </c>
      <c r="AC7" s="11">
        <f>'Occ T1'!F11-'Occ T1'!D11</f>
        <v>-11.366197501533186</v>
      </c>
    </row>
    <row r="8" spans="1:29" x14ac:dyDescent="0.2">
      <c r="W8" s="10" t="str">
        <f>name!E8</f>
        <v>Skilled trades occupations</v>
      </c>
      <c r="X8" s="11">
        <f>'Occ T1'!C12-'Occ T1'!B12</f>
        <v>-2.9249112280236957</v>
      </c>
      <c r="Y8" s="11">
        <f>'Occ T1'!D12-'Occ T1'!C12</f>
        <v>-6.3894376169211426</v>
      </c>
      <c r="Z8" s="11">
        <f>'Occ T1'!E12-'Occ T1'!D12</f>
        <v>1.5469240670662003</v>
      </c>
      <c r="AA8" s="11">
        <f>'Occ T1'!F12-'Occ T1'!E12</f>
        <v>-0.69893580778533249</v>
      </c>
      <c r="AB8" s="11">
        <f>'Occ T1'!D12-'Occ T1'!B12</f>
        <v>-9.3143488449448384</v>
      </c>
      <c r="AC8" s="11">
        <f>'Occ T1'!F12-'Occ T1'!D12</f>
        <v>0.84798825928086785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0.10617868299036815</v>
      </c>
      <c r="Y9" s="11">
        <f>'Occ T1'!D13-'Occ T1'!C13</f>
        <v>-2.9453386390541709</v>
      </c>
      <c r="Z9" s="11">
        <f>'Occ T1'!E13-'Occ T1'!D13</f>
        <v>3.1910468780683559</v>
      </c>
      <c r="AA9" s="11">
        <f>'Occ T1'!F13-'Occ T1'!E13</f>
        <v>3.6929940164867219</v>
      </c>
      <c r="AB9" s="11">
        <f>'Occ T1'!D13-'Occ T1'!B13</f>
        <v>-2.8391599560638028</v>
      </c>
      <c r="AC9" s="11">
        <f>'Occ T1'!F13-'Occ T1'!D13</f>
        <v>6.8840408945550777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-1.4114657110687006</v>
      </c>
      <c r="Y10" s="11">
        <f>'Occ T1'!D14-'Occ T1'!C14</f>
        <v>0.32933918086597913</v>
      </c>
      <c r="Z10" s="11">
        <f>'Occ T1'!E14-'Occ T1'!D14</f>
        <v>-8.7493277204323761E-2</v>
      </c>
      <c r="AA10" s="11">
        <f>'Occ T1'!F14-'Occ T1'!E14</f>
        <v>1.1517412653411441E-2</v>
      </c>
      <c r="AB10" s="11">
        <f>'Occ T1'!D14-'Occ T1'!B14</f>
        <v>-1.0821265302027214</v>
      </c>
      <c r="AC10" s="11">
        <f>'Occ T1'!F14-'Occ T1'!D14</f>
        <v>-7.597586455091232E-2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1.0108804159021645</v>
      </c>
      <c r="Y11" s="11">
        <f>'Occ T1'!D15-'Occ T1'!C15</f>
        <v>-5.0743760287872348</v>
      </c>
      <c r="Z11" s="11">
        <f>'Occ T1'!E15-'Occ T1'!D15</f>
        <v>2.7638949034684117</v>
      </c>
      <c r="AA11" s="11">
        <f>'Occ T1'!F15-'Occ T1'!E15</f>
        <v>-0.44877788863342616</v>
      </c>
      <c r="AB11" s="11">
        <f>'Occ T1'!D15-'Occ T1'!B15</f>
        <v>-4.0634956128850703</v>
      </c>
      <c r="AC11" s="11">
        <f>'Occ T1'!F15-'Occ T1'!D15</f>
        <v>2.3151170148349856</v>
      </c>
    </row>
    <row r="12" spans="1:29" x14ac:dyDescent="0.2">
      <c r="W12" s="10" t="str">
        <f>name!E12</f>
        <v>Elementary occupations</v>
      </c>
      <c r="X12" s="11">
        <f>'Occ T1'!C16-'Occ T1'!B16</f>
        <v>-2.7912692180337331</v>
      </c>
      <c r="Y12" s="11">
        <f>'Occ T1'!D16-'Occ T1'!C16</f>
        <v>-6.0011242522268944</v>
      </c>
      <c r="Z12" s="11">
        <f>'Occ T1'!E16-'Occ T1'!D16</f>
        <v>0.57032231578732961</v>
      </c>
      <c r="AA12" s="11">
        <f>'Occ T1'!F16-'Occ T1'!E16</f>
        <v>-2.0955063728810117</v>
      </c>
      <c r="AB12" s="11">
        <f>'Occ T1'!D16-'Occ T1'!B16</f>
        <v>-8.7923934702606275</v>
      </c>
      <c r="AC12" s="11">
        <f>'Occ T1'!F16-'Occ T1'!D16</f>
        <v>-1.5251840570936821</v>
      </c>
    </row>
    <row r="14" spans="1:29" x14ac:dyDescent="0.2">
      <c r="W14" s="10" t="str">
        <f>name!E3</f>
        <v>All occupations</v>
      </c>
      <c r="X14" s="11">
        <f>'Occ T1'!C18-'Occ T1'!B18</f>
        <v>5.8229999999997517</v>
      </c>
      <c r="Y14" s="11">
        <f>'Occ T1'!D18-'Occ T1'!C18</f>
        <v>-10.688000000000216</v>
      </c>
      <c r="Z14" s="11">
        <f>'Occ T1'!E18-'Occ T1'!D18</f>
        <v>12.984000000000151</v>
      </c>
      <c r="AA14" s="11">
        <f>'Occ T1'!F18-'Occ T1'!E18</f>
        <v>18.442000000000348</v>
      </c>
      <c r="AB14" s="11">
        <f>'Occ T1'!D18-'Occ T1'!B18</f>
        <v>-4.8650000000004638</v>
      </c>
      <c r="AC14" s="11">
        <f>'Occ T1'!F18-'Occ T1'!D18</f>
        <v>31.426000000000499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Solent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9.66907223242616</v>
      </c>
      <c r="O3" s="11">
        <f>'Occ T1'!AB64</f>
        <v>6.5347628993851146</v>
      </c>
      <c r="P3" s="11">
        <f>'Occ T1'!Q64</f>
        <v>3.1343093330410667</v>
      </c>
    </row>
    <row r="4" spans="1:16" x14ac:dyDescent="0.2">
      <c r="M4" s="10" t="str">
        <f>name!E5</f>
        <v>Professional occupations</v>
      </c>
      <c r="N4" s="11">
        <f>'Occ T1'!F65</f>
        <v>20.992031551819622</v>
      </c>
      <c r="O4" s="11">
        <f>'Occ T1'!AB65</f>
        <v>11.895040725218735</v>
      </c>
      <c r="P4" s="11">
        <f>'Occ T1'!Q65</f>
        <v>9.0969908266009156</v>
      </c>
    </row>
    <row r="5" spans="1:16" x14ac:dyDescent="0.2">
      <c r="M5" s="10" t="str">
        <f>name!E6</f>
        <v>Associate professional occupations</v>
      </c>
      <c r="N5" s="11">
        <f>'Occ T1'!F66</f>
        <v>3.6851074702615421</v>
      </c>
      <c r="O5" s="11">
        <f>'Occ T1'!AB66</f>
        <v>4.6145390831858535</v>
      </c>
      <c r="P5" s="11">
        <f>'Occ T1'!Q66</f>
        <v>-0.92943161292435406</v>
      </c>
    </row>
    <row r="6" spans="1:16" x14ac:dyDescent="0.2">
      <c r="M6" s="10" t="str">
        <f>name!E7</f>
        <v>Administrative and secretarial occupations</v>
      </c>
      <c r="N6" s="11">
        <f>'Occ T1'!F67</f>
        <v>-11.366197501533186</v>
      </c>
      <c r="O6" s="11">
        <f>'Occ T1'!AB67</f>
        <v>-11.291631764724869</v>
      </c>
      <c r="P6" s="11">
        <f>'Occ T1'!Q67</f>
        <v>-7.4565736808294147E-2</v>
      </c>
    </row>
    <row r="7" spans="1:16" x14ac:dyDescent="0.2">
      <c r="M7" s="10" t="str">
        <f>name!E8</f>
        <v>Skilled trades occupations</v>
      </c>
      <c r="N7" s="11">
        <f>'Occ T1'!F68</f>
        <v>0.84798825928086785</v>
      </c>
      <c r="O7" s="11">
        <f>'Occ T1'!AB68</f>
        <v>2.0957040197276751</v>
      </c>
      <c r="P7" s="11">
        <f>'Occ T1'!Q68</f>
        <v>-1.2477157604468374</v>
      </c>
    </row>
    <row r="8" spans="1:16" x14ac:dyDescent="0.2">
      <c r="M8" s="10" t="str">
        <f>name!E9</f>
        <v>Caring, leisure and other service occupations</v>
      </c>
      <c r="N8" s="11">
        <f>'Occ T1'!F69</f>
        <v>6.8840408945550777</v>
      </c>
      <c r="O8" s="11">
        <f>'Occ T1'!AB69</f>
        <v>2.9074682581558235</v>
      </c>
      <c r="P8" s="11">
        <f>'Occ T1'!Q69</f>
        <v>3.9765726363992364</v>
      </c>
    </row>
    <row r="9" spans="1:16" x14ac:dyDescent="0.2">
      <c r="M9" s="10" t="str">
        <f>name!E10</f>
        <v>Sales and customer service occupations</v>
      </c>
      <c r="N9" s="11">
        <f>'Occ T1'!F70</f>
        <v>-7.597586455091232E-2</v>
      </c>
      <c r="O9" s="11">
        <f>'Occ T1'!AB70</f>
        <v>-1.1963527667947993</v>
      </c>
      <c r="P9" s="11">
        <f>'Occ T1'!Q70</f>
        <v>1.1203769022438514</v>
      </c>
    </row>
    <row r="10" spans="1:16" x14ac:dyDescent="0.2">
      <c r="M10" s="10" t="str">
        <f>name!E11</f>
        <v>Process, plant and machine operatives</v>
      </c>
      <c r="N10" s="11">
        <f>'Occ T1'!F71</f>
        <v>2.3151170148349856</v>
      </c>
      <c r="O10" s="11">
        <f>'Occ T1'!AB71</f>
        <v>1.2375624860980081</v>
      </c>
      <c r="P10" s="11">
        <f>'Occ T1'!Q71</f>
        <v>1.0775545287369468</v>
      </c>
    </row>
    <row r="11" spans="1:16" x14ac:dyDescent="0.2">
      <c r="M11" s="10" t="str">
        <f>name!E12</f>
        <v>Elementary occupations</v>
      </c>
      <c r="N11" s="11">
        <f>'Occ T1'!F72</f>
        <v>-1.5251840570936821</v>
      </c>
      <c r="O11" s="11">
        <f>'Occ T1'!AB72</f>
        <v>-0.55099824095601235</v>
      </c>
      <c r="P11" s="11">
        <f>'Occ T1'!Q72</f>
        <v>-0.97418581613769462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31.426000000000499</v>
      </c>
      <c r="O13" s="11">
        <f>'Occ T1'!AB74</f>
        <v>16.246094699295554</v>
      </c>
      <c r="P13" s="11">
        <f>'Occ T1'!Q74</f>
        <v>15.179905300704775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Solent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1.5842095084390824</v>
      </c>
      <c r="O3" s="11">
        <f>'Occ T5'!H44</f>
        <v>2.5920462986484925</v>
      </c>
      <c r="P3" s="11">
        <f>'Occ T5'!G44</f>
        <v>5.4928164253385674</v>
      </c>
    </row>
    <row r="4" spans="1:16" x14ac:dyDescent="0.2">
      <c r="M4" s="10" t="str">
        <f>name!E5</f>
        <v>Professional occupations</v>
      </c>
      <c r="N4" s="11">
        <f>'Occ T5'!I45</f>
        <v>-0.22496706677388545</v>
      </c>
      <c r="O4" s="11">
        <f>'Occ T5'!H45</f>
        <v>5.0773639613628134</v>
      </c>
      <c r="P4" s="11">
        <f>'Occ T5'!G45</f>
        <v>16.13963465723063</v>
      </c>
    </row>
    <row r="5" spans="1:16" x14ac:dyDescent="0.2">
      <c r="M5" s="10" t="str">
        <f>name!E6</f>
        <v>Associate professional occupations</v>
      </c>
      <c r="N5" s="11">
        <f>'Occ T5'!I46</f>
        <v>0.5902792699204884</v>
      </c>
      <c r="O5" s="11">
        <f>'Occ T5'!H46</f>
        <v>0.43807970965078624</v>
      </c>
      <c r="P5" s="11">
        <f>'Occ T5'!G46</f>
        <v>2.6567484906902408</v>
      </c>
    </row>
    <row r="6" spans="1:16" x14ac:dyDescent="0.2">
      <c r="M6" s="10" t="str">
        <f>name!E7</f>
        <v>Administrative and secretarial occupations</v>
      </c>
      <c r="N6" s="11">
        <f>'Occ T5'!I47</f>
        <v>0.16387725048966839</v>
      </c>
      <c r="O6" s="11">
        <f>'Occ T5'!H47</f>
        <v>-5.0427853962894531</v>
      </c>
      <c r="P6" s="11">
        <f>'Occ T5'!G47</f>
        <v>-6.4872893557334024</v>
      </c>
    </row>
    <row r="7" spans="1:16" x14ac:dyDescent="0.2">
      <c r="M7" s="10" t="str">
        <f>name!E8</f>
        <v>Skilled trades occupations</v>
      </c>
      <c r="N7" s="11">
        <f>'Occ T5'!I48</f>
        <v>2.5760319678642318</v>
      </c>
      <c r="O7" s="11">
        <f>'Occ T5'!H48</f>
        <v>1.0893926103508571</v>
      </c>
      <c r="P7" s="11">
        <f>'Occ T5'!G48</f>
        <v>-2.8174363189342415</v>
      </c>
    </row>
    <row r="8" spans="1:16" x14ac:dyDescent="0.2">
      <c r="M8" s="10" t="str">
        <f>name!E9</f>
        <v>Caring, leisure and other service occupations</v>
      </c>
      <c r="N8" s="11">
        <f>'Occ T5'!I49</f>
        <v>0.98178665452096059</v>
      </c>
      <c r="O8" s="11">
        <f>'Occ T5'!H49</f>
        <v>1.1174751833873309</v>
      </c>
      <c r="P8" s="11">
        <f>'Occ T5'!G49</f>
        <v>4.784779056646709</v>
      </c>
    </row>
    <row r="9" spans="1:16" x14ac:dyDescent="0.2">
      <c r="M9" s="10" t="str">
        <f>name!E10</f>
        <v>Sales and customer service occupations</v>
      </c>
      <c r="N9" s="11">
        <f>'Occ T5'!I50</f>
        <v>-0.20329086423572762</v>
      </c>
      <c r="O9" s="11">
        <f>'Occ T5'!H50</f>
        <v>-0.10375080880158549</v>
      </c>
      <c r="P9" s="11">
        <f>'Occ T5'!G50</f>
        <v>0.231065808486413</v>
      </c>
    </row>
    <row r="10" spans="1:16" x14ac:dyDescent="0.2">
      <c r="M10" s="10" t="str">
        <f>name!E11</f>
        <v>Process, plant and machine operatives</v>
      </c>
      <c r="N10" s="11">
        <f>'Occ T5'!I51</f>
        <v>1.0383306703154096</v>
      </c>
      <c r="O10" s="11">
        <f>'Occ T5'!H51</f>
        <v>1.7751761430263979</v>
      </c>
      <c r="P10" s="11">
        <f>'Occ T5'!G51</f>
        <v>-0.49838979850686904</v>
      </c>
    </row>
    <row r="11" spans="1:16" x14ac:dyDescent="0.2">
      <c r="M11" s="10" t="str">
        <f>name!E12</f>
        <v>Elementary occupations</v>
      </c>
      <c r="N11" s="11">
        <f>'Occ T5'!I52</f>
        <v>0.99160375192842665</v>
      </c>
      <c r="O11" s="11">
        <f>'Occ T5'!H52</f>
        <v>-1.3862604984308717</v>
      </c>
      <c r="P11" s="11">
        <f>'Occ T5'!G52</f>
        <v>-1.1305273105912335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7.4978611424686221</v>
      </c>
      <c r="O13" s="11">
        <f>'Occ T5'!H54</f>
        <v>5.5567372029047419</v>
      </c>
      <c r="P13" s="11">
        <f>'Occ T5'!G54</f>
        <v>18.371401654626766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0.48080793945255174</v>
      </c>
      <c r="O18" s="11">
        <f>'Occ T5'!AN44</f>
        <v>1.6132814023504034</v>
      </c>
      <c r="P18" s="11">
        <f>'Occ T5'!AM44</f>
        <v>4.4406735575821479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0.27279365521802124</v>
      </c>
      <c r="O19" s="11">
        <f>'Occ T5'!AN45</f>
        <v>2.8829675477065173</v>
      </c>
      <c r="P19" s="11">
        <f>'Occ T5'!AM45</f>
        <v>8.7392795222941828</v>
      </c>
    </row>
    <row r="20" spans="13:16" x14ac:dyDescent="0.2">
      <c r="M20" s="10" t="str">
        <f t="shared" si="0"/>
        <v>Associate professional occupations</v>
      </c>
      <c r="N20" s="11">
        <f>'Occ T5'!AO46</f>
        <v>0.52618808056549771</v>
      </c>
      <c r="O20" s="11">
        <f>'Occ T5'!AN46</f>
        <v>0.81733402151068013</v>
      </c>
      <c r="P20" s="11">
        <f>'Occ T5'!AM46</f>
        <v>3.271016981109657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-0.1279417223563315</v>
      </c>
      <c r="O21" s="11">
        <f>'Occ T5'!AN47</f>
        <v>-4.6908064291557672</v>
      </c>
      <c r="P21" s="11">
        <f>'Occ T5'!AM47</f>
        <v>-6.4728836132127618</v>
      </c>
    </row>
    <row r="22" spans="13:16" x14ac:dyDescent="0.2">
      <c r="M22" s="10" t="str">
        <f t="shared" si="0"/>
        <v>Skilled trades occupations</v>
      </c>
      <c r="N22" s="11">
        <f>'Occ T5'!AO48</f>
        <v>0.75104118553024302</v>
      </c>
      <c r="O22" s="11">
        <f>'Occ T5'!AN48</f>
        <v>0.43499177746017192</v>
      </c>
      <c r="P22" s="11">
        <f>'Occ T5'!AM48</f>
        <v>0.90967105673726012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0.59452159864790044</v>
      </c>
      <c r="O23" s="11">
        <f>'Occ T5'!AN49</f>
        <v>9.4219784189775169E-2</v>
      </c>
      <c r="P23" s="11">
        <f>'Occ T5'!AM49</f>
        <v>2.218726875318108</v>
      </c>
    </row>
    <row r="24" spans="13:16" x14ac:dyDescent="0.2">
      <c r="M24" s="10" t="str">
        <f t="shared" si="0"/>
        <v>Sales and customer service occupations</v>
      </c>
      <c r="N24" s="11">
        <f>'Occ T5'!AO50</f>
        <v>-8.6395454091696022E-2</v>
      </c>
      <c r="O24" s="11">
        <f>'Occ T5'!AN50</f>
        <v>-0.64518684436641749</v>
      </c>
      <c r="P24" s="11">
        <f>'Occ T5'!AM50</f>
        <v>-0.46477046833665625</v>
      </c>
    </row>
    <row r="25" spans="13:16" x14ac:dyDescent="0.2">
      <c r="M25" s="10" t="str">
        <f t="shared" si="0"/>
        <v>Process, plant and machine operatives</v>
      </c>
      <c r="N25" s="11">
        <f>'Occ T5'!AO51</f>
        <v>0.16838757417007022</v>
      </c>
      <c r="O25" s="11">
        <f>'Occ T5'!AN51</f>
        <v>0.92912394299875423</v>
      </c>
      <c r="P25" s="11">
        <f>'Occ T5'!AM51</f>
        <v>0.14005096892918512</v>
      </c>
    </row>
    <row r="26" spans="13:16" x14ac:dyDescent="0.2">
      <c r="M26" s="10" t="str">
        <f t="shared" si="0"/>
        <v>Elementary occupations</v>
      </c>
      <c r="N26" s="11">
        <f>'Occ T5'!AO52</f>
        <v>0.24986606408662937</v>
      </c>
      <c r="O26" s="11">
        <f>'Occ T5'!AN52</f>
        <v>-1.4229449544355823</v>
      </c>
      <c r="P26" s="11">
        <f>'Occ T5'!AM52</f>
        <v>0.62208064939292651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2.8292689212228836</v>
      </c>
      <c r="O28" s="11">
        <f>'Occ T5'!AN54</f>
        <v>1.298024825854327E-2</v>
      </c>
      <c r="P28" s="11">
        <f>'Occ T5'!AM54</f>
        <v>13.403845529814049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1.1034015689865297</v>
      </c>
      <c r="O33" s="11">
        <f>'Occ T5'!X44</f>
        <v>0.97876489629809127</v>
      </c>
      <c r="P33" s="11">
        <f>'Occ T5'!W44</f>
        <v>1.0521428677564444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-0.49776072199191201</v>
      </c>
      <c r="O34" s="11">
        <f>'Occ T5'!X45</f>
        <v>2.1943964136563032</v>
      </c>
      <c r="P34" s="11">
        <f>'Occ T5'!W45</f>
        <v>7.4003551349364258</v>
      </c>
    </row>
    <row r="35" spans="1:16" x14ac:dyDescent="0.2">
      <c r="M35" s="10" t="str">
        <f t="shared" si="1"/>
        <v>Associate professional occupations</v>
      </c>
      <c r="N35" s="11">
        <f>'Occ T5'!Y46</f>
        <v>6.4091189354989808E-2</v>
      </c>
      <c r="O35" s="11">
        <f>'Occ T5'!X46</f>
        <v>-0.37925431185989389</v>
      </c>
      <c r="P35" s="11">
        <f>'Occ T5'!W46</f>
        <v>-0.61426849041946241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0.29181897284599989</v>
      </c>
      <c r="O36" s="11">
        <f>'Occ T5'!X47</f>
        <v>-0.35197896713367216</v>
      </c>
      <c r="P36" s="11">
        <f>'Occ T5'!W47</f>
        <v>-1.4405742520626319E-2</v>
      </c>
    </row>
    <row r="37" spans="1:16" x14ac:dyDescent="0.2">
      <c r="M37" s="10" t="str">
        <f t="shared" si="1"/>
        <v>Skilled trades occupations</v>
      </c>
      <c r="N37" s="11">
        <f>'Occ T5'!Y48</f>
        <v>1.8249907823339857</v>
      </c>
      <c r="O37" s="11">
        <f>'Occ T5'!X48</f>
        <v>0.65440083289068696</v>
      </c>
      <c r="P37" s="11">
        <f>'Occ T5'!W48</f>
        <v>-3.7271073756715012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0.38726505587306026</v>
      </c>
      <c r="O38" s="11">
        <f>'Occ T5'!X49</f>
        <v>1.0232553991975619</v>
      </c>
      <c r="P38" s="11">
        <f>'Occ T5'!W49</f>
        <v>2.5660521813286188</v>
      </c>
    </row>
    <row r="39" spans="1:16" x14ac:dyDescent="0.2">
      <c r="M39" s="10" t="str">
        <f t="shared" si="1"/>
        <v>Sales and customer service occupations</v>
      </c>
      <c r="N39" s="11">
        <f>'Occ T5'!Y50</f>
        <v>-0.11689541014403138</v>
      </c>
      <c r="O39" s="11">
        <f>'Occ T5'!X50</f>
        <v>0.54143603556483733</v>
      </c>
      <c r="P39" s="11">
        <f>'Occ T5'!W50</f>
        <v>0.69583627682305149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Solent</v>
      </c>
      <c r="M40" s="10" t="str">
        <f t="shared" si="1"/>
        <v>Process, plant and machine operatives</v>
      </c>
      <c r="N40" s="11">
        <f>'Occ T5'!Y51</f>
        <v>0.86994309614533805</v>
      </c>
      <c r="O40" s="11">
        <f>'Occ T5'!X51</f>
        <v>0.84605220002764892</v>
      </c>
      <c r="P40" s="11">
        <f>'Occ T5'!W51</f>
        <v>-0.63844076743605882</v>
      </c>
    </row>
    <row r="41" spans="1:16" x14ac:dyDescent="0.2">
      <c r="M41" s="10" t="str">
        <f t="shared" si="1"/>
        <v>Elementary occupations</v>
      </c>
      <c r="N41" s="11">
        <f>'Occ T5'!Y52</f>
        <v>0.74173768784179828</v>
      </c>
      <c r="O41" s="11">
        <f>'Occ T5'!X52</f>
        <v>3.6684456004698163E-2</v>
      </c>
      <c r="P41" s="11">
        <f>'Occ T5'!W52</f>
        <v>-1.7526079599841697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4.6685922212457598</v>
      </c>
      <c r="O43" s="11">
        <f>'Occ T5'!X54</f>
        <v>5.5437569546462626</v>
      </c>
      <c r="P43" s="11">
        <f>'Occ T5'!W54</f>
        <v>4.9675561248127451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Solent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Solent, Solent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7.8759788305086209</v>
      </c>
      <c r="C5" s="11">
        <f>HLOOKUP(C$3,'Qual F1'!$M$4:$BW$14,11,FALSE)</f>
        <v>9.4915532219768544</v>
      </c>
      <c r="D5" s="11">
        <f>HLOOKUP(D$3,'Qual F1'!$M$4:$BW$14,11,FALSE)</f>
        <v>10.275753626844068</v>
      </c>
      <c r="E5" s="11">
        <f>HLOOKUP(E$3,'Qual F1'!$M$4:$BW$14,11,FALSE)</f>
        <v>11.833857916313294</v>
      </c>
      <c r="F5" s="11">
        <f>HLOOKUP(F$3,'Qual F1'!$M$4:$BW$14,11,FALSE)</f>
        <v>14.941756587281027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56.366712390651969</v>
      </c>
      <c r="C6" s="11">
        <f>HLOOKUP(C$3,'Qual F1'!$M$4:$BW$14,10,FALSE)</f>
        <v>67.795040981877293</v>
      </c>
      <c r="D6" s="11">
        <f>HLOOKUP(D$3,'Qual F1'!$M$4:$BW$14,10,FALSE)</f>
        <v>73.261398331720287</v>
      </c>
      <c r="E6" s="11">
        <f>HLOOKUP(E$3,'Qual F1'!$M$4:$BW$14,10,FALSE)</f>
        <v>84.688651131602171</v>
      </c>
      <c r="F6" s="11">
        <f>HLOOKUP(F$3,'Qual F1'!$M$4:$BW$14,10,FALSE)</f>
        <v>107.06345084755843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119.4687452819342</v>
      </c>
      <c r="C7" s="11">
        <f>HLOOKUP(C$3,'Qual F1'!$M$4:$BW$14,9,FALSE)</f>
        <v>130.19071469081015</v>
      </c>
      <c r="D7" s="11">
        <f>HLOOKUP(D$3,'Qual F1'!$M$4:$BW$14,9,FALSE)</f>
        <v>130.04123147659803</v>
      </c>
      <c r="E7" s="11">
        <f>HLOOKUP(E$3,'Qual F1'!$M$4:$BW$14,9,FALSE)</f>
        <v>139.13309069571653</v>
      </c>
      <c r="F7" s="11">
        <f>HLOOKUP(F$3,'Qual F1'!$M$4:$BW$14,9,FALSE)</f>
        <v>159.85085899957176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36.121184187113634</v>
      </c>
      <c r="C8" s="11">
        <f>HLOOKUP(C$3,'Qual F1'!$M$4:$BW$14,8,FALSE)</f>
        <v>37.111746046636689</v>
      </c>
      <c r="D8" s="11">
        <f>HLOOKUP(D$3,'Qual F1'!$M$4:$BW$14,8,FALSE)</f>
        <v>36.784434484873088</v>
      </c>
      <c r="E8" s="11">
        <f>HLOOKUP(E$3,'Qual F1'!$M$4:$BW$14,8,FALSE)</f>
        <v>36.667590435564705</v>
      </c>
      <c r="F8" s="11">
        <f>HLOOKUP(F$3,'Qual F1'!$M$4:$BW$14,8,FALSE)</f>
        <v>40.418267012306792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34.11074471901415</v>
      </c>
      <c r="C9" s="11">
        <f>HLOOKUP(C$3,'Qual F1'!$M$4:$BW$14,7,FALSE)</f>
        <v>36.824887139520015</v>
      </c>
      <c r="D9" s="11">
        <f>HLOOKUP(D$3,'Qual F1'!$M$4:$BW$14,7,FALSE)</f>
        <v>36.968094300759439</v>
      </c>
      <c r="E9" s="11">
        <f>HLOOKUP(E$3,'Qual F1'!$M$4:$BW$14,7,FALSE)</f>
        <v>37.867154702952398</v>
      </c>
      <c r="F9" s="11">
        <f>HLOOKUP(F$3,'Qual F1'!$M$4:$BW$14,7,FALSE)</f>
        <v>42.839507926164167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123.60930477056144</v>
      </c>
      <c r="C10" s="11">
        <f>HLOOKUP(C$3,'Qual F1'!$M$4:$BW$14,6,FALSE)</f>
        <v>116.74249142809576</v>
      </c>
      <c r="D10" s="11">
        <f>HLOOKUP(D$3,'Qual F1'!$M$4:$BW$14,6,FALSE)</f>
        <v>121.90566291909832</v>
      </c>
      <c r="E10" s="11">
        <f>HLOOKUP(E$3,'Qual F1'!$M$4:$BW$14,6,FALSE)</f>
        <v>119.70954087839392</v>
      </c>
      <c r="F10" s="11">
        <f>HLOOKUP(F$3,'Qual F1'!$M$4:$BW$14,6,FALSE)</f>
        <v>119.20157969231371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118.79787144068786</v>
      </c>
      <c r="C11" s="11">
        <f>HLOOKUP(C$3,'Qual F1'!$M$4:$BW$14,5,FALSE)</f>
        <v>114.21768782951288</v>
      </c>
      <c r="D11" s="11">
        <f>HLOOKUP(D$3,'Qual F1'!$M$4:$BW$14,5,FALSE)</f>
        <v>104.62590017265342</v>
      </c>
      <c r="E11" s="11">
        <f>HLOOKUP(E$3,'Qual F1'!$M$4:$BW$14,5,FALSE)</f>
        <v>102.02274279869079</v>
      </c>
      <c r="F11" s="11">
        <f>HLOOKUP(F$3,'Qual F1'!$M$4:$BW$14,5,FALSE)</f>
        <v>86.035704463312314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80.92129387599725</v>
      </c>
      <c r="C12" s="11">
        <f>HLOOKUP(C$3,'Qual F1'!$M$4:$BW$14,4,FALSE)</f>
        <v>71.141065776911361</v>
      </c>
      <c r="D12" s="11">
        <f>HLOOKUP(D$3,'Qual F1'!$M$4:$BW$14,4,FALSE)</f>
        <v>61.860295234071963</v>
      </c>
      <c r="E12" s="11">
        <f>HLOOKUP(E$3,'Qual F1'!$M$4:$BW$14,4,FALSE)</f>
        <v>58.013110587142684</v>
      </c>
      <c r="F12" s="11">
        <f>HLOOKUP(F$3,'Qual F1'!$M$4:$BW$14,4,FALSE)</f>
        <v>38.942491498150432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22.757164503531676</v>
      </c>
      <c r="C13" s="11">
        <f>HLOOKUP(C$3,'Qual F1'!$M$4:$BW$14,3,FALSE)</f>
        <v>22.336812884658691</v>
      </c>
      <c r="D13" s="11">
        <f>HLOOKUP(D$3,'Qual F1'!$M$4:$BW$14,3,FALSE)</f>
        <v>19.441229453381027</v>
      </c>
      <c r="E13" s="11">
        <f>HLOOKUP(E$3,'Qual F1'!$M$4:$BW$14,3,FALSE)</f>
        <v>18.212260853623707</v>
      </c>
      <c r="F13" s="11">
        <f>HLOOKUP(F$3,'Qual F1'!$M$4:$BW$14,3,FALSE)</f>
        <v>17.296382973341547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600.02900000000079</v>
      </c>
      <c r="C15" s="11">
        <f t="shared" ref="C15:F15" si="0">SUM(C5:C13)</f>
        <v>605.85199999999963</v>
      </c>
      <c r="D15" s="11">
        <f t="shared" si="0"/>
        <v>595.16399999999953</v>
      </c>
      <c r="E15" s="11">
        <f t="shared" si="0"/>
        <v>608.14800000000014</v>
      </c>
      <c r="F15" s="11">
        <f t="shared" si="0"/>
        <v>626.59000000000015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1.312599696099457</v>
      </c>
      <c r="C19" s="18">
        <f t="shared" si="1"/>
        <v>1.5666455210145152</v>
      </c>
      <c r="D19" s="18">
        <f t="shared" si="1"/>
        <v>1.7265415291993595</v>
      </c>
      <c r="E19" s="18">
        <f t="shared" si="1"/>
        <v>1.9458845406567629</v>
      </c>
      <c r="F19" s="18">
        <f t="shared" si="1"/>
        <v>2.3846145944367168</v>
      </c>
      <c r="G19" s="11"/>
    </row>
    <row r="20" spans="1:7" x14ac:dyDescent="0.2">
      <c r="A20" t="str">
        <f>$A6</f>
        <v>RQF7 Other higher degree</v>
      </c>
      <c r="B20" s="18">
        <f t="shared" si="1"/>
        <v>9.3939980218709245</v>
      </c>
      <c r="C20" s="18">
        <f t="shared" si="1"/>
        <v>11.190033371496229</v>
      </c>
      <c r="D20" s="18">
        <f t="shared" si="1"/>
        <v>12.309447199716439</v>
      </c>
      <c r="E20" s="18">
        <f t="shared" si="1"/>
        <v>13.925664662483827</v>
      </c>
      <c r="F20" s="18">
        <f t="shared" si="1"/>
        <v>17.086683612499147</v>
      </c>
      <c r="G20" s="11"/>
    </row>
    <row r="21" spans="1:7" x14ac:dyDescent="0.2">
      <c r="A21" t="str">
        <f>$A7</f>
        <v>RQF6 First degree</v>
      </c>
      <c r="B21" s="18">
        <f t="shared" si="1"/>
        <v>19.910495206387367</v>
      </c>
      <c r="C21" s="18">
        <f t="shared" si="1"/>
        <v>21.488864391107107</v>
      </c>
      <c r="D21" s="18">
        <f t="shared" si="1"/>
        <v>21.849646732093696</v>
      </c>
      <c r="E21" s="18">
        <f t="shared" si="1"/>
        <v>22.878162995803077</v>
      </c>
      <c r="F21" s="18">
        <f t="shared" si="1"/>
        <v>25.511236853376484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6.0199064023761499</v>
      </c>
      <c r="C22" s="18">
        <f t="shared" si="3"/>
        <v>6.1255465108040763</v>
      </c>
      <c r="D22" s="18">
        <f t="shared" si="3"/>
        <v>6.1805543488640309</v>
      </c>
      <c r="E22" s="18">
        <f t="shared" si="3"/>
        <v>6.0293860105705681</v>
      </c>
      <c r="F22" s="18">
        <f t="shared" si="3"/>
        <v>6.4505126178692267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5.6848493521169985</v>
      </c>
      <c r="C23" s="18">
        <f t="shared" si="4"/>
        <v>6.0781984939424207</v>
      </c>
      <c r="D23" s="18">
        <f t="shared" si="4"/>
        <v>6.2114130392227125</v>
      </c>
      <c r="E23" s="18">
        <f t="shared" si="4"/>
        <v>6.2266347505791995</v>
      </c>
      <c r="F23" s="18">
        <f t="shared" si="4"/>
        <v>6.8369281230412486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20.600555101596967</v>
      </c>
      <c r="C24" s="18">
        <f t="shared" si="5"/>
        <v>19.269143524837062</v>
      </c>
      <c r="D24" s="18">
        <f t="shared" si="5"/>
        <v>20.482701057036113</v>
      </c>
      <c r="E24" s="18">
        <f t="shared" si="5"/>
        <v>19.684277655832773</v>
      </c>
      <c r="F24" s="18">
        <f t="shared" si="5"/>
        <v>19.023856060951129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19.798688303513281</v>
      </c>
      <c r="C25" s="18">
        <f t="shared" si="6"/>
        <v>18.852407490527874</v>
      </c>
      <c r="D25" s="18">
        <f t="shared" si="6"/>
        <v>17.579339505187395</v>
      </c>
      <c r="E25" s="18">
        <f t="shared" si="6"/>
        <v>16.775972756416326</v>
      </c>
      <c r="F25" s="18">
        <f t="shared" si="6"/>
        <v>13.730781605725003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13.486230478193079</v>
      </c>
      <c r="C26" s="18">
        <f>C12/C$15*100</f>
        <v>11.742317558894152</v>
      </c>
      <c r="D26" s="18">
        <f t="shared" si="7"/>
        <v>10.393823422463726</v>
      </c>
      <c r="E26" s="18">
        <f t="shared" si="7"/>
        <v>9.5393079623944601</v>
      </c>
      <c r="F26" s="18">
        <f t="shared" si="7"/>
        <v>6.2149877109673666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3.7926774378457782</v>
      </c>
      <c r="C27" s="18">
        <f>C13/C$15*100</f>
        <v>3.6868431373765711</v>
      </c>
      <c r="D27" s="18">
        <f t="shared" si="8"/>
        <v>3.2665331662165462</v>
      </c>
      <c r="E27" s="18">
        <f t="shared" si="8"/>
        <v>2.9947086652630119</v>
      </c>
      <c r="F27" s="18">
        <f t="shared" si="8"/>
        <v>2.7603988211336827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4.7751247961571597</v>
      </c>
      <c r="C33" s="18">
        <f t="shared" si="9"/>
        <v>8.2620872108841716</v>
      </c>
      <c r="D33" s="18">
        <f t="shared" si="9"/>
        <v>2.8637927777930727</v>
      </c>
      <c r="E33" s="18">
        <f t="shared" si="9"/>
        <v>2.3593526579040569</v>
      </c>
      <c r="F33" s="18">
        <f>IF(F$3-D$3 &lt;&gt; 0,(EXP(LN(F5/D5)/(F$3-D$3))-1)*100,0)</f>
        <v>2.5272239020621923</v>
      </c>
    </row>
    <row r="34" spans="1:6" x14ac:dyDescent="0.2">
      <c r="A34" t="str">
        <f>$A20</f>
        <v>RQF7 Other higher degree</v>
      </c>
      <c r="B34" s="18">
        <f t="shared" si="9"/>
        <v>4.7234173189166784</v>
      </c>
      <c r="C34" s="18">
        <f t="shared" si="9"/>
        <v>8.0630637147991902</v>
      </c>
      <c r="D34" s="18">
        <f t="shared" si="9"/>
        <v>2.9413838951613425</v>
      </c>
      <c r="E34" s="18">
        <f t="shared" si="9"/>
        <v>2.3720976254546278</v>
      </c>
      <c r="F34" s="18">
        <f t="shared" ref="F34:F43" si="10">IF(F$3-D$3 &lt;&gt; 0,(EXP(LN(F6/D6)/(F$3-D$3))-1)*100,0)</f>
        <v>2.561509045462329</v>
      </c>
    </row>
    <row r="35" spans="1:6" x14ac:dyDescent="0.2">
      <c r="A35" t="str">
        <f>$A21</f>
        <v>RQF6 First degree</v>
      </c>
      <c r="B35" s="18">
        <f t="shared" si="9"/>
        <v>2.1718899996984842</v>
      </c>
      <c r="C35" s="18">
        <f t="shared" si="9"/>
        <v>-0.11481864476059478</v>
      </c>
      <c r="D35" s="18">
        <f t="shared" si="9"/>
        <v>1.3607631738165482</v>
      </c>
      <c r="E35" s="18">
        <f t="shared" si="9"/>
        <v>1.3977817525867797</v>
      </c>
      <c r="F35" s="18">
        <f t="shared" si="10"/>
        <v>1.3854407243760969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0.6786427069305434</v>
      </c>
      <c r="C36" s="18">
        <f t="shared" ref="C36:E36" si="12">IF(D$3-C$3 &lt;&gt; 0,(EXP(LN(D8/C8)/(D$3-C$3))-1)*100,0)</f>
        <v>-0.88196217271018229</v>
      </c>
      <c r="D36" s="18">
        <f t="shared" si="12"/>
        <v>-6.3609945023390679E-2</v>
      </c>
      <c r="E36" s="18">
        <f t="shared" si="12"/>
        <v>0.97864335912554168</v>
      </c>
      <c r="F36" s="18">
        <f t="shared" si="10"/>
        <v>0.63002339613098535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1.9324718258289408</v>
      </c>
      <c r="C37" s="18">
        <f t="shared" si="13"/>
        <v>0.3888868978656923</v>
      </c>
      <c r="D37" s="18">
        <f t="shared" si="13"/>
        <v>0.48173425392814551</v>
      </c>
      <c r="E37" s="18">
        <f t="shared" si="13"/>
        <v>1.2414088301052617</v>
      </c>
      <c r="F37" s="18">
        <f t="shared" si="10"/>
        <v>0.98754795217621538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-1.4187210007544304</v>
      </c>
      <c r="C38" s="18">
        <f t="shared" si="14"/>
        <v>4.4227011329312393</v>
      </c>
      <c r="D38" s="18">
        <f t="shared" si="14"/>
        <v>-0.36292333316974013</v>
      </c>
      <c r="E38" s="18">
        <f t="shared" si="14"/>
        <v>-4.2514049997643966E-2</v>
      </c>
      <c r="F38" s="18">
        <f t="shared" si="10"/>
        <v>-0.1494314655708151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-0.97811799518667808</v>
      </c>
      <c r="C39" s="18">
        <f t="shared" si="15"/>
        <v>-8.3978128424177623</v>
      </c>
      <c r="D39" s="18">
        <f t="shared" si="15"/>
        <v>-0.50264002654601958</v>
      </c>
      <c r="E39" s="18">
        <f t="shared" si="15"/>
        <v>-1.6898921802120492</v>
      </c>
      <c r="F39" s="18">
        <f t="shared" si="10"/>
        <v>-1.2957239672197973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-3.1690066273921458</v>
      </c>
      <c r="C40" s="18">
        <f t="shared" si="16"/>
        <v>-13.04558828503164</v>
      </c>
      <c r="D40" s="18">
        <f t="shared" si="16"/>
        <v>-1.2759796665599565</v>
      </c>
      <c r="E40" s="18">
        <f t="shared" si="16"/>
        <v>-3.9074412018330507</v>
      </c>
      <c r="F40" s="18">
        <f t="shared" si="10"/>
        <v>-3.0381745747846467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-0.46501294277522254</v>
      </c>
      <c r="C41" s="18">
        <f t="shared" si="17"/>
        <v>-12.963279256667814</v>
      </c>
      <c r="D41" s="18">
        <f t="shared" si="17"/>
        <v>-1.2975285651399493</v>
      </c>
      <c r="E41" s="18">
        <f t="shared" si="17"/>
        <v>-0.51464750427572259</v>
      </c>
      <c r="F41" s="18">
        <f t="shared" si="10"/>
        <v>-0.77629539228279976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0.24173532075484339</v>
      </c>
      <c r="C43" s="18">
        <f t="shared" ref="C43" si="18">IF(D$3-C$3 &lt;&gt; 0,(EXP(LN(D15/C15)/(D$3-C$3))-1)*100,0)</f>
        <v>-1.7641272125865859</v>
      </c>
      <c r="D43" s="18">
        <f>IF(E$3-D$3 &lt;&gt; 0,(EXP(LN(E15/D15)/(E$3-D$3))-1)*100,0)</f>
        <v>0.43255835612017179</v>
      </c>
      <c r="E43" s="18">
        <f>IF(F$3-E$3 &lt;&gt; 0,(EXP(LN(F15/E15)/(F$3-E$3))-1)*100,0)</f>
        <v>0.29918813548199807</v>
      </c>
      <c r="F43" s="18">
        <f t="shared" si="10"/>
        <v>0.34362518517636609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1.6155743914682335</v>
      </c>
      <c r="C47" s="27">
        <f>D5-C5</f>
        <v>0.78420040486721376</v>
      </c>
      <c r="D47" s="27">
        <f>E5-D5</f>
        <v>1.5581042894692256</v>
      </c>
      <c r="E47" s="27">
        <f>F5-E5</f>
        <v>3.1078986709677334</v>
      </c>
      <c r="F47" s="27">
        <f>F5-D5</f>
        <v>4.6660029604369591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11.428328591225323</v>
      </c>
      <c r="C48" s="27">
        <f t="shared" si="20"/>
        <v>5.466357349842994</v>
      </c>
      <c r="D48" s="27">
        <f t="shared" si="20"/>
        <v>11.427252799881884</v>
      </c>
      <c r="E48" s="27">
        <f t="shared" si="20"/>
        <v>22.374799715956257</v>
      </c>
      <c r="F48" s="27">
        <f t="shared" ref="F48:F57" si="21">F6-D6</f>
        <v>33.802052515838142</v>
      </c>
    </row>
    <row r="49" spans="1:6" x14ac:dyDescent="0.2">
      <c r="A49" t="str">
        <f t="shared" si="19"/>
        <v>RQF6 First degree</v>
      </c>
      <c r="B49" s="27">
        <f t="shared" ref="B49:E49" si="22">C7-B7</f>
        <v>10.72196940887595</v>
      </c>
      <c r="C49" s="27">
        <f t="shared" si="22"/>
        <v>-0.1494832142121254</v>
      </c>
      <c r="D49" s="27">
        <f t="shared" si="22"/>
        <v>9.0918592191185041</v>
      </c>
      <c r="E49" s="27">
        <f t="shared" si="22"/>
        <v>20.717768303855223</v>
      </c>
      <c r="F49" s="27">
        <f t="shared" si="21"/>
        <v>29.809627522973727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0.99056185952305498</v>
      </c>
      <c r="C50" s="27">
        <f t="shared" si="23"/>
        <v>-0.32731156176360088</v>
      </c>
      <c r="D50" s="27">
        <f t="shared" si="23"/>
        <v>-0.11684404930838355</v>
      </c>
      <c r="E50" s="27">
        <f t="shared" si="23"/>
        <v>3.7506765767420873</v>
      </c>
      <c r="F50" s="27">
        <f t="shared" si="21"/>
        <v>3.6338325274337038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2.7141424205058655</v>
      </c>
      <c r="C51" s="27">
        <f t="shared" si="24"/>
        <v>0.1432071612394239</v>
      </c>
      <c r="D51" s="27">
        <f t="shared" si="24"/>
        <v>0.89906040219295846</v>
      </c>
      <c r="E51" s="27">
        <f t="shared" si="24"/>
        <v>4.9723532232117691</v>
      </c>
      <c r="F51" s="27">
        <f t="shared" si="21"/>
        <v>5.8714136254047276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-6.8668133424656759</v>
      </c>
      <c r="C52" s="27">
        <f t="shared" si="25"/>
        <v>5.1631714910025579</v>
      </c>
      <c r="D52" s="27">
        <f t="shared" si="25"/>
        <v>-2.1961220407043953</v>
      </c>
      <c r="E52" s="27">
        <f t="shared" si="25"/>
        <v>-0.5079611860802089</v>
      </c>
      <c r="F52" s="27">
        <f t="shared" si="21"/>
        <v>-2.7040832267846042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-4.5801836111749736</v>
      </c>
      <c r="C53" s="27">
        <f>D11-C11</f>
        <v>-9.5917876568594664</v>
      </c>
      <c r="D53" s="27">
        <f t="shared" si="26"/>
        <v>-2.603157373962631</v>
      </c>
      <c r="E53" s="27">
        <f t="shared" si="26"/>
        <v>-15.987038335378472</v>
      </c>
      <c r="F53" s="27">
        <f t="shared" si="21"/>
        <v>-18.590195709341103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-9.780228099085889</v>
      </c>
      <c r="C54" s="27">
        <f t="shared" si="27"/>
        <v>-9.2807705428393987</v>
      </c>
      <c r="D54" s="27">
        <f t="shared" si="27"/>
        <v>-3.8471846469292785</v>
      </c>
      <c r="E54" s="27">
        <f t="shared" si="27"/>
        <v>-19.070619088992252</v>
      </c>
      <c r="F54" s="27">
        <f t="shared" si="21"/>
        <v>-22.917803735921531</v>
      </c>
    </row>
    <row r="55" spans="1:6" x14ac:dyDescent="0.2">
      <c r="A55" t="str">
        <f t="shared" si="19"/>
        <v>No Qualification</v>
      </c>
      <c r="B55" s="27">
        <f t="shared" ref="B55:E55" si="28">C13-B13</f>
        <v>-0.420351618872985</v>
      </c>
      <c r="C55" s="27">
        <f t="shared" si="28"/>
        <v>-2.8955834312776645</v>
      </c>
      <c r="D55" s="27">
        <f t="shared" si="28"/>
        <v>-1.2289685997573194</v>
      </c>
      <c r="E55" s="27">
        <f t="shared" si="28"/>
        <v>-0.91587788028216011</v>
      </c>
      <c r="F55" s="27">
        <f t="shared" si="21"/>
        <v>-2.1448464800394795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5.8229999999988422</v>
      </c>
      <c r="C57" s="29">
        <f t="shared" ref="C57" si="29">D15-C15</f>
        <v>-10.688000000000102</v>
      </c>
      <c r="D57" s="29">
        <f>E15-D15</f>
        <v>12.984000000000606</v>
      </c>
      <c r="E57" s="29">
        <f>F15-E15</f>
        <v>18.442000000000007</v>
      </c>
      <c r="F57" s="29">
        <f t="shared" si="21"/>
        <v>31.426000000000613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Solent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31.831844221635038</v>
      </c>
      <c r="N6" s="11">
        <v>29.112635500006121</v>
      </c>
      <c r="O6" s="11">
        <v>23.571190079126296</v>
      </c>
      <c r="P6" s="11">
        <v>25.441552807010865</v>
      </c>
      <c r="Q6" s="11">
        <v>18.489514731402128</v>
      </c>
      <c r="R6" s="11">
        <v>22.757164503531676</v>
      </c>
      <c r="S6" s="11">
        <v>20.82968599614809</v>
      </c>
      <c r="T6" s="11">
        <v>21.383442125533669</v>
      </c>
      <c r="U6" s="11">
        <v>20.01045311172436</v>
      </c>
      <c r="V6" s="11">
        <v>22.336812884658691</v>
      </c>
      <c r="W6" s="11">
        <v>19.441229453381027</v>
      </c>
      <c r="X6" s="11">
        <v>21.752407036540433</v>
      </c>
      <c r="Y6" s="11">
        <v>19.469946307792483</v>
      </c>
      <c r="Z6" s="11">
        <v>18.915594703904336</v>
      </c>
      <c r="AA6" s="11">
        <v>18.34883218982273</v>
      </c>
      <c r="AB6" s="11">
        <v>18.212260853623707</v>
      </c>
      <c r="AC6" s="11">
        <v>18.115573269907902</v>
      </c>
      <c r="AD6" s="11">
        <v>18.025867088940728</v>
      </c>
      <c r="AE6" s="11">
        <v>17.934506007278358</v>
      </c>
      <c r="AF6" s="11">
        <v>17.819155057935586</v>
      </c>
      <c r="AG6" s="11">
        <v>17.680547330482078</v>
      </c>
      <c r="AH6" s="11">
        <v>17.515802612354609</v>
      </c>
      <c r="AI6" s="11">
        <v>17.324181423508492</v>
      </c>
      <c r="AJ6" s="11">
        <v>17.107208541261642</v>
      </c>
      <c r="AK6" s="11">
        <v>16.899849617708018</v>
      </c>
      <c r="AL6" s="11">
        <v>17.296382973341547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88.964172369801915</v>
      </c>
      <c r="N7" s="11">
        <v>86.43611185721177</v>
      </c>
      <c r="O7" s="11">
        <v>83.14247873431664</v>
      </c>
      <c r="P7" s="11">
        <v>80.217095264588011</v>
      </c>
      <c r="Q7" s="11">
        <v>77.80410428910271</v>
      </c>
      <c r="R7" s="11">
        <v>80.92129387599725</v>
      </c>
      <c r="S7" s="11">
        <v>79.895641781539766</v>
      </c>
      <c r="T7" s="11">
        <v>73.89010418121471</v>
      </c>
      <c r="U7" s="11">
        <v>71.035441018819228</v>
      </c>
      <c r="V7" s="11">
        <v>71.141065776911361</v>
      </c>
      <c r="W7" s="11">
        <v>61.860295234071963</v>
      </c>
      <c r="X7" s="11">
        <v>67.278215399910721</v>
      </c>
      <c r="Y7" s="11">
        <v>63.17285973313659</v>
      </c>
      <c r="Z7" s="11">
        <v>61.481741136370047</v>
      </c>
      <c r="AA7" s="11">
        <v>59.856734608898506</v>
      </c>
      <c r="AB7" s="11">
        <v>58.013110587142684</v>
      </c>
      <c r="AC7" s="11">
        <v>56.10497470436674</v>
      </c>
      <c r="AD7" s="11">
        <v>54.17147099294867</v>
      </c>
      <c r="AE7" s="11">
        <v>52.239707944509561</v>
      </c>
      <c r="AF7" s="11">
        <v>50.309482456323138</v>
      </c>
      <c r="AG7" s="11">
        <v>48.427178569221446</v>
      </c>
      <c r="AH7" s="11">
        <v>46.542834335083377</v>
      </c>
      <c r="AI7" s="11">
        <v>44.662488350464884</v>
      </c>
      <c r="AJ7" s="11">
        <v>42.782327926985289</v>
      </c>
      <c r="AK7" s="11">
        <v>40.891016197857191</v>
      </c>
      <c r="AL7" s="11">
        <v>38.942491498150432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119.26734826221345</v>
      </c>
      <c r="N8" s="11">
        <v>121.37788199623087</v>
      </c>
      <c r="O8" s="11">
        <v>120.30360057617209</v>
      </c>
      <c r="P8" s="11">
        <v>122.17238551654624</v>
      </c>
      <c r="Q8" s="11">
        <v>117.62913807096638</v>
      </c>
      <c r="R8" s="11">
        <v>118.79787144068786</v>
      </c>
      <c r="S8" s="11">
        <v>119.95636152726331</v>
      </c>
      <c r="T8" s="11">
        <v>114.93254549215143</v>
      </c>
      <c r="U8" s="11">
        <v>109.24810981231678</v>
      </c>
      <c r="V8" s="11">
        <v>114.21768782951288</v>
      </c>
      <c r="W8" s="11">
        <v>104.62590017265342</v>
      </c>
      <c r="X8" s="11">
        <v>109.55010878686849</v>
      </c>
      <c r="Y8" s="11">
        <v>105.68885691998013</v>
      </c>
      <c r="Z8" s="11">
        <v>104.54291044700537</v>
      </c>
      <c r="AA8" s="11">
        <v>103.47504452747479</v>
      </c>
      <c r="AB8" s="11">
        <v>102.02274279869079</v>
      </c>
      <c r="AC8" s="11">
        <v>100.4769618829847</v>
      </c>
      <c r="AD8" s="11">
        <v>98.87432512583031</v>
      </c>
      <c r="AE8" s="11">
        <v>97.279446316469333</v>
      </c>
      <c r="AF8" s="11">
        <v>95.679661940620761</v>
      </c>
      <c r="AG8" s="11">
        <v>94.117997720604095</v>
      </c>
      <c r="AH8" s="11">
        <v>92.535535810156787</v>
      </c>
      <c r="AI8" s="11">
        <v>90.944589040012076</v>
      </c>
      <c r="AJ8" s="11">
        <v>89.35084636585205</v>
      </c>
      <c r="AK8" s="11">
        <v>87.748580170937345</v>
      </c>
      <c r="AL8" s="11">
        <v>86.035704463312314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120.79279608552847</v>
      </c>
      <c r="N9" s="11">
        <v>118.57785593674291</v>
      </c>
      <c r="O9" s="11">
        <v>124.86584031509004</v>
      </c>
      <c r="P9" s="11">
        <v>117.49113433411135</v>
      </c>
      <c r="Q9" s="11">
        <v>119.12310748385758</v>
      </c>
      <c r="R9" s="11">
        <v>123.60930477056144</v>
      </c>
      <c r="S9" s="11">
        <v>126.23453583167345</v>
      </c>
      <c r="T9" s="11">
        <v>122.54797163697476</v>
      </c>
      <c r="U9" s="11">
        <v>120.89263611363478</v>
      </c>
      <c r="V9" s="11">
        <v>116.74249142809576</v>
      </c>
      <c r="W9" s="11">
        <v>121.90566291909832</v>
      </c>
      <c r="X9" s="11">
        <v>117.04156703021431</v>
      </c>
      <c r="Y9" s="11">
        <v>118.83258738915922</v>
      </c>
      <c r="Z9" s="11">
        <v>119.15902387423611</v>
      </c>
      <c r="AA9" s="11">
        <v>119.64098165213694</v>
      </c>
      <c r="AB9" s="11">
        <v>119.70954087839392</v>
      </c>
      <c r="AC9" s="11">
        <v>119.65893530887418</v>
      </c>
      <c r="AD9" s="11">
        <v>119.5449263671856</v>
      </c>
      <c r="AE9" s="11">
        <v>119.44083515679289</v>
      </c>
      <c r="AF9" s="11">
        <v>119.35274630118585</v>
      </c>
      <c r="AG9" s="11">
        <v>119.31632224046274</v>
      </c>
      <c r="AH9" s="11">
        <v>119.28086835848023</v>
      </c>
      <c r="AI9" s="11">
        <v>119.26150158131101</v>
      </c>
      <c r="AJ9" s="11">
        <v>119.26741940173999</v>
      </c>
      <c r="AK9" s="11">
        <v>119.28451830268267</v>
      </c>
      <c r="AL9" s="11">
        <v>119.20157969231371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30.704412097305763</v>
      </c>
      <c r="N10" s="11">
        <v>32.239859068738575</v>
      </c>
      <c r="O10" s="11">
        <v>34.426822941250961</v>
      </c>
      <c r="P10" s="11">
        <v>34.417377379660849</v>
      </c>
      <c r="Q10" s="11">
        <v>35.481077709739473</v>
      </c>
      <c r="R10" s="11">
        <v>34.11074471901415</v>
      </c>
      <c r="S10" s="11">
        <v>33.713140968305517</v>
      </c>
      <c r="T10" s="11">
        <v>34.876965365643407</v>
      </c>
      <c r="U10" s="11">
        <v>34.110973771044094</v>
      </c>
      <c r="V10" s="11">
        <v>36.824887139520015</v>
      </c>
      <c r="W10" s="11">
        <v>36.968094300759439</v>
      </c>
      <c r="X10" s="11">
        <v>35.820797674454454</v>
      </c>
      <c r="Y10" s="11">
        <v>36.363536150079604</v>
      </c>
      <c r="Z10" s="11">
        <v>36.866906132029918</v>
      </c>
      <c r="AA10" s="11">
        <v>37.43162462805806</v>
      </c>
      <c r="AB10" s="11">
        <v>37.867154702952398</v>
      </c>
      <c r="AC10" s="11">
        <v>38.310607553269378</v>
      </c>
      <c r="AD10" s="11">
        <v>38.749383694633131</v>
      </c>
      <c r="AE10">
        <v>39.196771850075393</v>
      </c>
      <c r="AF10">
        <v>39.662044959119882</v>
      </c>
      <c r="AG10">
        <v>40.160241080503255</v>
      </c>
      <c r="AH10">
        <v>40.668401380051328</v>
      </c>
      <c r="AI10" s="11">
        <v>41.185583695718961</v>
      </c>
      <c r="AJ10" s="11">
        <v>41.73202472642086</v>
      </c>
      <c r="AK10" s="11">
        <v>42.305138065454187</v>
      </c>
      <c r="AL10" s="11">
        <v>42.839507926164167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36.659163664100795</v>
      </c>
      <c r="N11" s="11">
        <v>36.199585079737957</v>
      </c>
      <c r="O11" s="11">
        <v>37.618949440249821</v>
      </c>
      <c r="P11" s="11">
        <v>37.853540449829126</v>
      </c>
      <c r="Q11" s="11">
        <v>37.831932200965468</v>
      </c>
      <c r="R11" s="11">
        <v>36.121184187113634</v>
      </c>
      <c r="S11" s="11">
        <v>35.200808128628459</v>
      </c>
      <c r="T11" s="11">
        <v>35.623953421656466</v>
      </c>
      <c r="U11" s="11">
        <v>34.930709831688482</v>
      </c>
      <c r="V11" s="11">
        <v>37.111746046636689</v>
      </c>
      <c r="W11" s="11">
        <v>36.784434484873088</v>
      </c>
      <c r="X11" s="11">
        <v>35.455895894727377</v>
      </c>
      <c r="Y11" s="11">
        <v>35.758104817182435</v>
      </c>
      <c r="Z11" s="11">
        <v>36.033988757102499</v>
      </c>
      <c r="AA11" s="11">
        <v>36.406030425415594</v>
      </c>
      <c r="AB11" s="11">
        <v>36.667590435564705</v>
      </c>
      <c r="AC11" s="11">
        <v>36.952927474309661</v>
      </c>
      <c r="AD11" s="11">
        <v>37.22743578746703</v>
      </c>
      <c r="AE11">
        <v>37.504967767985626</v>
      </c>
      <c r="AF11">
        <v>37.843742930391663</v>
      </c>
      <c r="AG11">
        <v>38.211673910858089</v>
      </c>
      <c r="AH11">
        <v>38.601739958723776</v>
      </c>
      <c r="AI11" s="11">
        <v>39.033296674567815</v>
      </c>
      <c r="AJ11" s="11">
        <v>39.498658680282169</v>
      </c>
      <c r="AK11" s="11">
        <v>39.975013074581035</v>
      </c>
      <c r="AL11" s="11">
        <v>40.418267012306792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96.970934237622856</v>
      </c>
      <c r="N12" s="11">
        <v>102.20949701010338</v>
      </c>
      <c r="O12" s="11">
        <v>111.03104146214551</v>
      </c>
      <c r="P12" s="11">
        <v>116.1002675938081</v>
      </c>
      <c r="Q12" s="11">
        <v>119.99974966196915</v>
      </c>
      <c r="R12" s="11">
        <v>119.4687452819342</v>
      </c>
      <c r="S12" s="11">
        <v>117.14369282070469</v>
      </c>
      <c r="T12" s="11">
        <v>120.07799819658585</v>
      </c>
      <c r="U12" s="11">
        <v>120.61676124264289</v>
      </c>
      <c r="V12" s="11">
        <v>130.19071469081015</v>
      </c>
      <c r="W12" s="11">
        <v>130.04123147659803</v>
      </c>
      <c r="X12" s="11">
        <v>129.96801296573645</v>
      </c>
      <c r="Y12" s="11">
        <v>131.97315172576049</v>
      </c>
      <c r="Z12" s="11">
        <v>134.38982252892572</v>
      </c>
      <c r="AA12" s="11">
        <v>137.00169079776839</v>
      </c>
      <c r="AB12" s="11">
        <v>139.13309069571653</v>
      </c>
      <c r="AC12" s="11">
        <v>141.14239495104462</v>
      </c>
      <c r="AD12" s="11">
        <v>143.1303237518008</v>
      </c>
      <c r="AE12">
        <v>145.15717196443961</v>
      </c>
      <c r="AF12">
        <v>147.17185784299963</v>
      </c>
      <c r="AG12">
        <v>149.24750045225102</v>
      </c>
      <c r="AH12">
        <v>151.33692409794469</v>
      </c>
      <c r="AI12">
        <v>153.44488161466074</v>
      </c>
      <c r="AJ12">
        <v>155.59107221208316</v>
      </c>
      <c r="AK12">
        <v>157.75517462973059</v>
      </c>
      <c r="AL12">
        <v>159.85085899957176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44.772839782854909</v>
      </c>
      <c r="N13" s="11">
        <v>44.468478132621009</v>
      </c>
      <c r="O13" s="11">
        <v>48.185094198724762</v>
      </c>
      <c r="P13" s="11">
        <v>47.050439653121828</v>
      </c>
      <c r="Q13" s="11">
        <v>53.125724385540437</v>
      </c>
      <c r="R13" s="11">
        <v>56.366712390651969</v>
      </c>
      <c r="S13" s="11">
        <v>65.459690468979119</v>
      </c>
      <c r="T13" s="11">
        <v>66.481982910650345</v>
      </c>
      <c r="U13" s="11">
        <v>64.472769684557306</v>
      </c>
      <c r="V13" s="11">
        <v>67.795040981877293</v>
      </c>
      <c r="W13" s="11">
        <v>73.261398331720287</v>
      </c>
      <c r="X13" s="11">
        <v>69.33438020656186</v>
      </c>
      <c r="Y13" s="11">
        <v>76.15974469038521</v>
      </c>
      <c r="Z13" s="11">
        <v>79.073676374270264</v>
      </c>
      <c r="AA13" s="11">
        <v>82.059831824466144</v>
      </c>
      <c r="AB13" s="11">
        <v>84.688651131602171</v>
      </c>
      <c r="AC13" s="11">
        <v>87.212942591563163</v>
      </c>
      <c r="AD13" s="11">
        <v>89.653035733965837</v>
      </c>
      <c r="AE13">
        <v>92.018912881233078</v>
      </c>
      <c r="AF13">
        <v>94.331645894851206</v>
      </c>
      <c r="AG13">
        <v>96.613630834084645</v>
      </c>
      <c r="AH13">
        <v>98.831033579734807</v>
      </c>
      <c r="AI13">
        <v>100.99427290115705</v>
      </c>
      <c r="AJ13">
        <v>103.11407392201494</v>
      </c>
      <c r="AK13">
        <v>105.16869795792915</v>
      </c>
      <c r="AL13">
        <v>107.06345084755843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6.3494892789368569</v>
      </c>
      <c r="N14" s="11">
        <v>6.1650954186078355</v>
      </c>
      <c r="O14" s="11">
        <v>6.8199822529237775</v>
      </c>
      <c r="P14" s="11">
        <v>6.7242070013240181</v>
      </c>
      <c r="Q14" s="11">
        <v>7.3626514664570362</v>
      </c>
      <c r="R14" s="11">
        <v>7.8759788305086209</v>
      </c>
      <c r="S14" s="11">
        <v>9.1544424767576764</v>
      </c>
      <c r="T14" s="11">
        <v>9.2650366695891737</v>
      </c>
      <c r="U14" s="11">
        <v>8.97414541357257</v>
      </c>
      <c r="V14" s="11">
        <v>9.4915532219768544</v>
      </c>
      <c r="W14" s="11">
        <v>10.275753626844068</v>
      </c>
      <c r="X14" s="11">
        <v>9.7496150049855999</v>
      </c>
      <c r="Y14" s="11">
        <v>10.663212266523756</v>
      </c>
      <c r="Z14" s="11">
        <v>11.062336046155709</v>
      </c>
      <c r="AA14" s="11">
        <v>11.470229345959119</v>
      </c>
      <c r="AB14" s="11">
        <v>11.833857916313294</v>
      </c>
      <c r="AC14" s="11">
        <v>12.184682263679479</v>
      </c>
      <c r="AD14" s="11">
        <v>12.524231457228121</v>
      </c>
      <c r="AE14">
        <v>12.85368011121659</v>
      </c>
      <c r="AF14">
        <v>13.17266261657247</v>
      </c>
      <c r="AG14">
        <v>13.487907861532104</v>
      </c>
      <c r="AH14">
        <v>13.793859867470001</v>
      </c>
      <c r="AI14">
        <v>14.093204718598326</v>
      </c>
      <c r="AJ14">
        <v>14.385368223359952</v>
      </c>
      <c r="AK14">
        <v>14.673011983119588</v>
      </c>
      <c r="AL14">
        <v>14.941756587281027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Solent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Solent</v>
      </c>
      <c r="W1" s="203" t="str">
        <f>CONCATENATE("Shift-share Figure 1: Levels of Employment, ",C4," - ",F40,", ",Info!B5)</f>
        <v>Shift-share Figure 1: Levels of Employment, 2015 - 2035, Solent</v>
      </c>
      <c r="AK1" s="203" t="str">
        <f>CONCATENATE("Shift-share Figure 1.1: Net Changes, ",C4,"-",F40,", ",Info!B5)</f>
        <v>Shift-share Figure 1.1: Net Changes, 2015-2035, Solent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44.715554087157038</v>
      </c>
      <c r="C8" s="141">
        <f t="shared" ref="C8:C33" si="0">B8/B$35*100</f>
        <v>7.4522321566386021</v>
      </c>
      <c r="E8" s="151">
        <v>51.029468769098521</v>
      </c>
      <c r="F8" s="141">
        <f t="shared" ref="F8:F33" si="1">E8/E$35*100</f>
        <v>8.5740180469750413</v>
      </c>
      <c r="H8" s="151">
        <f>E8-B8</f>
        <v>6.3139146819414833</v>
      </c>
      <c r="I8" s="141">
        <f>IF(B8&lt;&gt;0,((E8/B8)-1)*100,0)</f>
        <v>14.120175430756721</v>
      </c>
      <c r="K8" s="207">
        <f t="shared" ref="K8:K33" si="2">(($E$35/$B$35)-1)*B8</f>
        <v>-0.36255109442047573</v>
      </c>
      <c r="L8" s="141">
        <f>IF(B8&lt;&gt;0,K8/B8*100,0)</f>
        <v>-0.81079414494967805</v>
      </c>
      <c r="N8" s="151">
        <f>H8-(K8+Q8)</f>
        <v>6.5050382064689032</v>
      </c>
      <c r="O8" s="141">
        <f>IF(B8&lt;&gt;0,N8/B8*100,0)</f>
        <v>14.547596108928113</v>
      </c>
      <c r="Q8" s="151">
        <v>0.17142756989305574</v>
      </c>
      <c r="R8" s="141">
        <f>IF(B8&lt;&gt;0,Q8/B8*100,0)</f>
        <v>0.38337346677829104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20.860212290054665</v>
      </c>
      <c r="C9" s="141">
        <f t="shared" si="0"/>
        <v>3.4765340158650107</v>
      </c>
      <c r="E9" s="151">
        <v>20.804931091338922</v>
      </c>
      <c r="F9" s="141">
        <f t="shared" si="1"/>
        <v>3.4956635635453299</v>
      </c>
      <c r="H9" s="151">
        <f t="shared" ref="H9:H32" si="3">E9-B9</f>
        <v>-5.5281198715743329E-2</v>
      </c>
      <c r="I9" s="141">
        <f t="shared" ref="I9:I32" si="4">IF(B9&lt;&gt;0,((E9/B9)-1)*100,0)</f>
        <v>-0.26500784338661099</v>
      </c>
      <c r="K9" s="207">
        <f t="shared" si="2"/>
        <v>-0.16913337987183638</v>
      </c>
      <c r="L9" s="141">
        <f t="shared" ref="L9:L32" si="5">IF(B9&lt;&gt;0,K9/B9*100,0)</f>
        <v>-0.81079414494967805</v>
      </c>
      <c r="N9" s="151">
        <f t="shared" ref="N9:N31" si="6">H9-(K9+Q9)</f>
        <v>0.34785915366584474</v>
      </c>
      <c r="O9" s="141">
        <f>IF(B9&lt;&gt;0,N9/B9*100,0)</f>
        <v>1.6675724524226936</v>
      </c>
      <c r="Q9" s="151">
        <v>-0.23400697250975167</v>
      </c>
      <c r="R9" s="141">
        <f>IF(B9&lt;&gt;0,Q9/B9*100,0)</f>
        <v>-1.1217861508596298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36.027413431090764</v>
      </c>
      <c r="C10" s="141">
        <f t="shared" si="0"/>
        <v>6.0042786983780392</v>
      </c>
      <c r="E10" s="151">
        <v>39.201280421870329</v>
      </c>
      <c r="F10" s="141">
        <f t="shared" si="1"/>
        <v>6.5866350152009092</v>
      </c>
      <c r="H10" s="151">
        <f t="shared" si="3"/>
        <v>3.1738669907795654</v>
      </c>
      <c r="I10" s="141">
        <f t="shared" si="4"/>
        <v>8.8095888339311035</v>
      </c>
      <c r="K10" s="207">
        <f t="shared" si="2"/>
        <v>-0.29210815867609785</v>
      </c>
      <c r="L10" s="141">
        <f t="shared" si="5"/>
        <v>-0.81079414494967805</v>
      </c>
      <c r="N10" s="151">
        <f t="shared" si="6"/>
        <v>4.8048704842724144</v>
      </c>
      <c r="O10" s="141">
        <f t="shared" ref="O10:O32" si="7">IF(B10&lt;&gt;0,N10/B10*100,0)</f>
        <v>13.336706764871249</v>
      </c>
      <c r="Q10" s="151">
        <v>-1.3388953348167512</v>
      </c>
      <c r="R10" s="141">
        <f t="shared" ref="R10:R32" si="8">IF(B10&lt;&gt;0,Q10/B10*100,0)</f>
        <v>-3.7163237859904692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22.326761989425378</v>
      </c>
      <c r="C11" s="141">
        <f t="shared" si="0"/>
        <v>3.7209471524585278</v>
      </c>
      <c r="E11" s="151">
        <v>25.954292211075749</v>
      </c>
      <c r="F11" s="141">
        <f t="shared" si="1"/>
        <v>4.3608639318029576</v>
      </c>
      <c r="H11" s="151">
        <f>E11-B11</f>
        <v>3.6275302216503711</v>
      </c>
      <c r="I11" s="141">
        <f>IF(B11&lt;&gt;0,((E11/B11)-1)*100,0)</f>
        <v>16.247453273199564</v>
      </c>
      <c r="K11" s="207">
        <f t="shared" si="2"/>
        <v>-0.18102407896711123</v>
      </c>
      <c r="L11" s="141">
        <f t="shared" si="5"/>
        <v>-0.81079414494967805</v>
      </c>
      <c r="N11" s="151">
        <f t="shared" si="6"/>
        <v>3.1156887457431366</v>
      </c>
      <c r="O11" s="141">
        <f t="shared" si="7"/>
        <v>13.954951224986498</v>
      </c>
      <c r="Q11" s="151">
        <v>0.69286555487434576</v>
      </c>
      <c r="R11" s="141">
        <f>IF(B11&lt;&gt;0,Q11/B11*100,0)</f>
        <v>3.1032961931627505</v>
      </c>
      <c r="T11" s="136"/>
    </row>
    <row r="12" spans="1:97" x14ac:dyDescent="0.2">
      <c r="A12" s="10" t="str">
        <f>name!$D8</f>
        <v>23 Teaching and other educational professionals</v>
      </c>
      <c r="B12" s="151">
        <v>28.93343693813642</v>
      </c>
      <c r="C12" s="141">
        <f t="shared" si="0"/>
        <v>4.822006426045478</v>
      </c>
      <c r="E12" s="151">
        <v>29.400908473496614</v>
      </c>
      <c r="F12" s="141">
        <f t="shared" si="1"/>
        <v>4.9399675507081442</v>
      </c>
      <c r="H12" s="151">
        <f t="shared" si="3"/>
        <v>0.46747153536019326</v>
      </c>
      <c r="I12" s="141">
        <f t="shared" si="4"/>
        <v>1.6156792446044621</v>
      </c>
      <c r="K12" s="207">
        <f t="shared" si="2"/>
        <v>-0.2345906126271175</v>
      </c>
      <c r="L12" s="141">
        <f t="shared" si="5"/>
        <v>-0.81079414494967805</v>
      </c>
      <c r="N12" s="151">
        <f t="shared" si="6"/>
        <v>2.5206827494013786</v>
      </c>
      <c r="O12" s="141">
        <f t="shared" si="7"/>
        <v>8.7120059562607004</v>
      </c>
      <c r="Q12" s="151">
        <v>-1.818620601414068</v>
      </c>
      <c r="R12" s="141">
        <f t="shared" si="8"/>
        <v>-6.2855325667065536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34.807920284173129</v>
      </c>
      <c r="C13" s="141">
        <f t="shared" si="0"/>
        <v>5.8010396637784387</v>
      </c>
      <c r="E13" s="151">
        <v>41.501375462185884</v>
      </c>
      <c r="F13" s="141">
        <f t="shared" si="1"/>
        <v>6.9730990890218312</v>
      </c>
      <c r="H13" s="151">
        <f t="shared" si="3"/>
        <v>6.6934551780127549</v>
      </c>
      <c r="I13" s="141">
        <f t="shared" si="4"/>
        <v>19.229690034242619</v>
      </c>
      <c r="K13" s="207">
        <f t="shared" si="2"/>
        <v>-0.28222057964282704</v>
      </c>
      <c r="L13" s="141">
        <f t="shared" si="5"/>
        <v>-0.81079414494967805</v>
      </c>
      <c r="N13" s="151">
        <f>H13-(K13+Q13)</f>
        <v>7.098202311566598</v>
      </c>
      <c r="O13" s="141">
        <f>IF(B13&lt;&gt;0,N13/B13*100,0)</f>
        <v>20.392491862819199</v>
      </c>
      <c r="Q13" s="151">
        <v>-0.12252655391101604</v>
      </c>
      <c r="R13" s="141">
        <f t="shared" si="8"/>
        <v>-0.35200768362690099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9.3172969866129076</v>
      </c>
      <c r="C14" s="141">
        <f t="shared" si="0"/>
        <v>1.5528077787261796</v>
      </c>
      <c r="E14" s="151">
        <v>11.233387127588134</v>
      </c>
      <c r="F14" s="141">
        <f t="shared" si="1"/>
        <v>1.8874439864622419</v>
      </c>
      <c r="H14" s="151">
        <f t="shared" si="3"/>
        <v>1.9160901409752267</v>
      </c>
      <c r="I14" s="141">
        <f t="shared" si="4"/>
        <v>20.564871375553075</v>
      </c>
      <c r="K14" s="207">
        <f t="shared" si="2"/>
        <v>-7.5544098435030238E-2</v>
      </c>
      <c r="L14" s="141">
        <f>IF(B14&lt;&gt;0,K14/B14*100,0)</f>
        <v>-0.81079414494967805</v>
      </c>
      <c r="N14" s="151">
        <f t="shared" si="6"/>
        <v>2.0153934921787271</v>
      </c>
      <c r="O14" s="141">
        <f t="shared" si="7"/>
        <v>21.630667081605797</v>
      </c>
      <c r="Q14" s="151">
        <v>-2.375925276847005E-2</v>
      </c>
      <c r="R14" s="141">
        <f t="shared" si="8"/>
        <v>-0.25500156110304678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10.097062166130877</v>
      </c>
      <c r="C15" s="141">
        <f t="shared" si="0"/>
        <v>1.6827623608410387</v>
      </c>
      <c r="E15" s="151">
        <v>11.491176997412863</v>
      </c>
      <c r="F15" s="141">
        <f t="shared" si="1"/>
        <v>1.9307580763307031</v>
      </c>
      <c r="H15" s="151">
        <f t="shared" si="3"/>
        <v>1.3941148312819855</v>
      </c>
      <c r="I15" s="141">
        <f t="shared" si="4"/>
        <v>13.807133286336892</v>
      </c>
      <c r="K15" s="207">
        <f t="shared" si="2"/>
        <v>-8.1866388854918287E-2</v>
      </c>
      <c r="L15" s="141">
        <f t="shared" si="5"/>
        <v>-0.81079414494967805</v>
      </c>
      <c r="N15" s="151">
        <f t="shared" si="6"/>
        <v>1.2374971234392738</v>
      </c>
      <c r="O15" s="141">
        <f t="shared" si="7"/>
        <v>12.256011729731421</v>
      </c>
      <c r="Q15" s="151">
        <v>0.23848409669763013</v>
      </c>
      <c r="R15" s="141">
        <f t="shared" si="8"/>
        <v>2.3619157015551537</v>
      </c>
      <c r="T15" s="11"/>
    </row>
    <row r="16" spans="1:97" x14ac:dyDescent="0.2">
      <c r="A16" s="10" t="str">
        <f>name!$D12</f>
        <v>33 Protective service occupations</v>
      </c>
      <c r="B16" s="151">
        <v>9.1728860985746383</v>
      </c>
      <c r="C16" s="141">
        <f t="shared" si="0"/>
        <v>1.5287404606401755</v>
      </c>
      <c r="E16" s="151">
        <v>9.279339794068914</v>
      </c>
      <c r="F16" s="141">
        <f t="shared" si="1"/>
        <v>1.559123165055164</v>
      </c>
      <c r="H16" s="151">
        <f t="shared" si="3"/>
        <v>0.10645369549427564</v>
      </c>
      <c r="I16" s="141">
        <f t="shared" si="4"/>
        <v>1.1605256442769774</v>
      </c>
      <c r="K16" s="207">
        <f t="shared" si="2"/>
        <v>-7.4373223410146128E-2</v>
      </c>
      <c r="L16" s="141">
        <f t="shared" si="5"/>
        <v>-0.81079414494967805</v>
      </c>
      <c r="N16" s="151">
        <f t="shared" si="6"/>
        <v>0.24208975082328776</v>
      </c>
      <c r="O16" s="141">
        <f t="shared" si="7"/>
        <v>2.6391884541213888</v>
      </c>
      <c r="Q16" s="151">
        <v>-6.1262831918866008E-2</v>
      </c>
      <c r="R16" s="141">
        <f t="shared" si="8"/>
        <v>-0.66786866489474395</v>
      </c>
      <c r="T16" s="11"/>
    </row>
    <row r="17" spans="1:20" x14ac:dyDescent="0.2">
      <c r="A17" s="10" t="str">
        <f>name!$D13</f>
        <v>34 Culture, media and sports occupations</v>
      </c>
      <c r="B17" s="151">
        <v>14.280045884165196</v>
      </c>
      <c r="C17" s="141">
        <f t="shared" si="0"/>
        <v>2.3798926192176038</v>
      </c>
      <c r="E17" s="151">
        <v>13.212181458750864</v>
      </c>
      <c r="F17" s="141">
        <f t="shared" si="1"/>
        <v>2.2199228210629118</v>
      </c>
      <c r="H17" s="151">
        <f t="shared" si="3"/>
        <v>-1.0678644254143315</v>
      </c>
      <c r="I17" s="141">
        <f t="shared" si="4"/>
        <v>-7.4780181665834888</v>
      </c>
      <c r="K17" s="207">
        <f t="shared" si="2"/>
        <v>-0.11578177592493889</v>
      </c>
      <c r="L17" s="141">
        <f t="shared" si="5"/>
        <v>-0.81079414494967805</v>
      </c>
      <c r="N17" s="151">
        <f t="shared" si="6"/>
        <v>0.19547792764136385</v>
      </c>
      <c r="O17" s="141">
        <f t="shared" si="7"/>
        <v>1.3688886522285246</v>
      </c>
      <c r="Q17" s="151">
        <v>-1.1475605771307564</v>
      </c>
      <c r="R17" s="141">
        <f t="shared" si="8"/>
        <v>-8.0361126738623376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37.86020795636486</v>
      </c>
      <c r="C18" s="141">
        <f t="shared" si="0"/>
        <v>6.3097296891258354</v>
      </c>
      <c r="E18" s="151">
        <v>39.933407671786412</v>
      </c>
      <c r="F18" s="141">
        <f t="shared" si="1"/>
        <v>6.7096477058065371</v>
      </c>
      <c r="H18" s="151">
        <f t="shared" si="3"/>
        <v>2.073199715421552</v>
      </c>
      <c r="I18" s="141">
        <f t="shared" si="4"/>
        <v>5.4759332484675793</v>
      </c>
      <c r="K18" s="207">
        <f t="shared" si="2"/>
        <v>-0.30696834937597844</v>
      </c>
      <c r="L18" s="141">
        <f t="shared" si="5"/>
        <v>-0.81079414494967805</v>
      </c>
      <c r="N18" s="151">
        <f t="shared" si="6"/>
        <v>2.3895036500903428</v>
      </c>
      <c r="O18" s="141">
        <f t="shared" si="7"/>
        <v>6.3113854336043929</v>
      </c>
      <c r="Q18" s="151">
        <v>-9.3355852928121881E-3</v>
      </c>
      <c r="R18" s="141">
        <f t="shared" si="8"/>
        <v>-2.4658040187131986E-2</v>
      </c>
      <c r="T18" s="11"/>
    </row>
    <row r="19" spans="1:20" x14ac:dyDescent="0.2">
      <c r="A19" s="10" t="str">
        <f>name!$D15</f>
        <v>41 Administrative occupations</v>
      </c>
      <c r="B19" s="151">
        <v>50.314128105232733</v>
      </c>
      <c r="C19" s="141">
        <f t="shared" si="0"/>
        <v>8.385282728873559</v>
      </c>
      <c r="E19" s="151">
        <v>48.998179581785806</v>
      </c>
      <c r="F19" s="141">
        <f t="shared" si="1"/>
        <v>8.2327189785984736</v>
      </c>
      <c r="H19" s="151">
        <f t="shared" si="3"/>
        <v>-1.3159485234469273</v>
      </c>
      <c r="I19" s="141">
        <f t="shared" si="4"/>
        <v>-2.6154652241903165</v>
      </c>
      <c r="K19" s="207">
        <f t="shared" si="2"/>
        <v>-0.40794400475970738</v>
      </c>
      <c r="L19" s="141">
        <f t="shared" si="5"/>
        <v>-0.81079414494967805</v>
      </c>
      <c r="N19" s="151">
        <f t="shared" si="6"/>
        <v>-1.0839993823018383</v>
      </c>
      <c r="O19" s="141">
        <f t="shared" si="7"/>
        <v>-2.1544632156491668</v>
      </c>
      <c r="Q19" s="151">
        <v>0.1759948636146185</v>
      </c>
      <c r="R19" s="141">
        <f t="shared" si="8"/>
        <v>0.34979213640853057</v>
      </c>
      <c r="T19" s="11"/>
    </row>
    <row r="20" spans="1:20" x14ac:dyDescent="0.2">
      <c r="A20" s="10" t="str">
        <f>name!$D16</f>
        <v>42 Secretarial and related occupations</v>
      </c>
      <c r="B20" s="151">
        <v>14.893574785089267</v>
      </c>
      <c r="C20" s="141">
        <f t="shared" si="0"/>
        <v>2.4821424939610028</v>
      </c>
      <c r="E20" s="151">
        <v>12.793096356105611</v>
      </c>
      <c r="F20" s="141">
        <f t="shared" si="1"/>
        <v>2.1495077585515276</v>
      </c>
      <c r="H20" s="151">
        <f t="shared" si="3"/>
        <v>-2.1004784289836564</v>
      </c>
      <c r="I20" s="141">
        <f t="shared" si="4"/>
        <v>-14.103252303715252</v>
      </c>
      <c r="K20" s="207">
        <f t="shared" si="2"/>
        <v>-0.12075623233120537</v>
      </c>
      <c r="L20" s="141">
        <f t="shared" si="5"/>
        <v>-0.81079414494967805</v>
      </c>
      <c r="N20" s="151">
        <f t="shared" si="6"/>
        <v>-2.0988689262351636</v>
      </c>
      <c r="O20" s="141">
        <f t="shared" si="7"/>
        <v>-14.092445611757698</v>
      </c>
      <c r="Q20" s="151">
        <v>0.11914672958271239</v>
      </c>
      <c r="R20" s="141">
        <f t="shared" si="8"/>
        <v>0.79998745299212104</v>
      </c>
      <c r="T20" s="11"/>
    </row>
    <row r="21" spans="1:20" x14ac:dyDescent="0.2">
      <c r="A21" s="10" t="str">
        <f>name!$D17</f>
        <v>51 Skilled agricultural and related trades</v>
      </c>
      <c r="B21" s="151">
        <v>5.4646355413582004</v>
      </c>
      <c r="C21" s="141">
        <f t="shared" si="0"/>
        <v>0.91072857167873567</v>
      </c>
      <c r="E21" s="151">
        <v>4.648267779285832</v>
      </c>
      <c r="F21" s="141">
        <f t="shared" si="1"/>
        <v>0.7810062065726141</v>
      </c>
      <c r="H21" s="151">
        <f t="shared" si="3"/>
        <v>-0.81636776207236839</v>
      </c>
      <c r="I21" s="141">
        <f t="shared" si="4"/>
        <v>-14.93910720840983</v>
      </c>
      <c r="K21" s="207">
        <f t="shared" si="2"/>
        <v>-4.4306945012171431E-2</v>
      </c>
      <c r="L21" s="141">
        <f t="shared" si="5"/>
        <v>-0.81079414494967805</v>
      </c>
      <c r="N21" s="151">
        <f t="shared" si="6"/>
        <v>-0.46543447866181914</v>
      </c>
      <c r="O21" s="141">
        <f t="shared" si="7"/>
        <v>-8.5172098878187654</v>
      </c>
      <c r="Q21" s="151">
        <v>-0.30662633839837783</v>
      </c>
      <c r="R21" s="141">
        <f t="shared" si="8"/>
        <v>-5.6111031756413858</v>
      </c>
      <c r="T21" s="11"/>
    </row>
    <row r="22" spans="1:20" x14ac:dyDescent="0.2">
      <c r="A22" s="10" t="str">
        <f>name!$D18</f>
        <v>52 Skilled metal, electrical and electronic trades</v>
      </c>
      <c r="B22" s="151">
        <v>20.240695381189553</v>
      </c>
      <c r="C22" s="141">
        <f t="shared" si="0"/>
        <v>3.3732861880325036</v>
      </c>
      <c r="E22" s="151">
        <v>17.718575548431993</v>
      </c>
      <c r="F22" s="141">
        <f t="shared" si="1"/>
        <v>2.9770912804591672</v>
      </c>
      <c r="H22" s="151">
        <f t="shared" si="3"/>
        <v>-2.5221198327575607</v>
      </c>
      <c r="I22" s="141">
        <f t="shared" si="4"/>
        <v>-12.460638259995072</v>
      </c>
      <c r="K22" s="207">
        <f t="shared" si="2"/>
        <v>-0.16411037304778481</v>
      </c>
      <c r="L22" s="141">
        <f t="shared" si="5"/>
        <v>-0.81079414494967805</v>
      </c>
      <c r="N22" s="151">
        <f t="shared" si="6"/>
        <v>-3.2883027866873307</v>
      </c>
      <c r="O22" s="141">
        <f t="shared" si="7"/>
        <v>-16.245997110075947</v>
      </c>
      <c r="Q22" s="151">
        <v>0.93029332697755485</v>
      </c>
      <c r="R22" s="141">
        <f t="shared" si="8"/>
        <v>4.5961529950305549</v>
      </c>
      <c r="T22" s="11"/>
    </row>
    <row r="23" spans="1:20" x14ac:dyDescent="0.2">
      <c r="A23" s="10" t="str">
        <f>name!$D19</f>
        <v>53 Skilled construction and building trades</v>
      </c>
      <c r="B23" s="151">
        <v>17.244733574323813</v>
      </c>
      <c r="C23" s="141">
        <f t="shared" si="0"/>
        <v>2.8739833531918979</v>
      </c>
      <c r="E23" s="151">
        <v>14.130681565776529</v>
      </c>
      <c r="F23" s="141">
        <f t="shared" si="1"/>
        <v>2.3742500496966437</v>
      </c>
      <c r="H23" s="151">
        <f t="shared" si="3"/>
        <v>-3.1140520085472847</v>
      </c>
      <c r="I23" s="141">
        <f t="shared" si="4"/>
        <v>-18.057988516470257</v>
      </c>
      <c r="K23" s="207">
        <f t="shared" si="2"/>
        <v>-0.13981929013278882</v>
      </c>
      <c r="L23" s="141">
        <f t="shared" si="5"/>
        <v>-0.81079414494967805</v>
      </c>
      <c r="N23" s="151">
        <f t="shared" si="6"/>
        <v>-4.4420389894854662</v>
      </c>
      <c r="O23" s="141">
        <f t="shared" si="7"/>
        <v>-25.75881483086145</v>
      </c>
      <c r="Q23" s="151">
        <v>1.4678062710709703</v>
      </c>
      <c r="R23" s="141">
        <f t="shared" si="8"/>
        <v>8.5116204593408717</v>
      </c>
      <c r="T23" s="11"/>
    </row>
    <row r="24" spans="1:20" x14ac:dyDescent="0.2">
      <c r="A24" s="10" t="str">
        <f>name!$D20</f>
        <v>54 Textiles, printing and other skilled trades</v>
      </c>
      <c r="B24" s="151">
        <v>14.741955956556701</v>
      </c>
      <c r="C24" s="141">
        <f t="shared" si="0"/>
        <v>2.4568739105204416</v>
      </c>
      <c r="E24" s="151">
        <v>11.880146714989078</v>
      </c>
      <c r="F24" s="141">
        <f t="shared" si="1"/>
        <v>1.9961131242798758</v>
      </c>
      <c r="H24" s="151">
        <f t="shared" si="3"/>
        <v>-2.8618092415676237</v>
      </c>
      <c r="I24" s="141">
        <f t="shared" si="4"/>
        <v>-19.412683432246936</v>
      </c>
      <c r="K24" s="207">
        <f t="shared" si="2"/>
        <v>-0.11952691574682203</v>
      </c>
      <c r="L24" s="141">
        <f t="shared" si="5"/>
        <v>-0.81079414494967805</v>
      </c>
      <c r="N24" s="151">
        <f t="shared" si="6"/>
        <v>-2.8709975816581053</v>
      </c>
      <c r="O24" s="141">
        <f t="shared" si="7"/>
        <v>-19.475011254399977</v>
      </c>
      <c r="Q24" s="151">
        <v>0.12871525583730353</v>
      </c>
      <c r="R24" s="141">
        <f t="shared" si="8"/>
        <v>0.87312196710271373</v>
      </c>
      <c r="T24" s="11"/>
    </row>
    <row r="25" spans="1:20" x14ac:dyDescent="0.2">
      <c r="A25" s="10" t="str">
        <f>name!$D21</f>
        <v>61 Caring personal service occupations</v>
      </c>
      <c r="B25" s="151">
        <v>45.924671647635208</v>
      </c>
      <c r="C25" s="141">
        <f t="shared" si="0"/>
        <v>7.6537420104086982</v>
      </c>
      <c r="E25" s="151">
        <v>44.3431421507496</v>
      </c>
      <c r="F25" s="141">
        <f t="shared" si="1"/>
        <v>7.4505753289428807</v>
      </c>
      <c r="H25" s="151">
        <f t="shared" si="3"/>
        <v>-1.581529496885608</v>
      </c>
      <c r="I25" s="141">
        <f t="shared" si="4"/>
        <v>-3.4437469885907124</v>
      </c>
      <c r="K25" s="207">
        <f t="shared" si="2"/>
        <v>-0.37235454880639113</v>
      </c>
      <c r="L25" s="141">
        <f t="shared" si="5"/>
        <v>-0.81079414494967805</v>
      </c>
      <c r="N25" s="151">
        <f t="shared" si="6"/>
        <v>-1.4426498089510045</v>
      </c>
      <c r="O25" s="141">
        <f t="shared" si="7"/>
        <v>-3.1413394090653033</v>
      </c>
      <c r="Q25" s="151">
        <v>0.23347486087178759</v>
      </c>
      <c r="R25" s="141">
        <f t="shared" si="8"/>
        <v>0.50838656542427318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15.181862932091619</v>
      </c>
      <c r="C26" s="141">
        <f t="shared" si="0"/>
        <v>2.5301881962524511</v>
      </c>
      <c r="E26" s="151">
        <v>13.913991845238284</v>
      </c>
      <c r="F26" s="141">
        <f t="shared" si="1"/>
        <v>2.3378416445279431</v>
      </c>
      <c r="H26" s="151">
        <f t="shared" si="3"/>
        <v>-1.2678710868533347</v>
      </c>
      <c r="I26" s="141">
        <f t="shared" si="4"/>
        <v>-8.3512220636196908</v>
      </c>
      <c r="K26" s="207">
        <f t="shared" si="2"/>
        <v>-0.12309365574768436</v>
      </c>
      <c r="L26" s="141">
        <f t="shared" si="5"/>
        <v>-0.81079414494967805</v>
      </c>
      <c r="N26" s="151">
        <f t="shared" si="6"/>
        <v>-0.34201330486677151</v>
      </c>
      <c r="O26" s="141">
        <f t="shared" si="7"/>
        <v>-2.252775607292695</v>
      </c>
      <c r="Q26" s="151">
        <v>-0.80276412623887883</v>
      </c>
      <c r="R26" s="141">
        <f t="shared" si="8"/>
        <v>-5.2876523113773191</v>
      </c>
      <c r="T26" s="11"/>
    </row>
    <row r="27" spans="1:20" x14ac:dyDescent="0.2">
      <c r="A27" s="10" t="str">
        <f>name!$D23</f>
        <v>63 Community and civil enforcement occupations</v>
      </c>
      <c r="B27" s="151">
        <v>0.77021917298979536</v>
      </c>
      <c r="C27" s="141">
        <f t="shared" si="0"/>
        <v>0.12836365792149967</v>
      </c>
      <c r="E27" s="151">
        <v>0.78045980066493303</v>
      </c>
      <c r="F27" s="141">
        <f t="shared" si="1"/>
        <v>0.13113357001850467</v>
      </c>
      <c r="H27" s="151">
        <f t="shared" si="3"/>
        <v>1.024062767513767E-2</v>
      </c>
      <c r="I27" s="141">
        <f t="shared" si="4"/>
        <v>1.3295731960795143</v>
      </c>
      <c r="K27" s="207">
        <f t="shared" si="2"/>
        <v>-6.2448919578810928E-3</v>
      </c>
      <c r="L27" s="141">
        <f t="shared" si="5"/>
        <v>-0.81079414494967805</v>
      </c>
      <c r="N27" s="151">
        <f t="shared" si="6"/>
        <v>1.9576691385841428E-2</v>
      </c>
      <c r="O27" s="141">
        <f t="shared" si="7"/>
        <v>2.5417039814588982</v>
      </c>
      <c r="Q27" s="151">
        <v>-3.0911717528226638E-3</v>
      </c>
      <c r="R27" s="141">
        <f t="shared" si="8"/>
        <v>-0.40133664042969996</v>
      </c>
      <c r="T27" s="172"/>
    </row>
    <row r="28" spans="1:20" x14ac:dyDescent="0.2">
      <c r="A28" s="10" t="str">
        <f>name!$D24</f>
        <v>71 Sales occupations</v>
      </c>
      <c r="B28" s="151">
        <v>36.323164051497528</v>
      </c>
      <c r="C28" s="141">
        <f t="shared" si="0"/>
        <v>6.0535680861254253</v>
      </c>
      <c r="E28" s="151">
        <v>34.623035751470127</v>
      </c>
      <c r="F28" s="141">
        <f t="shared" si="1"/>
        <v>5.8173941554714563</v>
      </c>
      <c r="H28" s="151">
        <f t="shared" si="3"/>
        <v>-1.7001283000274015</v>
      </c>
      <c r="I28" s="141">
        <f t="shared" si="4"/>
        <v>-4.6805622374114453</v>
      </c>
      <c r="K28" s="207">
        <f t="shared" si="2"/>
        <v>-0.29450608739000822</v>
      </c>
      <c r="L28" s="141">
        <f t="shared" si="5"/>
        <v>-0.81079414494967805</v>
      </c>
      <c r="N28" s="151">
        <f>H28-(K28+Q28)</f>
        <v>-2.8200916121101613</v>
      </c>
      <c r="O28" s="141">
        <f t="shared" si="7"/>
        <v>-7.7638930576420835</v>
      </c>
      <c r="Q28" s="151">
        <v>1.414469399472768</v>
      </c>
      <c r="R28" s="141">
        <f t="shared" si="8"/>
        <v>3.8941249651803176</v>
      </c>
      <c r="T28" s="11"/>
    </row>
    <row r="29" spans="1:20" x14ac:dyDescent="0.2">
      <c r="A29" s="10" t="str">
        <f>name!$D25</f>
        <v>72 Customer service occupations</v>
      </c>
      <c r="B29" s="151">
        <v>8.6866342774624652</v>
      </c>
      <c r="C29" s="141">
        <f t="shared" si="0"/>
        <v>1.4477024072940583</v>
      </c>
      <c r="E29" s="151">
        <v>9.3046360472871488</v>
      </c>
      <c r="F29" s="141">
        <f t="shared" si="1"/>
        <v>1.5633734646731239</v>
      </c>
      <c r="H29" s="151">
        <f t="shared" si="3"/>
        <v>0.61800176982468358</v>
      </c>
      <c r="I29" s="141">
        <f t="shared" si="4"/>
        <v>7.1143983974103042</v>
      </c>
      <c r="K29" s="207">
        <f t="shared" si="2"/>
        <v>-7.0430722114857444E-2</v>
      </c>
      <c r="L29" s="141">
        <f t="shared" si="5"/>
        <v>-0.81079414494967805</v>
      </c>
      <c r="N29" s="151">
        <f t="shared" si="6"/>
        <v>0.61580957786944113</v>
      </c>
      <c r="O29" s="141">
        <f t="shared" si="7"/>
        <v>7.0891620183338846</v>
      </c>
      <c r="Q29" s="151">
        <v>7.2622914070099867E-2</v>
      </c>
      <c r="R29" s="141">
        <f t="shared" si="8"/>
        <v>0.83603052402609535</v>
      </c>
      <c r="T29" s="11"/>
    </row>
    <row r="30" spans="1:20" x14ac:dyDescent="0.2">
      <c r="A30" s="10" t="str">
        <f>name!$D26</f>
        <v>81 Process, plant and machine operatives</v>
      </c>
      <c r="B30" s="151">
        <v>9.790079064967605</v>
      </c>
      <c r="C30" s="141">
        <f t="shared" si="0"/>
        <v>1.6316009834470675</v>
      </c>
      <c r="E30" s="151">
        <v>8.3756022903017051</v>
      </c>
      <c r="F30" s="141">
        <f t="shared" si="1"/>
        <v>1.4072763625322948</v>
      </c>
      <c r="H30" s="151">
        <f t="shared" si="3"/>
        <v>-1.4144767746658999</v>
      </c>
      <c r="I30" s="141">
        <f t="shared" si="4"/>
        <v>-14.448062832581222</v>
      </c>
      <c r="K30" s="207">
        <f t="shared" si="2"/>
        <v>-7.9377387844701525E-2</v>
      </c>
      <c r="L30" s="141">
        <f t="shared" si="5"/>
        <v>-0.81079414494967805</v>
      </c>
      <c r="N30" s="151">
        <f t="shared" si="6"/>
        <v>-1.8306505526172623</v>
      </c>
      <c r="O30" s="141">
        <f t="shared" si="7"/>
        <v>-18.699037469145505</v>
      </c>
      <c r="Q30" s="151">
        <v>0.4955511657960639</v>
      </c>
      <c r="R30" s="141">
        <f t="shared" si="8"/>
        <v>5.0617687815139591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20.426955973046041</v>
      </c>
      <c r="C31" s="141">
        <f t="shared" si="0"/>
        <v>3.4043281196485573</v>
      </c>
      <c r="E31" s="151">
        <v>17.777937134826871</v>
      </c>
      <c r="F31" s="141">
        <f t="shared" si="1"/>
        <v>2.9870652685355421</v>
      </c>
      <c r="H31" s="151">
        <f t="shared" si="3"/>
        <v>-2.6490188382191704</v>
      </c>
      <c r="I31" s="141">
        <f t="shared" si="4"/>
        <v>-12.968250588656616</v>
      </c>
      <c r="K31" s="207">
        <f t="shared" si="2"/>
        <v>-0.16562056302090583</v>
      </c>
      <c r="L31" s="141">
        <f t="shared" si="5"/>
        <v>-0.81079414494967805</v>
      </c>
      <c r="N31" s="151">
        <f t="shared" si="6"/>
        <v>-2.3346219870971572</v>
      </c>
      <c r="O31" s="141">
        <f t="shared" si="7"/>
        <v>-11.429123312243677</v>
      </c>
      <c r="Q31" s="151">
        <v>-0.1487762881011076</v>
      </c>
      <c r="R31" s="141">
        <f t="shared" si="8"/>
        <v>-0.72833313146325962</v>
      </c>
      <c r="T31" s="11"/>
    </row>
    <row r="32" spans="1:20" x14ac:dyDescent="0.2">
      <c r="A32" s="10" t="str">
        <f>name!$D28</f>
        <v>91 Elementary trades and related occupations</v>
      </c>
      <c r="B32" s="151">
        <v>8.3773489231705724</v>
      </c>
      <c r="C32" s="141">
        <f t="shared" si="0"/>
        <v>1.3961573395903486</v>
      </c>
      <c r="E32" s="151">
        <v>6.3802200782895975</v>
      </c>
      <c r="F32" s="141">
        <f t="shared" si="1"/>
        <v>1.0720104170093618</v>
      </c>
      <c r="H32" s="151">
        <f t="shared" si="3"/>
        <v>-1.997128844880975</v>
      </c>
      <c r="I32" s="141">
        <f t="shared" si="4"/>
        <v>-23.839628302423886</v>
      </c>
      <c r="K32" s="207">
        <f t="shared" si="2"/>
        <v>-6.7923054571071909E-2</v>
      </c>
      <c r="L32" s="141">
        <f t="shared" si="5"/>
        <v>-0.81079414494967805</v>
      </c>
      <c r="N32" s="151">
        <f>H32-(K32+Q32)</f>
        <v>-2.0692199192345582</v>
      </c>
      <c r="O32" s="141">
        <f t="shared" si="7"/>
        <v>-24.700175893490435</v>
      </c>
      <c r="Q32" s="151">
        <v>0.1400141289246549</v>
      </c>
      <c r="R32" s="141">
        <f t="shared" si="8"/>
        <v>1.6713417360162168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63.249542501503164</v>
      </c>
      <c r="C33" s="141">
        <f t="shared" si="0"/>
        <v>10.541080931338847</v>
      </c>
      <c r="E33" s="151">
        <v>56.45427787612352</v>
      </c>
      <c r="F33" s="141">
        <f t="shared" si="1"/>
        <v>9.4854994381588149</v>
      </c>
      <c r="H33" s="151">
        <f t="shared" ref="H33" si="9">E33-B33</f>
        <v>-6.7952646253796445</v>
      </c>
      <c r="I33" s="141">
        <f>IF(B33&lt;&gt;0,((E33/B33)-1)*100,0)</f>
        <v>-10.743579094217404</v>
      </c>
      <c r="K33" s="207">
        <f t="shared" si="2"/>
        <v>-0.51282358730964583</v>
      </c>
      <c r="L33" s="141">
        <f t="shared" ref="L33" si="10">IF(B33&lt;&gt;0,K33/B33*100,0)</f>
        <v>-0.81079414494967805</v>
      </c>
      <c r="N33" s="151">
        <f>H33-(K33+Q33)</f>
        <v>-6.0188005346439493</v>
      </c>
      <c r="O33" s="141">
        <f t="shared" ref="O33" si="11">IF(B33&lt;&gt;0,N33/B33*100,0)</f>
        <v>-9.5159590039736788</v>
      </c>
      <c r="Q33" s="151">
        <v>-0.26364050342604939</v>
      </c>
      <c r="R33" s="141">
        <f t="shared" ref="R33" si="12">IF(B33&lt;&gt;0,Q33/B33*100,0)</f>
        <v>-0.41682594529404515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600.029</v>
      </c>
      <c r="C35" s="147">
        <f>B35/B$35*100</f>
        <v>100</v>
      </c>
      <c r="D35" s="145"/>
      <c r="E35" s="152">
        <f>SUM(E8:E33)</f>
        <v>595.16399999999987</v>
      </c>
      <c r="F35" s="147">
        <f t="shared" ref="F35" si="13">E35/E$35*100</f>
        <v>100</v>
      </c>
      <c r="G35" s="145"/>
      <c r="H35" s="152">
        <f>E35-B35</f>
        <v>-4.8650000000001228</v>
      </c>
      <c r="I35" s="147">
        <f>IF(B35&lt;&gt;0,((E35/B35)-1)*100,0)</f>
        <v>-0.81079414494967805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Solent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51.029468769098521</v>
      </c>
      <c r="C44" s="141">
        <f t="shared" ref="C44:C68" si="15">B44/B$71*100</f>
        <v>8.5740180469750413</v>
      </c>
      <c r="E44" s="151">
        <v>51.443228394987798</v>
      </c>
      <c r="F44" s="141">
        <f t="shared" ref="F44:F68" si="16">E44/E$71*100</f>
        <v>8.2100302263023313</v>
      </c>
      <c r="H44" s="151">
        <f>E44-B44</f>
        <v>0.41375962588927706</v>
      </c>
      <c r="I44" s="141">
        <f>IF(B44&gt;0,((E44/B44)-1)*100,0)</f>
        <v>0.81082487407713177</v>
      </c>
      <c r="K44" s="151">
        <f>(($E$71/$B$71)-1)*B44</f>
        <v>2.6944709114424121</v>
      </c>
      <c r="L44" s="141">
        <f>IF(B44&gt;0,K44/B44*100,0)</f>
        <v>5.2802252824432303</v>
      </c>
      <c r="N44" s="151">
        <f>H44-(K44+Q44)</f>
        <v>-1.4346344270274594</v>
      </c>
      <c r="O44" s="141">
        <f>IF(B44&gt;0,N44/B44*100,0)</f>
        <v>-2.811384209228176</v>
      </c>
      <c r="Q44" s="151">
        <v>-0.84607685852567571</v>
      </c>
      <c r="R44" s="141">
        <f>IF(B44&gt;0,Q44/B44*100,0)</f>
        <v>-1.6580161991379132</v>
      </c>
      <c r="T44" s="151"/>
    </row>
    <row r="45" spans="1:20" x14ac:dyDescent="0.2">
      <c r="A45" s="135" t="str">
        <f t="shared" si="14"/>
        <v>12 Other managers and proprietors</v>
      </c>
      <c r="B45" s="151">
        <v>20.804931091338922</v>
      </c>
      <c r="C45" s="141">
        <f t="shared" si="15"/>
        <v>3.4956635635453299</v>
      </c>
      <c r="E45" s="151">
        <v>30.060243697875809</v>
      </c>
      <c r="F45" s="141">
        <f t="shared" si="16"/>
        <v>4.7974343187532194</v>
      </c>
      <c r="H45" s="151">
        <f t="shared" ref="H45:H71" si="17">E45-B45</f>
        <v>9.2553126065368865</v>
      </c>
      <c r="I45" s="141">
        <f t="shared" ref="I45:I71" si="18">IF(B45&gt;0,((E45/B45)-1)*100,0)</f>
        <v>44.486148816853643</v>
      </c>
      <c r="K45" s="151">
        <f t="shared" ref="K45:K68" si="19">(($E$71/$B$71)-1)*B45</f>
        <v>1.09854723147977</v>
      </c>
      <c r="L45" s="141">
        <f t="shared" ref="L45:L68" si="20">IF(B45&gt;0,K45/B45*100,0)</f>
        <v>5.2802252824432303</v>
      </c>
      <c r="N45" s="151">
        <f t="shared" ref="N45:N68" si="21">H45-(K45+Q45)</f>
        <v>7.748607517314543</v>
      </c>
      <c r="O45" s="141">
        <f t="shared" ref="O45:O68" si="22">IF(B45&gt;0,N45/B45*100,0)</f>
        <v>37.244091236333311</v>
      </c>
      <c r="Q45" s="151">
        <v>0.40815785774257363</v>
      </c>
      <c r="R45" s="141">
        <f>IF(B45&gt;0,Q45/B45*100,0)</f>
        <v>1.9618322980771103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39.201280421870329</v>
      </c>
      <c r="C46" s="141">
        <f t="shared" si="15"/>
        <v>6.5866350152009092</v>
      </c>
      <c r="E46" s="151">
        <v>44.948774537824733</v>
      </c>
      <c r="F46" s="141">
        <f t="shared" si="16"/>
        <v>7.1735544036490708</v>
      </c>
      <c r="H46" s="151">
        <f t="shared" si="17"/>
        <v>5.7474941159544031</v>
      </c>
      <c r="I46" s="141">
        <f t="shared" si="18"/>
        <v>14.661495885088204</v>
      </c>
      <c r="K46" s="151">
        <f t="shared" si="19"/>
        <v>2.0699159198770651</v>
      </c>
      <c r="L46" s="141">
        <f t="shared" si="20"/>
        <v>5.2802252824432294</v>
      </c>
      <c r="N46" s="151">
        <f t="shared" si="21"/>
        <v>3.954656482738387</v>
      </c>
      <c r="O46" s="141">
        <f t="shared" si="22"/>
        <v>10.088079879482944</v>
      </c>
      <c r="Q46" s="151">
        <v>-0.27707828666104894</v>
      </c>
      <c r="R46" s="141">
        <f t="shared" ref="R46:R68" si="23">IF(B46&gt;0,Q46/B46*100,0)</f>
        <v>-0.70680927683797645</v>
      </c>
      <c r="T46" s="151"/>
    </row>
    <row r="47" spans="1:20" x14ac:dyDescent="0.2">
      <c r="A47" s="135" t="str">
        <f t="shared" si="14"/>
        <v>22 Health professionals</v>
      </c>
      <c r="B47" s="151">
        <v>25.954292211075749</v>
      </c>
      <c r="C47" s="141">
        <f t="shared" si="15"/>
        <v>4.3608639318029576</v>
      </c>
      <c r="E47" s="151">
        <v>28.432706923965899</v>
      </c>
      <c r="F47" s="141">
        <f t="shared" si="16"/>
        <v>4.5376892264424722</v>
      </c>
      <c r="H47" s="151">
        <f t="shared" si="17"/>
        <v>2.4784147128901495</v>
      </c>
      <c r="I47" s="141">
        <f t="shared" si="18"/>
        <v>9.5491516113566313</v>
      </c>
      <c r="K47" s="151">
        <f t="shared" si="19"/>
        <v>1.3704450992084156</v>
      </c>
      <c r="L47" s="141">
        <f t="shared" si="20"/>
        <v>5.2802252824432294</v>
      </c>
      <c r="N47" s="151">
        <f t="shared" si="21"/>
        <v>1.1949311422692905</v>
      </c>
      <c r="O47" s="141">
        <f t="shared" si="22"/>
        <v>4.603982773066587</v>
      </c>
      <c r="Q47" s="151">
        <v>-8.6961528587556708E-2</v>
      </c>
      <c r="R47" s="141">
        <f t="shared" si="23"/>
        <v>-0.33505644415318209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29.400908473496614</v>
      </c>
      <c r="C48" s="141">
        <f t="shared" si="15"/>
        <v>4.9399675507081442</v>
      </c>
      <c r="E48" s="151">
        <v>32.580892366637045</v>
      </c>
      <c r="F48" s="141">
        <f t="shared" si="16"/>
        <v>5.1997147044537941</v>
      </c>
      <c r="H48" s="151">
        <f t="shared" si="17"/>
        <v>3.179983893140431</v>
      </c>
      <c r="I48" s="141">
        <f t="shared" si="18"/>
        <v>10.815937527940743</v>
      </c>
      <c r="K48" s="151">
        <f t="shared" si="19"/>
        <v>1.552434202485562</v>
      </c>
      <c r="L48" s="141">
        <f t="shared" si="20"/>
        <v>5.2802252824432294</v>
      </c>
      <c r="N48" s="151">
        <f t="shared" si="21"/>
        <v>2.3537060864576751</v>
      </c>
      <c r="O48" s="141">
        <f t="shared" si="22"/>
        <v>8.0055556398177927</v>
      </c>
      <c r="Q48" s="151">
        <v>-0.726156395802806</v>
      </c>
      <c r="R48" s="141">
        <f t="shared" si="23"/>
        <v>-2.4698433943202747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41.501375462185884</v>
      </c>
      <c r="C49" s="141">
        <f t="shared" si="15"/>
        <v>6.9730990890218312</v>
      </c>
      <c r="E49" s="151">
        <v>51.087514292020543</v>
      </c>
      <c r="F49" s="141">
        <f t="shared" si="16"/>
        <v>8.1532603922853095</v>
      </c>
      <c r="H49" s="151">
        <f t="shared" si="17"/>
        <v>9.5861388298346597</v>
      </c>
      <c r="I49" s="141">
        <f t="shared" si="18"/>
        <v>23.098364145952477</v>
      </c>
      <c r="K49" s="151">
        <f t="shared" si="19"/>
        <v>2.1913661197160299</v>
      </c>
      <c r="L49" s="141">
        <f t="shared" si="20"/>
        <v>5.2802252824432303</v>
      </c>
      <c r="N49" s="151">
        <f t="shared" si="21"/>
        <v>7.4518356534968415</v>
      </c>
      <c r="O49" s="141">
        <f t="shared" si="22"/>
        <v>17.955635374751871</v>
      </c>
      <c r="Q49" s="151">
        <v>-5.7062943378212189E-2</v>
      </c>
      <c r="R49" s="141">
        <f t="shared" si="23"/>
        <v>-0.13749651124263407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11.233387127588134</v>
      </c>
      <c r="C50" s="141">
        <f t="shared" si="15"/>
        <v>1.8874439864622419</v>
      </c>
      <c r="E50" s="151">
        <v>10.383158039392574</v>
      </c>
      <c r="F50" s="141">
        <f t="shared" si="16"/>
        <v>1.6570896502326193</v>
      </c>
      <c r="H50" s="151">
        <f t="shared" si="17"/>
        <v>-0.85022908819555987</v>
      </c>
      <c r="I50" s="141">
        <f t="shared" si="18"/>
        <v>-7.5687686940609229</v>
      </c>
      <c r="K50" s="151">
        <f t="shared" si="19"/>
        <v>0.59314814718563191</v>
      </c>
      <c r="L50" s="141">
        <f t="shared" si="20"/>
        <v>5.2802252824432294</v>
      </c>
      <c r="N50" s="151">
        <f t="shared" si="21"/>
        <v>-1.2476589656341208</v>
      </c>
      <c r="O50" s="141">
        <f t="shared" si="22"/>
        <v>-11.106703182782587</v>
      </c>
      <c r="Q50" s="151">
        <v>-0.19571826974707102</v>
      </c>
      <c r="R50" s="141">
        <f t="shared" si="23"/>
        <v>-1.7422907937215615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11.491176997412863</v>
      </c>
      <c r="C51" s="141">
        <f t="shared" si="15"/>
        <v>1.9307580763307031</v>
      </c>
      <c r="E51" s="151">
        <v>12.07515925127599</v>
      </c>
      <c r="F51" s="141">
        <f t="shared" si="16"/>
        <v>1.9271228795984592</v>
      </c>
      <c r="H51" s="151">
        <f t="shared" si="17"/>
        <v>0.58398225386312674</v>
      </c>
      <c r="I51" s="141">
        <f t="shared" si="18"/>
        <v>5.0820055595228064</v>
      </c>
      <c r="K51" s="151">
        <f t="shared" si="19"/>
        <v>0.60676003306769477</v>
      </c>
      <c r="L51" s="141">
        <f t="shared" si="20"/>
        <v>5.2802252824432294</v>
      </c>
      <c r="N51" s="151">
        <f t="shared" si="21"/>
        <v>1.0114799170551358E-2</v>
      </c>
      <c r="O51" s="141">
        <f t="shared" si="22"/>
        <v>8.8022307661161397E-2</v>
      </c>
      <c r="Q51" s="151">
        <v>-3.28925783751194E-2</v>
      </c>
      <c r="R51" s="141">
        <f t="shared" si="23"/>
        <v>-0.28624203058159209</v>
      </c>
      <c r="T51" s="151"/>
    </row>
    <row r="52" spans="1:20" x14ac:dyDescent="0.2">
      <c r="A52" s="135" t="str">
        <f t="shared" si="14"/>
        <v>33 Protective service occupations</v>
      </c>
      <c r="B52" s="151">
        <v>9.279339794068914</v>
      </c>
      <c r="C52" s="141">
        <f t="shared" si="15"/>
        <v>1.559123165055164</v>
      </c>
      <c r="E52" s="151">
        <v>12.496510981547594</v>
      </c>
      <c r="F52" s="141">
        <f t="shared" si="16"/>
        <v>1.9943680846402894</v>
      </c>
      <c r="H52" s="151">
        <f t="shared" si="17"/>
        <v>3.2171711874786801</v>
      </c>
      <c r="I52" s="141">
        <f t="shared" si="18"/>
        <v>34.6702595106497</v>
      </c>
      <c r="K52" s="151">
        <f t="shared" si="19"/>
        <v>0.48997004585024229</v>
      </c>
      <c r="L52" s="141">
        <f t="shared" si="20"/>
        <v>5.2802252824432294</v>
      </c>
      <c r="N52" s="151">
        <f t="shared" si="21"/>
        <v>2.8268787672522353</v>
      </c>
      <c r="O52" s="141">
        <f t="shared" si="22"/>
        <v>30.464222994173511</v>
      </c>
      <c r="Q52" s="151">
        <v>-9.9677625623797519E-2</v>
      </c>
      <c r="R52" s="141">
        <f t="shared" si="23"/>
        <v>-1.0741887659670419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13.212181458750864</v>
      </c>
      <c r="C53" s="141">
        <f t="shared" si="15"/>
        <v>2.2199228210629118</v>
      </c>
      <c r="E53" s="151">
        <v>14.132584245330301</v>
      </c>
      <c r="F53" s="141">
        <f t="shared" si="16"/>
        <v>2.2554755494550336</v>
      </c>
      <c r="H53" s="151">
        <f t="shared" si="17"/>
        <v>0.9204027865794373</v>
      </c>
      <c r="I53" s="141">
        <f t="shared" si="18"/>
        <v>6.96631960023395</v>
      </c>
      <c r="K53" s="151">
        <f t="shared" si="19"/>
        <v>0.69763294574723977</v>
      </c>
      <c r="L53" s="141">
        <f t="shared" si="20"/>
        <v>5.2802252824432294</v>
      </c>
      <c r="N53" s="151">
        <f t="shared" si="21"/>
        <v>-1.0078152346522096E-2</v>
      </c>
      <c r="O53" s="141">
        <f t="shared" si="22"/>
        <v>-7.6279245618799785E-2</v>
      </c>
      <c r="Q53" s="151">
        <v>0.2328479931787196</v>
      </c>
      <c r="R53" s="141">
        <f t="shared" si="23"/>
        <v>1.7623735634095208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39.933407671786412</v>
      </c>
      <c r="C54" s="141">
        <f t="shared" si="15"/>
        <v>6.7096477058065371</v>
      </c>
      <c r="E54" s="151">
        <v>39.747188002322275</v>
      </c>
      <c r="F54" s="141">
        <f t="shared" si="16"/>
        <v>6.3434124391264239</v>
      </c>
      <c r="H54" s="151">
        <f t="shared" si="17"/>
        <v>-0.18621966946413693</v>
      </c>
      <c r="I54" s="141">
        <f t="shared" si="18"/>
        <v>-0.46632551620607865</v>
      </c>
      <c r="K54" s="151">
        <f t="shared" si="19"/>
        <v>2.1085738880267901</v>
      </c>
      <c r="L54" s="141">
        <f t="shared" si="20"/>
        <v>5.2802252824432285</v>
      </c>
      <c r="N54" s="151">
        <f t="shared" si="21"/>
        <v>-1.7043340688638291</v>
      </c>
      <c r="O54" s="141">
        <f t="shared" si="22"/>
        <v>-4.2679404744813905</v>
      </c>
      <c r="Q54" s="151">
        <v>-0.59045948862709785</v>
      </c>
      <c r="R54" s="141">
        <f t="shared" si="23"/>
        <v>-1.4786103241679194</v>
      </c>
      <c r="T54" s="151"/>
    </row>
    <row r="55" spans="1:20" x14ac:dyDescent="0.2">
      <c r="A55" s="135" t="str">
        <f t="shared" si="14"/>
        <v>41 Administrative occupations</v>
      </c>
      <c r="B55" s="151">
        <v>48.998179581785806</v>
      </c>
      <c r="C55" s="141">
        <f t="shared" si="15"/>
        <v>8.2327189785984736</v>
      </c>
      <c r="E55" s="151">
        <v>40.13631645739094</v>
      </c>
      <c r="F55" s="141">
        <f t="shared" si="16"/>
        <v>6.4055150030148775</v>
      </c>
      <c r="H55" s="151">
        <f t="shared" si="17"/>
        <v>-8.8618631243948656</v>
      </c>
      <c r="I55" s="141">
        <f t="shared" si="18"/>
        <v>-18.086106871793064</v>
      </c>
      <c r="K55" s="151">
        <f t="shared" si="19"/>
        <v>2.5872142662143904</v>
      </c>
      <c r="L55" s="141">
        <f t="shared" si="20"/>
        <v>5.2802252824432294</v>
      </c>
      <c r="N55" s="151">
        <f t="shared" si="21"/>
        <v>-10.924697604173264</v>
      </c>
      <c r="O55" s="141">
        <f t="shared" si="22"/>
        <v>-22.296129565259044</v>
      </c>
      <c r="Q55" s="151">
        <v>-0.5243797864359907</v>
      </c>
      <c r="R55" s="141">
        <f t="shared" si="23"/>
        <v>-1.0702025889772433</v>
      </c>
      <c r="T55" s="151"/>
    </row>
    <row r="56" spans="1:20" x14ac:dyDescent="0.2">
      <c r="A56" s="135" t="str">
        <f t="shared" si="14"/>
        <v>42 Secretarial and related occupations</v>
      </c>
      <c r="B56" s="151">
        <v>12.793096356105611</v>
      </c>
      <c r="C56" s="141">
        <f t="shared" si="15"/>
        <v>2.1495077585515276</v>
      </c>
      <c r="E56" s="151">
        <v>10.288761978967285</v>
      </c>
      <c r="F56" s="141">
        <f t="shared" si="16"/>
        <v>1.642024606037007</v>
      </c>
      <c r="H56" s="151">
        <f t="shared" si="17"/>
        <v>-2.504334377138326</v>
      </c>
      <c r="I56" s="141">
        <f t="shared" si="18"/>
        <v>-19.575670404007482</v>
      </c>
      <c r="K56" s="151">
        <f t="shared" si="19"/>
        <v>0.67550430820241203</v>
      </c>
      <c r="L56" s="141">
        <f t="shared" si="20"/>
        <v>5.2802252824432294</v>
      </c>
      <c r="N56" s="151">
        <f t="shared" si="21"/>
        <v>-3.3076754546953504</v>
      </c>
      <c r="O56" s="141">
        <f t="shared" si="22"/>
        <v>-25.855159397097289</v>
      </c>
      <c r="Q56" s="151">
        <v>0.12783676935461244</v>
      </c>
      <c r="R56" s="141">
        <f t="shared" si="23"/>
        <v>0.99926371064657293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4.648267779285832</v>
      </c>
      <c r="C57" s="141">
        <f t="shared" si="15"/>
        <v>0.7810062065726141</v>
      </c>
      <c r="E57" s="151">
        <v>5.7254527882633441</v>
      </c>
      <c r="F57" s="141">
        <f t="shared" si="16"/>
        <v>0.9137478715369447</v>
      </c>
      <c r="H57" s="151">
        <f t="shared" si="17"/>
        <v>1.0771850089775121</v>
      </c>
      <c r="I57" s="141">
        <f t="shared" si="18"/>
        <v>23.173901765681258</v>
      </c>
      <c r="K57" s="151">
        <f t="shared" si="19"/>
        <v>0.24543901047751296</v>
      </c>
      <c r="L57" s="141">
        <f t="shared" si="20"/>
        <v>5.2802252824432294</v>
      </c>
      <c r="N57" s="151">
        <f t="shared" si="21"/>
        <v>0.78733191618788023</v>
      </c>
      <c r="O57" s="141">
        <f t="shared" si="22"/>
        <v>16.938178985653174</v>
      </c>
      <c r="Q57" s="151">
        <v>4.4414082312118949E-2</v>
      </c>
      <c r="R57" s="141">
        <f t="shared" si="23"/>
        <v>0.95549749758484881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17.718575548431993</v>
      </c>
      <c r="C58" s="141">
        <f t="shared" si="15"/>
        <v>2.9770912804591672</v>
      </c>
      <c r="E58" s="151">
        <v>17.224717436617475</v>
      </c>
      <c r="F58" s="141">
        <f t="shared" si="16"/>
        <v>2.7489614319758484</v>
      </c>
      <c r="H58" s="151">
        <f t="shared" si="17"/>
        <v>-0.493858111814518</v>
      </c>
      <c r="I58" s="141">
        <f t="shared" si="18"/>
        <v>-2.7872337167545114</v>
      </c>
      <c r="K58" s="151">
        <f t="shared" si="19"/>
        <v>0.93558070579711017</v>
      </c>
      <c r="L58" s="141">
        <f t="shared" si="20"/>
        <v>5.2802252824432294</v>
      </c>
      <c r="N58" s="151">
        <f t="shared" si="21"/>
        <v>-0.7332843819013346</v>
      </c>
      <c r="O58" s="141">
        <f t="shared" si="22"/>
        <v>-4.1385063934568187</v>
      </c>
      <c r="Q58" s="151">
        <v>-0.69615443571029356</v>
      </c>
      <c r="R58" s="141">
        <f t="shared" si="23"/>
        <v>-3.928952605740927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14.130681565776529</v>
      </c>
      <c r="C59" s="141">
        <f t="shared" si="15"/>
        <v>2.3742500496966437</v>
      </c>
      <c r="E59" s="151">
        <v>13.816814869410591</v>
      </c>
      <c r="F59" s="141">
        <f t="shared" si="16"/>
        <v>2.2050806539221157</v>
      </c>
      <c r="H59" s="151">
        <f t="shared" si="17"/>
        <v>-0.31386669636593822</v>
      </c>
      <c r="I59" s="141">
        <f t="shared" si="18"/>
        <v>-2.2211716745928256</v>
      </c>
      <c r="K59" s="151">
        <f t="shared" si="19"/>
        <v>0.74613182061767702</v>
      </c>
      <c r="L59" s="141">
        <f t="shared" si="20"/>
        <v>5.2802252824432294</v>
      </c>
      <c r="N59" s="151">
        <f t="shared" si="21"/>
        <v>-1.8462375070801811</v>
      </c>
      <c r="O59" s="141">
        <f t="shared" si="22"/>
        <v>-13.065452635714561</v>
      </c>
      <c r="Q59" s="151">
        <v>0.78623899009656584</v>
      </c>
      <c r="R59" s="141">
        <f t="shared" si="23"/>
        <v>5.564055678678506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11.880146714989078</v>
      </c>
      <c r="C60" s="141">
        <f t="shared" si="15"/>
        <v>1.9961131242798758</v>
      </c>
      <c r="E60" s="151">
        <v>12.458674773472888</v>
      </c>
      <c r="F60" s="141">
        <f t="shared" si="16"/>
        <v>1.9883296531181287</v>
      </c>
      <c r="H60" s="151">
        <f t="shared" si="17"/>
        <v>0.57852805848381017</v>
      </c>
      <c r="I60" s="141">
        <f t="shared" si="18"/>
        <v>4.8697046624339047</v>
      </c>
      <c r="K60" s="151">
        <f t="shared" si="19"/>
        <v>0.62729851043620211</v>
      </c>
      <c r="L60" s="141">
        <f t="shared" si="20"/>
        <v>5.2802252824432303</v>
      </c>
      <c r="N60" s="151">
        <f t="shared" si="21"/>
        <v>-0.68083039422276359</v>
      </c>
      <c r="O60" s="141">
        <f t="shared" si="22"/>
        <v>-5.7308248000318533</v>
      </c>
      <c r="Q60" s="151">
        <v>0.63205994227037177</v>
      </c>
      <c r="R60" s="141">
        <f t="shared" si="23"/>
        <v>5.3203041800225188</v>
      </c>
      <c r="T60" s="151"/>
    </row>
    <row r="61" spans="1:20" x14ac:dyDescent="0.2">
      <c r="A61" s="135" t="str">
        <f t="shared" si="14"/>
        <v>61 Caring personal service occupations</v>
      </c>
      <c r="B61" s="151">
        <v>44.3431421507496</v>
      </c>
      <c r="C61" s="141">
        <f t="shared" si="15"/>
        <v>7.4505753289428807</v>
      </c>
      <c r="E61" s="151">
        <v>50.683713649880609</v>
      </c>
      <c r="F61" s="141">
        <f t="shared" si="16"/>
        <v>8.0888162354778395</v>
      </c>
      <c r="H61" s="151">
        <f t="shared" si="17"/>
        <v>6.3405714991310091</v>
      </c>
      <c r="I61" s="141">
        <f t="shared" si="18"/>
        <v>14.29887732713102</v>
      </c>
      <c r="K61" s="151">
        <f t="shared" si="19"/>
        <v>2.3414178028736208</v>
      </c>
      <c r="L61" s="141">
        <f t="shared" si="20"/>
        <v>5.2802252824432294</v>
      </c>
      <c r="N61" s="151">
        <f t="shared" si="21"/>
        <v>4.1524140031726837</v>
      </c>
      <c r="O61" s="141">
        <f t="shared" si="22"/>
        <v>9.3642755153797541</v>
      </c>
      <c r="Q61" s="151">
        <v>-0.15326030691529494</v>
      </c>
      <c r="R61" s="141">
        <f t="shared" si="23"/>
        <v>-0.34562347069197069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13.913991845238284</v>
      </c>
      <c r="C62" s="141">
        <f t="shared" si="15"/>
        <v>2.3378416445279431</v>
      </c>
      <c r="E62" s="151">
        <v>14.558797659561437</v>
      </c>
      <c r="F62" s="141">
        <f t="shared" si="16"/>
        <v>2.3234966500520966</v>
      </c>
      <c r="H62" s="151">
        <f t="shared" si="17"/>
        <v>0.64480581432315276</v>
      </c>
      <c r="I62" s="141">
        <f t="shared" si="18"/>
        <v>4.6342259036454836</v>
      </c>
      <c r="K62" s="151">
        <f t="shared" si="19"/>
        <v>0.73469011520936112</v>
      </c>
      <c r="L62" s="141">
        <f t="shared" si="20"/>
        <v>5.2802252824432294</v>
      </c>
      <c r="N62" s="151">
        <f t="shared" si="21"/>
        <v>0.20263946587369214</v>
      </c>
      <c r="O62" s="141">
        <f t="shared" si="22"/>
        <v>1.4563718890135791</v>
      </c>
      <c r="Q62" s="151">
        <v>-0.29252376675990049</v>
      </c>
      <c r="R62" s="141">
        <f t="shared" si="23"/>
        <v>-2.1023712678113249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0.78045980066493303</v>
      </c>
      <c r="C63" s="141">
        <f t="shared" si="15"/>
        <v>0.13113357001850467</v>
      </c>
      <c r="E63" s="151">
        <v>0.6791233817658463</v>
      </c>
      <c r="F63" s="141">
        <f t="shared" si="16"/>
        <v>0.1083840121556115</v>
      </c>
      <c r="H63" s="151">
        <f t="shared" si="17"/>
        <v>-0.10133641889908673</v>
      </c>
      <c r="I63" s="141">
        <f t="shared" si="18"/>
        <v>-12.984194549514338</v>
      </c>
      <c r="K63" s="151">
        <f t="shared" si="19"/>
        <v>4.1210035714015825E-2</v>
      </c>
      <c r="L63" s="141">
        <f t="shared" si="20"/>
        <v>5.2802252824432294</v>
      </c>
      <c r="N63" s="151">
        <f t="shared" si="21"/>
        <v>-0.15977750318157663</v>
      </c>
      <c r="O63" s="141">
        <f t="shared" si="22"/>
        <v>-20.472227146798598</v>
      </c>
      <c r="Q63" s="151">
        <v>1.7231048568474076E-2</v>
      </c>
      <c r="R63" s="141">
        <f t="shared" si="23"/>
        <v>2.2078073148410251</v>
      </c>
      <c r="T63" s="151"/>
    </row>
    <row r="64" spans="1:20" x14ac:dyDescent="0.2">
      <c r="A64" s="135" t="str">
        <f t="shared" si="14"/>
        <v>71 Sales occupations</v>
      </c>
      <c r="B64" s="151">
        <v>34.623035751470127</v>
      </c>
      <c r="C64" s="141">
        <f t="shared" si="15"/>
        <v>5.8173941554714563</v>
      </c>
      <c r="E64" s="151">
        <v>30.558085368447859</v>
      </c>
      <c r="F64" s="141">
        <f t="shared" si="16"/>
        <v>4.8768868587829122</v>
      </c>
      <c r="H64" s="151">
        <f t="shared" si="17"/>
        <v>-4.0649503830222677</v>
      </c>
      <c r="I64" s="141">
        <f t="shared" si="18"/>
        <v>-11.740594938587002</v>
      </c>
      <c r="K64" s="151">
        <f t="shared" si="19"/>
        <v>1.8281742872984839</v>
      </c>
      <c r="L64" s="141">
        <f t="shared" si="20"/>
        <v>5.2802252824432294</v>
      </c>
      <c r="N64" s="151">
        <f t="shared" si="21"/>
        <v>-5.439160278772678</v>
      </c>
      <c r="O64" s="141">
        <f t="shared" si="22"/>
        <v>-15.709657344364224</v>
      </c>
      <c r="Q64" s="151">
        <v>-0.45396439154807344</v>
      </c>
      <c r="R64" s="141">
        <f t="shared" si="23"/>
        <v>-1.3111628766660004</v>
      </c>
      <c r="T64" s="151"/>
    </row>
    <row r="65" spans="1:20" x14ac:dyDescent="0.2">
      <c r="A65" s="135" t="str">
        <f t="shared" si="14"/>
        <v>72 Customer service occupations</v>
      </c>
      <c r="B65" s="151">
        <v>9.3046360472871488</v>
      </c>
      <c r="C65" s="141">
        <f t="shared" si="15"/>
        <v>1.5633734646731239</v>
      </c>
      <c r="E65" s="151">
        <v>13.293610565758499</v>
      </c>
      <c r="F65" s="141">
        <f t="shared" si="16"/>
        <v>2.1215803900091759</v>
      </c>
      <c r="H65" s="151">
        <f t="shared" si="17"/>
        <v>3.9889745184713501</v>
      </c>
      <c r="I65" s="141">
        <f t="shared" si="18"/>
        <v>42.870828028081462</v>
      </c>
      <c r="K65" s="151">
        <f t="shared" si="19"/>
        <v>0.49130574500818242</v>
      </c>
      <c r="L65" s="141">
        <f t="shared" si="20"/>
        <v>5.2802252824432294</v>
      </c>
      <c r="N65" s="151">
        <f t="shared" si="21"/>
        <v>3.5498840664307867</v>
      </c>
      <c r="O65" s="141">
        <f t="shared" si="22"/>
        <v>38.151777763148381</v>
      </c>
      <c r="Q65" s="151">
        <v>-5.2215292967618857E-2</v>
      </c>
      <c r="R65" s="141">
        <f t="shared" si="23"/>
        <v>-0.56117501751014431</v>
      </c>
      <c r="T65" s="151"/>
    </row>
    <row r="66" spans="1:20" x14ac:dyDescent="0.2">
      <c r="A66" s="135" t="str">
        <f t="shared" si="14"/>
        <v>81 Process, plant and machine operatives</v>
      </c>
      <c r="B66" s="151">
        <v>8.3756022903017051</v>
      </c>
      <c r="C66" s="141">
        <f t="shared" si="15"/>
        <v>1.4072763625322948</v>
      </c>
      <c r="E66" s="151">
        <v>9.9096521009379472</v>
      </c>
      <c r="F66" s="141">
        <f t="shared" si="16"/>
        <v>1.5815209468612559</v>
      </c>
      <c r="H66" s="151">
        <f t="shared" si="17"/>
        <v>1.5340498106362421</v>
      </c>
      <c r="I66" s="141">
        <f t="shared" si="18"/>
        <v>18.315695486312087</v>
      </c>
      <c r="K66" s="151">
        <f t="shared" si="19"/>
        <v>0.4422506696894048</v>
      </c>
      <c r="L66" s="141">
        <f t="shared" si="20"/>
        <v>5.2802252824432294</v>
      </c>
      <c r="N66" s="151">
        <f t="shared" si="21"/>
        <v>1.5402096646320538</v>
      </c>
      <c r="O66" s="141">
        <f t="shared" si="22"/>
        <v>18.389240692761842</v>
      </c>
      <c r="Q66" s="151">
        <v>-0.4484105236852165</v>
      </c>
      <c r="R66" s="141">
        <f t="shared" si="23"/>
        <v>-5.3537704888929714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17.777937134826871</v>
      </c>
      <c r="C67" s="141">
        <f t="shared" si="15"/>
        <v>2.9870652685355421</v>
      </c>
      <c r="E67" s="151">
        <v>18.559004339025616</v>
      </c>
      <c r="F67" s="141">
        <f t="shared" si="16"/>
        <v>2.9619056063814631</v>
      </c>
      <c r="H67" s="151">
        <f t="shared" si="17"/>
        <v>0.7810672041987452</v>
      </c>
      <c r="I67" s="141">
        <f t="shared" si="18"/>
        <v>4.3934636413391237</v>
      </c>
      <c r="K67" s="151">
        <f t="shared" si="19"/>
        <v>0.93871513128999196</v>
      </c>
      <c r="L67" s="141">
        <f t="shared" si="20"/>
        <v>5.2802252824432294</v>
      </c>
      <c r="N67" s="151">
        <f t="shared" si="21"/>
        <v>4.6366022742562518E-2</v>
      </c>
      <c r="O67" s="141">
        <f t="shared" si="22"/>
        <v>0.26080654010037957</v>
      </c>
      <c r="Q67" s="151">
        <v>-0.20401394983380927</v>
      </c>
      <c r="R67" s="141">
        <f t="shared" si="23"/>
        <v>-1.147568181204484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6.3802200782895975</v>
      </c>
      <c r="C68" s="141">
        <f t="shared" si="15"/>
        <v>1.0720104170093618</v>
      </c>
      <c r="E68" s="151">
        <v>4.9291347109146431</v>
      </c>
      <c r="F68" s="141">
        <f t="shared" si="16"/>
        <v>0.78666028996866222</v>
      </c>
      <c r="H68" s="151">
        <f t="shared" si="17"/>
        <v>-1.4510853673749544</v>
      </c>
      <c r="I68" s="141">
        <f t="shared" si="18"/>
        <v>-22.743500217377456</v>
      </c>
      <c r="K68" s="151">
        <f t="shared" si="19"/>
        <v>0.3368899936493665</v>
      </c>
      <c r="L68" s="141">
        <f t="shared" si="20"/>
        <v>5.2802252824432285</v>
      </c>
      <c r="N68" s="151">
        <f t="shared" si="21"/>
        <v>-1.7592836660907538</v>
      </c>
      <c r="O68" s="141">
        <f t="shared" si="22"/>
        <v>-27.574027925418847</v>
      </c>
      <c r="Q68" s="151">
        <v>-2.8691694933567029E-2</v>
      </c>
      <c r="R68" s="141">
        <f t="shared" si="23"/>
        <v>-0.44969757440183267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56.45427787612352</v>
      </c>
      <c r="C69" s="141">
        <f t="shared" ref="C69" si="25">B69/B$71*100</f>
        <v>9.4854994381588149</v>
      </c>
      <c r="E69" s="151">
        <v>56.380179186404789</v>
      </c>
      <c r="F69" s="141">
        <f t="shared" ref="F69" si="26">E69/E$71*100</f>
        <v>8.9979379157670518</v>
      </c>
      <c r="H69" s="151">
        <f t="shared" ref="H69" si="27">E69-B69</f>
        <v>-7.4098689718731237E-2</v>
      </c>
      <c r="I69" s="141">
        <f t="shared" ref="I69" si="28">IF(B69&gt;0,((E69/B69)-1)*100,0)</f>
        <v>-0.13125433980631929</v>
      </c>
      <c r="K69" s="151">
        <f t="shared" ref="K69" si="29">(($E$71/$B$71)-1)*B69</f>
        <v>2.9809130534358288</v>
      </c>
      <c r="L69" s="141">
        <f t="shared" ref="L69" si="30">IF(B69&gt;0,K69/B69*100,0)</f>
        <v>5.2802252824432294</v>
      </c>
      <c r="N69" s="151">
        <f t="shared" ref="N69" si="31">H69-(K69+Q69)</f>
        <v>-6.5719231837489485</v>
      </c>
      <c r="O69" s="141">
        <f t="shared" ref="O69" si="32">IF(B69&gt;0,N69/B69*100,0)</f>
        <v>-11.641142940787564</v>
      </c>
      <c r="Q69" s="151">
        <v>3.5169114405943884</v>
      </c>
      <c r="R69" s="141">
        <f t="shared" ref="R69" si="33">IF(B69&gt;0,Q69/B69*100,0)</f>
        <v>6.2296633185380141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595.16399999999987</v>
      </c>
      <c r="C71" s="147">
        <f>B71/B$71*100</f>
        <v>100</v>
      </c>
      <c r="D71" s="145"/>
      <c r="E71" s="152">
        <f>SUM(E44:E69)</f>
        <v>626.59000000000026</v>
      </c>
      <c r="F71" s="147">
        <f>E71/E$71*100</f>
        <v>100</v>
      </c>
      <c r="G71" s="145"/>
      <c r="H71" s="152">
        <f t="shared" si="17"/>
        <v>31.426000000000386</v>
      </c>
      <c r="I71" s="147">
        <f t="shared" si="18"/>
        <v>5.2802252824432294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Solent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Solent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Solent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Solent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51.0294687690985</v>
      </c>
      <c r="C7" s="11">
        <f t="shared" si="2"/>
        <v>51.443228394987763</v>
      </c>
      <c r="D7" s="11">
        <f t="shared" si="2"/>
        <v>0.41375962588927351</v>
      </c>
      <c r="E7" s="11">
        <f t="shared" si="2"/>
        <v>25.069891245316168</v>
      </c>
      <c r="F7" s="11">
        <f t="shared" si="2"/>
        <v>25.483650871205441</v>
      </c>
      <c r="G7" s="200">
        <f>IF(B7&gt;0,(1+(E7/B7))^(1/($C$6-$B$6))-1,0)</f>
        <v>2.7000520756597757E-2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33.248990916880587</v>
      </c>
      <c r="R7" s="11">
        <v>31.176405668168389</v>
      </c>
      <c r="S7" s="345">
        <f>R7-Q7</f>
        <v>-2.0725852487121976</v>
      </c>
      <c r="T7" s="345">
        <v>14.238485001050623</v>
      </c>
      <c r="U7" s="345">
        <f>SUM(S7:T7)</f>
        <v>12.165899752338426</v>
      </c>
      <c r="V7" s="346">
        <f>IF(Q7&gt;0,(1+(T7/Q7))^(1/($C$6-$B$6))-1,0)</f>
        <v>2.4047357262047209E-2</v>
      </c>
      <c r="X7" s="10" t="str">
        <f>name!B4</f>
        <v>Agriculture</v>
      </c>
      <c r="Y7" s="11">
        <v>3.906000000000013</v>
      </c>
      <c r="Z7" s="11">
        <v>4.1419999999999924</v>
      </c>
      <c r="AA7" s="345">
        <f>Z7-Y7</f>
        <v>0.23599999999997934</v>
      </c>
      <c r="AB7" s="11">
        <v>2.0622704308298307</v>
      </c>
      <c r="AC7" s="345">
        <f>SUM(AA7:AB7)</f>
        <v>2.2982704308298101</v>
      </c>
      <c r="AD7" s="348">
        <f>IF(Y7&gt;0,(1+(AB7/Y7))^(1/($C$6-$B$6))-1,0)</f>
        <v>2.8666074415727882E-2</v>
      </c>
    </row>
    <row r="8" spans="1:30" x14ac:dyDescent="0.2">
      <c r="A8" s="10" t="str">
        <f>name!D5</f>
        <v>12 Other managers and proprietors</v>
      </c>
      <c r="B8" s="11">
        <f t="shared" si="2"/>
        <v>20.804931091338929</v>
      </c>
      <c r="C8" s="11">
        <f t="shared" si="2"/>
        <v>30.060243697875826</v>
      </c>
      <c r="D8" s="11">
        <f t="shared" si="2"/>
        <v>9.2553126065368971</v>
      </c>
      <c r="E8" s="11">
        <f t="shared" si="2"/>
        <v>15.269719513316709</v>
      </c>
      <c r="F8" s="11">
        <f t="shared" si="2"/>
        <v>24.525032119853602</v>
      </c>
      <c r="G8" s="200">
        <f t="shared" ref="G8:G33" si="3">IF(B8&gt;0,(1+(E8/B8))^(1/($C$6-$B$6))-1,0)</f>
        <v>3.7374870674482974E-2</v>
      </c>
      <c r="H8" s="11"/>
      <c r="I8" s="10" t="str">
        <f>name!E4</f>
        <v>Managers, directors and senior officials</v>
      </c>
      <c r="J8" s="11">
        <f t="array" ref="J8:J16">MMULT(aggregation!$B$13:$AA$21,B7:B32)</f>
        <v>71.834399860437429</v>
      </c>
      <c r="K8" s="11">
        <f t="array" ref="K8:K16">MMULT(aggregation!$B$13:$AA$21,C7:C32)</f>
        <v>81.503472092863589</v>
      </c>
      <c r="L8" s="11">
        <f t="array" ref="L8:L16">MMULT(aggregation!$B$13:$AA$21,D7:D32)</f>
        <v>9.6690722324261706</v>
      </c>
      <c r="M8" s="11">
        <f t="array" ref="M8:M16">MMULT(aggregation!$B$13:$AA$21,E7:E32)</f>
        <v>40.339610758632872</v>
      </c>
      <c r="N8" s="11">
        <f t="array" ref="N8:N16">MMULT(aggregation!$B$13:$AA$21,F7:F32)</f>
        <v>50.008682991059047</v>
      </c>
      <c r="O8" s="11"/>
      <c r="P8" s="10" t="str">
        <f>name!D5</f>
        <v>12 Other managers and proprietors</v>
      </c>
      <c r="Q8" s="11">
        <v>11.433687002749121</v>
      </c>
      <c r="R8" s="11">
        <v>16.640581584502389</v>
      </c>
      <c r="S8" s="345">
        <f t="shared" ref="S8:S31" si="4">R8-Q8</f>
        <v>5.2068945817532679</v>
      </c>
      <c r="T8" s="345">
        <v>7.5813408589443476</v>
      </c>
      <c r="U8" s="345">
        <f t="shared" ref="U8:U31" si="5">SUM(S8:T8)</f>
        <v>12.788235440697616</v>
      </c>
      <c r="V8" s="346">
        <f t="shared" ref="V8:V33" si="6">IF(Q8&gt;0,(1+(T8/Q8))^(1/($C$6-$B$6))-1,0)</f>
        <v>3.4492574755651706E-2</v>
      </c>
      <c r="X8" s="10" t="str">
        <f>name!B5</f>
        <v>Mining and quarrying</v>
      </c>
      <c r="Y8" s="11">
        <v>0.56699999999999962</v>
      </c>
      <c r="Z8" s="11">
        <v>0.45300000000000001</v>
      </c>
      <c r="AA8" s="345">
        <f t="shared" ref="AA8:AA29" si="7">Z8-Y8</f>
        <v>-0.1139999999999996</v>
      </c>
      <c r="AB8" s="11">
        <v>0.20614039824207187</v>
      </c>
      <c r="AC8" s="345">
        <f t="shared" ref="AC8:AC29" si="8">SUM(AA8:AB8)</f>
        <v>9.2140398242072263E-2</v>
      </c>
      <c r="AD8" s="348">
        <f t="shared" ref="AD8:AD29" si="9">IF(Y8&gt;0,(1+(AB8/Y8))^(1/($C$6-$B$6))-1,0)</f>
        <v>2.0888599211478898E-2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39.20128042187028</v>
      </c>
      <c r="C9" s="11">
        <f t="shared" si="2"/>
        <v>44.948774537824676</v>
      </c>
      <c r="D9" s="11">
        <f t="shared" si="2"/>
        <v>5.7474941159544102</v>
      </c>
      <c r="E9" s="11">
        <f t="shared" si="2"/>
        <v>15.826483140711108</v>
      </c>
      <c r="F9" s="11">
        <f t="shared" si="2"/>
        <v>21.573977256665518</v>
      </c>
      <c r="G9" s="200">
        <f t="shared" si="3"/>
        <v>2.2866073193849923E-2</v>
      </c>
      <c r="H9" s="11"/>
      <c r="I9" s="10" t="str">
        <f>name!E5</f>
        <v>Professional occupations</v>
      </c>
      <c r="J9" s="11">
        <v>136.05785656862861</v>
      </c>
      <c r="K9" s="11">
        <v>157.04988812044809</v>
      </c>
      <c r="L9" s="11">
        <v>20.99203155181953</v>
      </c>
      <c r="M9" s="11">
        <v>69.077290332592185</v>
      </c>
      <c r="N9" s="11">
        <v>90.069321884411721</v>
      </c>
      <c r="O9" s="11"/>
      <c r="P9" s="10" t="str">
        <f>name!D6</f>
        <v>21 Science, research, engineering and technology professionals</v>
      </c>
      <c r="Q9" s="11">
        <v>29.845403420081755</v>
      </c>
      <c r="R9" s="11">
        <v>32.124635994170816</v>
      </c>
      <c r="S9" s="345">
        <f t="shared" si="4"/>
        <v>2.2792325740890611</v>
      </c>
      <c r="T9" s="345">
        <v>10.019859453198562</v>
      </c>
      <c r="U9" s="345">
        <f t="shared" si="5"/>
        <v>12.299092027287623</v>
      </c>
      <c r="V9" s="346">
        <f t="shared" si="6"/>
        <v>1.9485715941987669E-2</v>
      </c>
      <c r="X9" s="10" t="str">
        <f>name!B6</f>
        <v>Food drink and tobacco</v>
      </c>
      <c r="Y9" s="11">
        <v>1.8660000000000041</v>
      </c>
      <c r="Z9" s="11">
        <v>2.3789999999999965</v>
      </c>
      <c r="AA9" s="345">
        <f t="shared" si="7"/>
        <v>0.51299999999999235</v>
      </c>
      <c r="AB9" s="11">
        <v>0.97075326453098332</v>
      </c>
      <c r="AC9" s="345">
        <f t="shared" si="8"/>
        <v>1.4837532645309757</v>
      </c>
      <c r="AD9" s="348">
        <f t="shared" si="9"/>
        <v>2.8317740402980629E-2</v>
      </c>
    </row>
    <row r="10" spans="1:30" x14ac:dyDescent="0.2">
      <c r="A10" s="10" t="str">
        <f>name!D7</f>
        <v>22 Health professionals</v>
      </c>
      <c r="B10" s="11">
        <f t="shared" si="2"/>
        <v>25.954292211075781</v>
      </c>
      <c r="C10" s="11">
        <f t="shared" si="2"/>
        <v>28.432706923965867</v>
      </c>
      <c r="D10" s="11">
        <f t="shared" si="2"/>
        <v>2.478414712890086</v>
      </c>
      <c r="E10" s="11">
        <f t="shared" si="2"/>
        <v>14.784752507579073</v>
      </c>
      <c r="F10" s="11">
        <f t="shared" si="2"/>
        <v>17.263167220469164</v>
      </c>
      <c r="G10" s="200">
        <f t="shared" si="3"/>
        <v>3.0512925505045363E-2</v>
      </c>
      <c r="H10" s="11"/>
      <c r="I10" s="10" t="str">
        <f>name!E6</f>
        <v>Associate professional occupations</v>
      </c>
      <c r="J10" s="11">
        <v>85.149493049607202</v>
      </c>
      <c r="K10" s="11">
        <v>88.83460051986863</v>
      </c>
      <c r="L10" s="11">
        <v>3.6851074702614528</v>
      </c>
      <c r="M10" s="11">
        <v>38.914132383607431</v>
      </c>
      <c r="N10" s="11">
        <v>42.599239853868887</v>
      </c>
      <c r="O10" s="11"/>
      <c r="P10" s="10" t="str">
        <f>name!D7</f>
        <v>22 Health professionals</v>
      </c>
      <c r="Q10" s="11">
        <v>5.8051503666008806</v>
      </c>
      <c r="R10" s="11">
        <v>6.2738375826787598</v>
      </c>
      <c r="S10" s="345">
        <f t="shared" si="4"/>
        <v>0.46868721607787922</v>
      </c>
      <c r="T10" s="345">
        <v>2.2687971522486432</v>
      </c>
      <c r="U10" s="345">
        <f t="shared" si="5"/>
        <v>2.7374843683265224</v>
      </c>
      <c r="V10" s="346">
        <f t="shared" si="6"/>
        <v>2.2236765402797509E-2</v>
      </c>
      <c r="X10" s="10" t="str">
        <f>name!B7</f>
        <v>Engineering</v>
      </c>
      <c r="Y10" s="11">
        <v>11.044000000000009</v>
      </c>
      <c r="Z10" s="11">
        <v>8.4610000000000465</v>
      </c>
      <c r="AA10" s="345">
        <f t="shared" si="7"/>
        <v>-2.5829999999999629</v>
      </c>
      <c r="AB10" s="11">
        <v>4.1976464300704865</v>
      </c>
      <c r="AC10" s="345">
        <f t="shared" si="8"/>
        <v>1.6146464300705237</v>
      </c>
      <c r="AD10" s="348">
        <f t="shared" si="9"/>
        <v>2.170856083264594E-2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29.400908473496639</v>
      </c>
      <c r="C11" s="11">
        <f t="shared" si="2"/>
        <v>32.580892366637038</v>
      </c>
      <c r="D11" s="11">
        <f t="shared" si="2"/>
        <v>3.1799838931404074</v>
      </c>
      <c r="E11" s="11">
        <f t="shared" si="2"/>
        <v>15.988769855264881</v>
      </c>
      <c r="F11" s="11">
        <f t="shared" si="2"/>
        <v>19.168753748405287</v>
      </c>
      <c r="G11" s="200">
        <f t="shared" si="3"/>
        <v>2.9373752812744014E-2</v>
      </c>
      <c r="H11" s="11"/>
      <c r="I11" s="10" t="str">
        <f>name!E7</f>
        <v>Administrative and secretarial occupations</v>
      </c>
      <c r="J11" s="11">
        <v>61.791275937891371</v>
      </c>
      <c r="K11" s="11">
        <v>50.42507843635822</v>
      </c>
      <c r="L11" s="11">
        <v>-11.366197501533165</v>
      </c>
      <c r="M11" s="11">
        <v>28.189104031056456</v>
      </c>
      <c r="N11" s="11">
        <v>16.822906529523294</v>
      </c>
      <c r="O11" s="11"/>
      <c r="P11" s="10" t="str">
        <f>name!D8</f>
        <v>23 Teaching and other educational professionals</v>
      </c>
      <c r="Q11" s="11">
        <v>9.1306650569156762</v>
      </c>
      <c r="R11" s="11">
        <v>10.411115537045017</v>
      </c>
      <c r="S11" s="345">
        <f t="shared" si="4"/>
        <v>1.2804504801293408</v>
      </c>
      <c r="T11" s="345">
        <v>4.2538173532180483</v>
      </c>
      <c r="U11" s="345">
        <f t="shared" si="5"/>
        <v>5.5342678333473891</v>
      </c>
      <c r="V11" s="346">
        <f t="shared" si="6"/>
        <v>2.58249978362739E-2</v>
      </c>
      <c r="X11" s="10" t="str">
        <f>name!B8</f>
        <v>Rest of manufacturing</v>
      </c>
      <c r="Y11" s="11">
        <v>33.733000000000061</v>
      </c>
      <c r="Z11" s="11">
        <v>27.225000000000051</v>
      </c>
      <c r="AA11" s="345">
        <f t="shared" si="7"/>
        <v>-6.5080000000000098</v>
      </c>
      <c r="AB11" s="11">
        <v>12.744709272215061</v>
      </c>
      <c r="AC11" s="345">
        <f t="shared" si="8"/>
        <v>6.2367092722150517</v>
      </c>
      <c r="AD11" s="348">
        <f t="shared" si="9"/>
        <v>2.1596312331152445E-2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41.501375462185891</v>
      </c>
      <c r="C12" s="11">
        <f t="shared" si="2"/>
        <v>51.087514292020508</v>
      </c>
      <c r="D12" s="11">
        <f t="shared" si="2"/>
        <v>9.5861388298346277</v>
      </c>
      <c r="E12" s="11">
        <f t="shared" si="2"/>
        <v>22.477284829037121</v>
      </c>
      <c r="F12" s="11">
        <f t="shared" si="2"/>
        <v>32.063423658871749</v>
      </c>
      <c r="G12" s="200">
        <f t="shared" si="3"/>
        <v>2.927520317155019E-2</v>
      </c>
      <c r="H12" s="11"/>
      <c r="I12" s="10" t="str">
        <f>name!E8</f>
        <v>Skilled trades occupations</v>
      </c>
      <c r="J12" s="11">
        <v>48.377671608483467</v>
      </c>
      <c r="K12" s="11">
        <v>49.225659867764328</v>
      </c>
      <c r="L12" s="11">
        <v>0.84798825928085164</v>
      </c>
      <c r="M12" s="11">
        <v>21.008346682352666</v>
      </c>
      <c r="N12" s="11">
        <v>21.856334941633516</v>
      </c>
      <c r="O12" s="11"/>
      <c r="P12" s="10" t="str">
        <f>name!D9</f>
        <v>24 Business, media and public service professionals</v>
      </c>
      <c r="Q12" s="11">
        <v>22.531192184640105</v>
      </c>
      <c r="R12" s="11">
        <v>27.599812740944738</v>
      </c>
      <c r="S12" s="345">
        <f t="shared" si="4"/>
        <v>5.0686205563046336</v>
      </c>
      <c r="T12" s="345">
        <v>10.815251927179224</v>
      </c>
      <c r="U12" s="345">
        <f t="shared" si="5"/>
        <v>15.883872483483858</v>
      </c>
      <c r="V12" s="346">
        <f t="shared" si="6"/>
        <v>2.6481257151323989E-2</v>
      </c>
      <c r="X12" s="10" t="str">
        <f>name!B9</f>
        <v>Electricity and gas</v>
      </c>
      <c r="Y12" s="11">
        <v>4.0550000000000086</v>
      </c>
      <c r="Z12" s="11">
        <v>3.9719999999999986</v>
      </c>
      <c r="AA12" s="345">
        <f t="shared" si="7"/>
        <v>-8.3000000000009955E-2</v>
      </c>
      <c r="AB12" s="11">
        <v>1.7360709029327999</v>
      </c>
      <c r="AC12" s="345">
        <f t="shared" si="8"/>
        <v>1.6530709029327899</v>
      </c>
      <c r="AD12" s="348">
        <f t="shared" si="9"/>
        <v>2.4042233701818905E-2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11.233387127588141</v>
      </c>
      <c r="C13" s="11">
        <f t="shared" si="2"/>
        <v>10.383158039392553</v>
      </c>
      <c r="D13" s="11">
        <f t="shared" si="2"/>
        <v>-0.85022908819558862</v>
      </c>
      <c r="E13" s="11">
        <f t="shared" si="2"/>
        <v>4.1654320331462644</v>
      </c>
      <c r="F13" s="11">
        <f t="shared" si="2"/>
        <v>3.3152029449506757</v>
      </c>
      <c r="G13" s="200">
        <f t="shared" si="3"/>
        <v>2.1249318025773789E-2</v>
      </c>
      <c r="H13" s="11"/>
      <c r="I13" s="10" t="str">
        <f>name!E9</f>
        <v>Caring, leisure and other service occupations</v>
      </c>
      <c r="J13" s="11">
        <v>59.037593796652871</v>
      </c>
      <c r="K13" s="11">
        <v>65.921634691207913</v>
      </c>
      <c r="L13" s="11">
        <v>6.8840408945550315</v>
      </c>
      <c r="M13" s="11">
        <v>34.095831750636258</v>
      </c>
      <c r="N13" s="11">
        <v>40.979872645191293</v>
      </c>
      <c r="O13" s="11"/>
      <c r="P13" s="10" t="str">
        <f>name!D10</f>
        <v>31 Science, engineering and technology associate professionals</v>
      </c>
      <c r="Q13" s="11">
        <v>7.808363299856433</v>
      </c>
      <c r="R13" s="11">
        <v>6.2814400324046815</v>
      </c>
      <c r="S13" s="345">
        <f t="shared" si="4"/>
        <v>-1.5269232674517514</v>
      </c>
      <c r="T13" s="345">
        <v>2.3099817729434622</v>
      </c>
      <c r="U13" s="345">
        <f t="shared" si="5"/>
        <v>0.78305850549171074</v>
      </c>
      <c r="V13" s="346">
        <f t="shared" si="6"/>
        <v>1.7427093168073338E-2</v>
      </c>
      <c r="X13" s="10" t="str">
        <f>name!B10</f>
        <v>Water and sewerage</v>
      </c>
      <c r="Y13" s="11">
        <v>3.2779999999999965</v>
      </c>
      <c r="Z13" s="11">
        <v>4.0329999999999941</v>
      </c>
      <c r="AA13" s="345">
        <f t="shared" si="7"/>
        <v>0.75499999999999767</v>
      </c>
      <c r="AB13" s="11">
        <v>1.5733442971839018</v>
      </c>
      <c r="AC13" s="345">
        <f t="shared" si="8"/>
        <v>2.3283442971838992</v>
      </c>
      <c r="AD13" s="348">
        <f t="shared" si="9"/>
        <v>2.6479333255583493E-2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11.491176997412857</v>
      </c>
      <c r="C14" s="11">
        <f t="shared" si="2"/>
        <v>12.075159251275984</v>
      </c>
      <c r="D14" s="11">
        <f t="shared" si="2"/>
        <v>0.5839822538631283</v>
      </c>
      <c r="E14" s="11">
        <f t="shared" si="2"/>
        <v>6.6597786703255624</v>
      </c>
      <c r="F14" s="11">
        <f t="shared" si="2"/>
        <v>7.24376092418869</v>
      </c>
      <c r="G14" s="200">
        <f t="shared" si="3"/>
        <v>3.0945400674255552E-2</v>
      </c>
      <c r="H14" s="11"/>
      <c r="I14" s="10" t="str">
        <f>name!E10</f>
        <v>Sales and customer service occupations</v>
      </c>
      <c r="J14" s="11">
        <v>43.927671798757302</v>
      </c>
      <c r="K14" s="11">
        <v>43.851695934206397</v>
      </c>
      <c r="L14" s="11">
        <v>-7.5975864550906547E-2</v>
      </c>
      <c r="M14" s="11">
        <v>19.453764114603004</v>
      </c>
      <c r="N14" s="11">
        <v>19.377788250052099</v>
      </c>
      <c r="O14" s="11"/>
      <c r="P14" s="10" t="str">
        <f>name!D11</f>
        <v>32 Health and social care associate professionals</v>
      </c>
      <c r="Q14" s="11">
        <v>2.3237000822188816</v>
      </c>
      <c r="R14" s="11">
        <v>2.1265508852151567</v>
      </c>
      <c r="S14" s="345">
        <f t="shared" si="4"/>
        <v>-0.19714919700372491</v>
      </c>
      <c r="T14" s="345">
        <v>0.96416623486187825</v>
      </c>
      <c r="U14" s="345">
        <f t="shared" si="5"/>
        <v>0.76701703785815334</v>
      </c>
      <c r="V14" s="346">
        <f t="shared" si="6"/>
        <v>2.340830863982224E-2</v>
      </c>
      <c r="X14" s="10" t="str">
        <f>name!B11</f>
        <v>Construction</v>
      </c>
      <c r="Y14" s="11">
        <v>41.412999999999904</v>
      </c>
      <c r="Z14" s="11">
        <v>47.767999999999979</v>
      </c>
      <c r="AA14" s="345">
        <f t="shared" si="7"/>
        <v>6.355000000000075</v>
      </c>
      <c r="AB14" s="11">
        <v>18.752586516195823</v>
      </c>
      <c r="AC14" s="345">
        <f t="shared" si="8"/>
        <v>25.107586516195898</v>
      </c>
      <c r="AD14" s="348">
        <f t="shared" si="9"/>
        <v>2.5212983384866661E-2</v>
      </c>
    </row>
    <row r="15" spans="1:30" x14ac:dyDescent="0.2">
      <c r="A15" s="10" t="str">
        <f>name!D12</f>
        <v>33 Protective service occupations</v>
      </c>
      <c r="B15" s="11">
        <f t="shared" si="2"/>
        <v>9.2793397940689193</v>
      </c>
      <c r="C15" s="11">
        <f t="shared" si="2"/>
        <v>12.496510981547589</v>
      </c>
      <c r="D15" s="11">
        <f t="shared" si="2"/>
        <v>3.2171711874786726</v>
      </c>
      <c r="E15" s="11">
        <f t="shared" si="2"/>
        <v>4.0088790150767677</v>
      </c>
      <c r="F15" s="11">
        <f t="shared" si="2"/>
        <v>7.2260502025554407</v>
      </c>
      <c r="G15" s="200">
        <f t="shared" si="3"/>
        <v>2.4228004521271718E-2</v>
      </c>
      <c r="H15" s="11"/>
      <c r="I15" s="10" t="str">
        <f>name!E11</f>
        <v>Process, plant and machine operatives</v>
      </c>
      <c r="J15" s="11">
        <v>26.153539425128589</v>
      </c>
      <c r="K15" s="11">
        <v>28.468656439963524</v>
      </c>
      <c r="L15" s="11">
        <v>2.3151170148349394</v>
      </c>
      <c r="M15" s="11">
        <v>13.512911865516871</v>
      </c>
      <c r="N15" s="11">
        <v>15.828028880351811</v>
      </c>
      <c r="O15" s="11"/>
      <c r="P15" s="10" t="str">
        <f>name!D12</f>
        <v>33 Protective service occupations</v>
      </c>
      <c r="Q15" s="11">
        <v>6.7977377628391036</v>
      </c>
      <c r="R15" s="11">
        <v>8.1492504242095674</v>
      </c>
      <c r="S15" s="345">
        <f t="shared" si="4"/>
        <v>1.3515126613704638</v>
      </c>
      <c r="T15" s="345">
        <v>2.1961996887514501</v>
      </c>
      <c r="U15" s="345">
        <f t="shared" si="5"/>
        <v>3.5477123501219139</v>
      </c>
      <c r="V15" s="346">
        <f t="shared" si="6"/>
        <v>1.883931945122197E-2</v>
      </c>
      <c r="X15" s="10" t="str">
        <f>name!B12</f>
        <v>Wholesale and retail trade</v>
      </c>
      <c r="Y15" s="11">
        <v>89.520999999999873</v>
      </c>
      <c r="Z15" s="11">
        <v>91.491999999999905</v>
      </c>
      <c r="AA15" s="345">
        <f t="shared" si="7"/>
        <v>1.9710000000000321</v>
      </c>
      <c r="AB15" s="11">
        <v>41.575229769433847</v>
      </c>
      <c r="AC15" s="345">
        <f t="shared" si="8"/>
        <v>43.546229769433879</v>
      </c>
      <c r="AD15" s="348">
        <f t="shared" si="9"/>
        <v>2.5756675068737689E-2</v>
      </c>
    </row>
    <row r="16" spans="1:30" x14ac:dyDescent="0.2">
      <c r="A16" s="10" t="str">
        <f>name!D13</f>
        <v>34 Culture, media and sports occupations</v>
      </c>
      <c r="B16" s="11">
        <f t="shared" si="2"/>
        <v>13.212181458750861</v>
      </c>
      <c r="C16" s="11">
        <f t="shared" si="2"/>
        <v>14.132584245330293</v>
      </c>
      <c r="D16" s="11">
        <f t="shared" si="2"/>
        <v>0.92040278657943397</v>
      </c>
      <c r="E16" s="11">
        <f t="shared" si="2"/>
        <v>6.2072694418271119</v>
      </c>
      <c r="F16" s="11">
        <f t="shared" si="2"/>
        <v>7.1276722284065457</v>
      </c>
      <c r="G16" s="200">
        <f t="shared" si="3"/>
        <v>2.60081905542211E-2</v>
      </c>
      <c r="H16" s="11"/>
      <c r="I16" s="10" t="str">
        <f>name!E12</f>
        <v>Elementary occupations</v>
      </c>
      <c r="J16" s="11">
        <v>62.834497954413095</v>
      </c>
      <c r="K16" s="11">
        <v>61.309313897319399</v>
      </c>
      <c r="L16" s="11">
        <v>-1.5251840570936963</v>
      </c>
      <c r="M16" s="11">
        <v>29.809728796812195</v>
      </c>
      <c r="N16" s="11">
        <v>28.284544739718502</v>
      </c>
      <c r="O16" s="11"/>
      <c r="P16" s="10" t="str">
        <f>name!D13</f>
        <v>34 Culture, media and sports occupations</v>
      </c>
      <c r="Q16" s="11">
        <v>6.4962024756786132</v>
      </c>
      <c r="R16" s="11">
        <v>7.2912843381309571</v>
      </c>
      <c r="S16" s="345">
        <f t="shared" si="4"/>
        <v>0.79508186245234391</v>
      </c>
      <c r="T16" s="345">
        <v>2.7035165655564253</v>
      </c>
      <c r="U16" s="345">
        <f t="shared" si="5"/>
        <v>3.4985984280087692</v>
      </c>
      <c r="V16" s="346">
        <f t="shared" si="6"/>
        <v>2.346815471223973E-2</v>
      </c>
      <c r="X16" s="10" t="str">
        <f>name!B13</f>
        <v>Transport and storage</v>
      </c>
      <c r="Y16" s="11">
        <v>28.870999999999999</v>
      </c>
      <c r="Z16" s="11">
        <v>29.378999999999994</v>
      </c>
      <c r="AA16" s="345">
        <f t="shared" si="7"/>
        <v>0.50799999999999557</v>
      </c>
      <c r="AB16" s="11">
        <v>13.275644637614434</v>
      </c>
      <c r="AC16" s="345">
        <f t="shared" si="8"/>
        <v>13.783644637614429</v>
      </c>
      <c r="AD16" s="348">
        <f t="shared" si="9"/>
        <v>2.5541907362798488E-2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39.933407671786412</v>
      </c>
      <c r="C17" s="11">
        <f t="shared" si="10"/>
        <v>39.747188002322211</v>
      </c>
      <c r="D17" s="11">
        <f t="shared" si="10"/>
        <v>-0.18621966946419322</v>
      </c>
      <c r="E17" s="11">
        <f t="shared" si="10"/>
        <v>17.872773223231725</v>
      </c>
      <c r="F17" s="11">
        <f t="shared" si="10"/>
        <v>17.686553553767535</v>
      </c>
      <c r="G17" s="200">
        <f t="shared" si="3"/>
        <v>2.496537324428405E-2</v>
      </c>
      <c r="H17" s="11"/>
      <c r="O17" s="11"/>
      <c r="P17" s="10" t="str">
        <f>name!D14</f>
        <v>35 Business and public service associate professionals</v>
      </c>
      <c r="Q17" s="11">
        <v>20.759318500565382</v>
      </c>
      <c r="R17" s="11">
        <v>19.407364828273693</v>
      </c>
      <c r="S17" s="345">
        <f t="shared" si="4"/>
        <v>-1.3519536722916889</v>
      </c>
      <c r="T17" s="345">
        <v>7.4757355391999516</v>
      </c>
      <c r="U17" s="345">
        <f t="shared" si="5"/>
        <v>6.1237818669082626</v>
      </c>
      <c r="V17" s="346">
        <f t="shared" si="6"/>
        <v>2.071626535212201E-2</v>
      </c>
      <c r="X17" s="10" t="str">
        <f>name!B14</f>
        <v>Accommodation and food</v>
      </c>
      <c r="Y17" s="11">
        <v>44.385999999999839</v>
      </c>
      <c r="Z17" s="11">
        <v>53.279000000000046</v>
      </c>
      <c r="AA17" s="345">
        <f t="shared" si="7"/>
        <v>8.8930000000002067</v>
      </c>
      <c r="AB17" s="11">
        <v>23.935601686969633</v>
      </c>
      <c r="AC17" s="345">
        <f t="shared" si="8"/>
        <v>32.82860168696984</v>
      </c>
      <c r="AD17" s="348">
        <f t="shared" si="9"/>
        <v>2.9170830643019396E-2</v>
      </c>
    </row>
    <row r="18" spans="1:30" x14ac:dyDescent="0.2">
      <c r="A18" s="10" t="str">
        <f>name!D15</f>
        <v>41 Administrative occupations</v>
      </c>
      <c r="B18" s="11">
        <f t="shared" si="10"/>
        <v>48.998179581785756</v>
      </c>
      <c r="C18" s="11">
        <f t="shared" si="10"/>
        <v>40.136316457390926</v>
      </c>
      <c r="D18" s="11">
        <f t="shared" si="10"/>
        <v>-8.8618631243948407</v>
      </c>
      <c r="E18" s="11">
        <f t="shared" si="10"/>
        <v>21.733776370225996</v>
      </c>
      <c r="F18" s="11">
        <f t="shared" si="10"/>
        <v>12.871913245831156</v>
      </c>
      <c r="G18" s="200">
        <f t="shared" si="3"/>
        <v>2.4776241613736039E-2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13.209686175137533</v>
      </c>
      <c r="R18" s="11">
        <v>12.857197769442406</v>
      </c>
      <c r="S18" s="345">
        <f t="shared" si="4"/>
        <v>-0.35248840569512652</v>
      </c>
      <c r="T18" s="345">
        <v>4.6110206774920055</v>
      </c>
      <c r="U18" s="345">
        <f t="shared" si="5"/>
        <v>4.258532271796879</v>
      </c>
      <c r="V18" s="346">
        <f t="shared" si="6"/>
        <v>2.0161262263540314E-2</v>
      </c>
      <c r="X18" s="10" t="str">
        <f>name!B15</f>
        <v>Media</v>
      </c>
      <c r="Y18" s="11">
        <v>3.9349999999999987</v>
      </c>
      <c r="Z18" s="11">
        <v>3.6410000000000036</v>
      </c>
      <c r="AA18" s="345">
        <f t="shared" si="7"/>
        <v>-0.29399999999999515</v>
      </c>
      <c r="AB18" s="11">
        <v>1.8137318576608124</v>
      </c>
      <c r="AC18" s="345">
        <f t="shared" si="8"/>
        <v>1.5197318576608172</v>
      </c>
      <c r="AD18" s="348">
        <f t="shared" si="9"/>
        <v>2.5593251188452015E-2</v>
      </c>
    </row>
    <row r="19" spans="1:30" x14ac:dyDescent="0.2">
      <c r="A19" s="10" t="str">
        <f>name!D16</f>
        <v>42 Secretarial and related occupations</v>
      </c>
      <c r="B19" s="11">
        <f t="shared" si="10"/>
        <v>12.793096356105615</v>
      </c>
      <c r="C19" s="11">
        <f t="shared" si="10"/>
        <v>10.28876197896729</v>
      </c>
      <c r="D19" s="11">
        <f t="shared" si="10"/>
        <v>-2.5043343771383237</v>
      </c>
      <c r="E19" s="11">
        <f t="shared" si="10"/>
        <v>6.4553276608304593</v>
      </c>
      <c r="F19" s="11">
        <f t="shared" si="10"/>
        <v>3.9509932836921369</v>
      </c>
      <c r="G19" s="200">
        <f t="shared" si="3"/>
        <v>2.7609160483891948E-2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1.1173519459098173</v>
      </c>
      <c r="K19" s="11">
        <f t="array" ref="K19:K27">MMULT(aggregation!$B$13:$AA$21,C36:C61)</f>
        <v>1.6618127640713225</v>
      </c>
      <c r="L19" s="11">
        <f t="array" ref="L19:L27">MMULT(aggregation!$B$13:$AA$21,D36:D61)</f>
        <v>0.54446081816150516</v>
      </c>
      <c r="M19" s="11">
        <f t="array" ref="M19:M27">MMULT(aggregation!$B$13:$AA$21,E36:E61)</f>
        <v>0.7782136894450602</v>
      </c>
      <c r="N19" s="11">
        <f t="array" ref="N19:N27">MMULT(aggregation!$B$13:$AA$21,F36:F61)</f>
        <v>1.3226745076065654</v>
      </c>
      <c r="O19" s="11"/>
      <c r="P19" s="10" t="str">
        <f>name!D16</f>
        <v>42 Secretarial and related occupations</v>
      </c>
      <c r="Q19" s="11">
        <v>0.50180368532367869</v>
      </c>
      <c r="R19" s="11">
        <v>0.77972635421051084</v>
      </c>
      <c r="S19" s="345">
        <f t="shared" si="4"/>
        <v>0.27792266888683215</v>
      </c>
      <c r="T19" s="345">
        <v>0.22266792761339402</v>
      </c>
      <c r="U19" s="345">
        <f t="shared" si="5"/>
        <v>0.50059059650022619</v>
      </c>
      <c r="V19" s="346">
        <f t="shared" si="6"/>
        <v>2.4784390862809591E-2</v>
      </c>
      <c r="X19" s="10" t="str">
        <f>name!B16</f>
        <v>Information technology</v>
      </c>
      <c r="Y19" s="11">
        <v>17.289000000000005</v>
      </c>
      <c r="Z19" s="11">
        <v>20.80000000000009</v>
      </c>
      <c r="AA19" s="345">
        <f t="shared" si="7"/>
        <v>3.5110000000000845</v>
      </c>
      <c r="AB19" s="11">
        <v>8.3866429274778298</v>
      </c>
      <c r="AC19" s="345">
        <f t="shared" si="8"/>
        <v>11.897642927477914</v>
      </c>
      <c r="AD19" s="348">
        <f t="shared" si="9"/>
        <v>2.6715448907341788E-2</v>
      </c>
    </row>
    <row r="20" spans="1:30" x14ac:dyDescent="0.2">
      <c r="A20" s="10" t="str">
        <f>name!D17</f>
        <v>51 Skilled agricultural and related trades</v>
      </c>
      <c r="B20" s="11">
        <f t="shared" si="10"/>
        <v>4.6482677792858267</v>
      </c>
      <c r="C20" s="11">
        <f t="shared" si="10"/>
        <v>5.7254527882633397</v>
      </c>
      <c r="D20" s="11">
        <f t="shared" si="10"/>
        <v>1.077185008977513</v>
      </c>
      <c r="E20" s="11">
        <f t="shared" si="10"/>
        <v>2.892032938762954</v>
      </c>
      <c r="F20" s="11">
        <f t="shared" si="10"/>
        <v>3.9692179477404679</v>
      </c>
      <c r="G20" s="200">
        <f t="shared" si="3"/>
        <v>3.2776867355962525E-2</v>
      </c>
      <c r="H20" s="11"/>
      <c r="I20" s="11" t="str">
        <f t="shared" si="11"/>
        <v>Professional occupations</v>
      </c>
      <c r="J20" s="11">
        <v>7.2255332383383539</v>
      </c>
      <c r="K20" s="11">
        <v>10.241808581949446</v>
      </c>
      <c r="L20" s="11">
        <v>3.0162753436110918</v>
      </c>
      <c r="M20" s="11">
        <v>4.1547602382028783</v>
      </c>
      <c r="N20" s="11">
        <v>7.171035581813971</v>
      </c>
      <c r="O20" s="11"/>
      <c r="P20" s="10" t="str">
        <f>name!D17</f>
        <v>51 Skilled agricultural and related trades</v>
      </c>
      <c r="Q20" s="11">
        <v>3.4753357280919568</v>
      </c>
      <c r="R20" s="11">
        <v>3.9977675398843591</v>
      </c>
      <c r="S20" s="345">
        <f t="shared" si="4"/>
        <v>0.52243181179240228</v>
      </c>
      <c r="T20" s="345">
        <v>1.8855204705130626</v>
      </c>
      <c r="U20" s="345">
        <f t="shared" si="5"/>
        <v>2.4079522823054651</v>
      </c>
      <c r="V20" s="346">
        <f t="shared" si="6"/>
        <v>2.9317033056707631E-2</v>
      </c>
      <c r="X20" s="10" t="str">
        <f>name!B17</f>
        <v>Finance and insurance</v>
      </c>
      <c r="Y20" s="11">
        <v>13.456000000000014</v>
      </c>
      <c r="Z20" s="11">
        <v>12.106</v>
      </c>
      <c r="AA20" s="345">
        <f t="shared" si="7"/>
        <v>-1.3500000000000139</v>
      </c>
      <c r="AB20" s="11">
        <v>6.2004154650222798</v>
      </c>
      <c r="AC20" s="345">
        <f t="shared" si="8"/>
        <v>4.8504154650222659</v>
      </c>
      <c r="AD20" s="348">
        <f t="shared" si="9"/>
        <v>2.5587115865038257E-2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17.718575548432</v>
      </c>
      <c r="C21" s="11">
        <f t="shared" si="10"/>
        <v>17.224717436617478</v>
      </c>
      <c r="D21" s="11">
        <f t="shared" si="10"/>
        <v>-0.49385811181452116</v>
      </c>
      <c r="E21" s="11">
        <f t="shared" si="10"/>
        <v>6.805715058040164</v>
      </c>
      <c r="F21" s="11">
        <f t="shared" si="10"/>
        <v>6.3118569462256406</v>
      </c>
      <c r="G21" s="200">
        <f t="shared" si="3"/>
        <v>2.1906535403994676E-2</v>
      </c>
      <c r="H21" s="11"/>
      <c r="I21" s="11" t="str">
        <f t="shared" si="11"/>
        <v>Associate professional occupations</v>
      </c>
      <c r="J21" s="11">
        <v>1.1280998626099246</v>
      </c>
      <c r="K21" s="11">
        <v>1.6901489080511487</v>
      </c>
      <c r="L21" s="11">
        <v>0.56204904544122414</v>
      </c>
      <c r="M21" s="11">
        <v>0.68856855756363977</v>
      </c>
      <c r="N21" s="11">
        <v>1.2506176030048639</v>
      </c>
      <c r="O21" s="11"/>
      <c r="P21" s="10" t="str">
        <f>name!D18</f>
        <v>52 Skilled metal, electrical and electronic trades</v>
      </c>
      <c r="Q21" s="11">
        <v>17.135678705205784</v>
      </c>
      <c r="R21" s="11">
        <v>15.477575899998394</v>
      </c>
      <c r="S21" s="345">
        <f t="shared" si="4"/>
        <v>-1.6581028052073901</v>
      </c>
      <c r="T21" s="345">
        <v>6.0349004098227343</v>
      </c>
      <c r="U21" s="345">
        <f t="shared" si="5"/>
        <v>4.3767976046153443</v>
      </c>
      <c r="V21" s="346">
        <f t="shared" si="6"/>
        <v>2.0318368489278704E-2</v>
      </c>
      <c r="X21" s="10" t="str">
        <f>name!B18</f>
        <v>Real estate</v>
      </c>
      <c r="Y21" s="11">
        <v>9.9889999999999937</v>
      </c>
      <c r="Z21" s="11">
        <v>11.019999999999976</v>
      </c>
      <c r="AA21" s="345">
        <f t="shared" si="7"/>
        <v>1.0309999999999828</v>
      </c>
      <c r="AB21" s="11">
        <v>5.1107692116007817</v>
      </c>
      <c r="AC21" s="345">
        <f t="shared" si="8"/>
        <v>6.1417692116007645</v>
      </c>
      <c r="AD21" s="348">
        <f t="shared" si="9"/>
        <v>2.7929239483846402E-2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14.130681565776548</v>
      </c>
      <c r="C22" s="11">
        <f t="shared" si="10"/>
        <v>13.816814869410601</v>
      </c>
      <c r="D22" s="11">
        <f t="shared" si="10"/>
        <v>-0.31386669636595033</v>
      </c>
      <c r="E22" s="11">
        <f t="shared" si="10"/>
        <v>6.0871323081732687</v>
      </c>
      <c r="F22" s="11">
        <f t="shared" si="10"/>
        <v>5.773265611807318</v>
      </c>
      <c r="G22" s="200">
        <f t="shared" si="3"/>
        <v>2.4168479646720975E-2</v>
      </c>
      <c r="H22" s="11"/>
      <c r="I22" s="11" t="str">
        <f t="shared" si="11"/>
        <v>Administrative and secretarial occupations</v>
      </c>
      <c r="J22" s="11">
        <v>0.36649388175911946</v>
      </c>
      <c r="K22" s="11">
        <v>0.61542221999117874</v>
      </c>
      <c r="L22" s="11">
        <v>0.24892833823205929</v>
      </c>
      <c r="M22" s="11">
        <v>0.26543460364316612</v>
      </c>
      <c r="N22" s="11">
        <v>0.51436294187522535</v>
      </c>
      <c r="O22" s="11"/>
      <c r="P22" s="10" t="str">
        <f>name!D19</f>
        <v>53 Skilled construction and building trades</v>
      </c>
      <c r="Q22" s="11">
        <v>13.838325613731376</v>
      </c>
      <c r="R22" s="11">
        <v>13.480441499535289</v>
      </c>
      <c r="S22" s="345">
        <f t="shared" si="4"/>
        <v>-0.35788411419608757</v>
      </c>
      <c r="T22" s="345">
        <v>5.9301740507467731</v>
      </c>
      <c r="U22" s="345">
        <f t="shared" si="5"/>
        <v>5.5722899365506855</v>
      </c>
      <c r="V22" s="346">
        <f t="shared" si="6"/>
        <v>2.4061433946616084E-2</v>
      </c>
      <c r="X22" s="10" t="str">
        <f>name!B19</f>
        <v>Professional services</v>
      </c>
      <c r="Y22" s="11">
        <v>40.795000000000066</v>
      </c>
      <c r="Z22" s="11">
        <v>45.691000000000052</v>
      </c>
      <c r="AA22" s="345">
        <f t="shared" si="7"/>
        <v>4.8959999999999866</v>
      </c>
      <c r="AB22" s="11">
        <v>20.989535625181883</v>
      </c>
      <c r="AC22" s="345">
        <f t="shared" si="8"/>
        <v>25.88553562518187</v>
      </c>
      <c r="AD22" s="348">
        <f t="shared" si="9"/>
        <v>2.8059356389375401E-2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11.880146714989097</v>
      </c>
      <c r="C23" s="11">
        <f t="shared" si="10"/>
        <v>12.458674773472907</v>
      </c>
      <c r="D23" s="11">
        <f t="shared" si="10"/>
        <v>0.57852805848381006</v>
      </c>
      <c r="E23" s="11">
        <f t="shared" si="10"/>
        <v>5.2234663773762797</v>
      </c>
      <c r="F23" s="11">
        <f t="shared" si="10"/>
        <v>5.8019944358600908</v>
      </c>
      <c r="G23" s="200">
        <f t="shared" si="3"/>
        <v>2.4592259633313907E-2</v>
      </c>
      <c r="H23" s="11"/>
      <c r="I23" s="11" t="str">
        <f t="shared" si="11"/>
        <v>Skilled trades occupations</v>
      </c>
      <c r="J23" s="11">
        <v>9.8210538490760585E-2</v>
      </c>
      <c r="K23" s="11">
        <v>0.15617504462876775</v>
      </c>
      <c r="L23" s="11">
        <v>5.7964506138007146E-2</v>
      </c>
      <c r="M23" s="11">
        <v>6.8467259760375057E-2</v>
      </c>
      <c r="N23" s="11">
        <v>0.1264317658983822</v>
      </c>
      <c r="O23" s="11"/>
      <c r="P23" s="10" t="str">
        <f>name!D20</f>
        <v>54 Textiles, printing and other skilled trades</v>
      </c>
      <c r="Q23" s="11">
        <v>6.975713078776514</v>
      </c>
      <c r="R23" s="11">
        <v>7.2215524259407609</v>
      </c>
      <c r="S23" s="345">
        <f t="shared" si="4"/>
        <v>0.24583934716424682</v>
      </c>
      <c r="T23" s="345">
        <v>2.3040208552749277</v>
      </c>
      <c r="U23" s="345">
        <f t="shared" si="5"/>
        <v>2.5498602024391746</v>
      </c>
      <c r="V23" s="346">
        <f t="shared" si="6"/>
        <v>1.9208712970992137E-2</v>
      </c>
      <c r="X23" s="10" t="str">
        <f>name!B20</f>
        <v>Support services</v>
      </c>
      <c r="Y23" s="11">
        <v>45.790000000000013</v>
      </c>
      <c r="Z23" s="11">
        <v>51.593999999999959</v>
      </c>
      <c r="AA23" s="345">
        <f t="shared" si="7"/>
        <v>5.8039999999999452</v>
      </c>
      <c r="AB23" s="11">
        <v>22.672041866699352</v>
      </c>
      <c r="AC23" s="345">
        <f t="shared" si="8"/>
        <v>28.476041866699298</v>
      </c>
      <c r="AD23" s="348">
        <f t="shared" si="9"/>
        <v>2.7176985662013653E-2</v>
      </c>
    </row>
    <row r="24" spans="1:30" x14ac:dyDescent="0.2">
      <c r="A24" s="10" t="str">
        <f>name!D21</f>
        <v>61 Caring personal service occupations</v>
      </c>
      <c r="B24" s="11">
        <f t="shared" si="10"/>
        <v>44.343142150749657</v>
      </c>
      <c r="C24" s="11">
        <f t="shared" si="10"/>
        <v>50.683713649880623</v>
      </c>
      <c r="D24" s="11">
        <f t="shared" si="10"/>
        <v>6.3405714991309594</v>
      </c>
      <c r="E24" s="11">
        <f t="shared" si="10"/>
        <v>26.585108632892425</v>
      </c>
      <c r="F24" s="11">
        <f t="shared" si="10"/>
        <v>32.925680132023388</v>
      </c>
      <c r="G24" s="200">
        <f t="shared" si="3"/>
        <v>3.1809492584266241E-2</v>
      </c>
      <c r="H24" s="11"/>
      <c r="I24" s="11" t="str">
        <f t="shared" si="11"/>
        <v>Caring, leisure and other service occupations</v>
      </c>
      <c r="J24" s="11">
        <v>7.8802093109969121E-2</v>
      </c>
      <c r="K24" s="11">
        <v>0.13676611590362514</v>
      </c>
      <c r="L24" s="11">
        <v>5.7964022793656034E-2</v>
      </c>
      <c r="M24" s="11">
        <v>6.1556298247515483E-2</v>
      </c>
      <c r="N24" s="11">
        <v>0.11952032104117151</v>
      </c>
      <c r="O24" s="11"/>
      <c r="P24" s="10" t="str">
        <f>name!D21</f>
        <v>61 Caring personal service occupations</v>
      </c>
      <c r="Q24" s="11">
        <v>8.3357107892051072</v>
      </c>
      <c r="R24" s="11">
        <v>11.730415520336996</v>
      </c>
      <c r="S24" s="345">
        <f t="shared" si="4"/>
        <v>3.3947047311318883</v>
      </c>
      <c r="T24" s="345">
        <v>4.6308122104222837</v>
      </c>
      <c r="U24" s="345">
        <f t="shared" si="5"/>
        <v>8.0255169415541729</v>
      </c>
      <c r="V24" s="346">
        <f t="shared" si="6"/>
        <v>2.9892889575340309E-2</v>
      </c>
      <c r="X24" s="10" t="str">
        <f>name!B21</f>
        <v>Public admin. and defence</v>
      </c>
      <c r="Y24" s="11">
        <v>30.346999999999952</v>
      </c>
      <c r="Z24" s="11">
        <v>31.436000000000078</v>
      </c>
      <c r="AA24" s="345">
        <f t="shared" si="7"/>
        <v>1.0890000000001265</v>
      </c>
      <c r="AB24" s="11">
        <v>15.129227554565849</v>
      </c>
      <c r="AC24" s="345">
        <f t="shared" si="8"/>
        <v>16.218227554565978</v>
      </c>
      <c r="AD24" s="348">
        <f t="shared" si="9"/>
        <v>2.7333013409003293E-2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13.91399184523828</v>
      </c>
      <c r="C25" s="11">
        <f t="shared" si="10"/>
        <v>14.558797659561439</v>
      </c>
      <c r="D25" s="11">
        <f t="shared" si="10"/>
        <v>0.64480581432315931</v>
      </c>
      <c r="E25" s="11">
        <f t="shared" si="10"/>
        <v>7.1770339399448329</v>
      </c>
      <c r="F25" s="11">
        <f t="shared" si="10"/>
        <v>7.8218397542679927</v>
      </c>
      <c r="G25" s="200">
        <f t="shared" si="3"/>
        <v>2.8118239468311268E-2</v>
      </c>
      <c r="H25" s="11"/>
      <c r="I25" s="11" t="str">
        <f t="shared" si="11"/>
        <v>Sales and customer service occupations</v>
      </c>
      <c r="J25" s="11">
        <v>0.12975350692867665</v>
      </c>
      <c r="K25" s="11">
        <v>0.20273693014198169</v>
      </c>
      <c r="L25" s="11">
        <v>7.2983423213305032E-2</v>
      </c>
      <c r="M25" s="11">
        <v>7.7889937458485534E-2</v>
      </c>
      <c r="N25" s="11">
        <v>0.15087336067179058</v>
      </c>
      <c r="O25" s="11"/>
      <c r="P25" s="10" t="str">
        <f>name!D22</f>
        <v>62 Leisure, travel and related personal service occupations</v>
      </c>
      <c r="Q25" s="11">
        <v>4.3156858438867829</v>
      </c>
      <c r="R25" s="11">
        <v>5.0667153008154076</v>
      </c>
      <c r="S25" s="345">
        <f t="shared" si="4"/>
        <v>0.75102945692862466</v>
      </c>
      <c r="T25" s="345">
        <v>2.0442477789972058</v>
      </c>
      <c r="U25" s="345">
        <f t="shared" si="5"/>
        <v>2.7952772359258304</v>
      </c>
      <c r="V25" s="346">
        <f t="shared" si="6"/>
        <v>2.6187808250712763E-2</v>
      </c>
      <c r="X25" s="10" t="str">
        <f>name!B22</f>
        <v>Education</v>
      </c>
      <c r="Y25" s="11">
        <v>56.918999999999997</v>
      </c>
      <c r="Z25" s="11">
        <v>58.087999999999973</v>
      </c>
      <c r="AA25" s="345">
        <f t="shared" si="7"/>
        <v>1.1689999999999756</v>
      </c>
      <c r="AB25" s="11">
        <v>30.205094437933976</v>
      </c>
      <c r="AC25" s="345">
        <f t="shared" si="8"/>
        <v>31.374094437933952</v>
      </c>
      <c r="AD25" s="348">
        <f t="shared" si="9"/>
        <v>2.8786841946997432E-2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0.78045980066493315</v>
      </c>
      <c r="C26" s="11">
        <f t="shared" si="10"/>
        <v>0.67912338176584575</v>
      </c>
      <c r="D26" s="11">
        <f t="shared" si="10"/>
        <v>-0.10133641889908727</v>
      </c>
      <c r="E26" s="11">
        <f t="shared" si="10"/>
        <v>0.33368917779900215</v>
      </c>
      <c r="F26" s="11">
        <f t="shared" si="10"/>
        <v>0.23235275889991477</v>
      </c>
      <c r="G26" s="200">
        <f t="shared" si="3"/>
        <v>2.4014678200540374E-2</v>
      </c>
      <c r="H26" s="11"/>
      <c r="I26" s="11" t="str">
        <f t="shared" si="11"/>
        <v>Process, plant and machine operatives</v>
      </c>
      <c r="J26" s="11">
        <v>8.0593406750347846E-2</v>
      </c>
      <c r="K26" s="11">
        <v>0.16219650140555492</v>
      </c>
      <c r="L26" s="11">
        <v>8.160309465520707E-2</v>
      </c>
      <c r="M26" s="11">
        <v>7.5864759528989537E-2</v>
      </c>
      <c r="N26" s="11">
        <v>0.15746785418419662</v>
      </c>
      <c r="O26" s="11"/>
      <c r="P26" s="10" t="str">
        <f>name!D23</f>
        <v>63 Community and civil enforcement occupations</v>
      </c>
      <c r="Q26" s="11">
        <v>0.57864249016001301</v>
      </c>
      <c r="R26" s="11">
        <v>0.40948093849873679</v>
      </c>
      <c r="S26" s="345">
        <f t="shared" si="4"/>
        <v>-0.16916155166127622</v>
      </c>
      <c r="T26" s="345">
        <v>0.16636342549673488</v>
      </c>
      <c r="U26" s="345">
        <f t="shared" si="5"/>
        <v>-2.7981261645413369E-3</v>
      </c>
      <c r="V26" s="346">
        <f t="shared" si="6"/>
        <v>1.6989869159435456E-2</v>
      </c>
      <c r="X26" s="10" t="str">
        <f>name!B23</f>
        <v>Health and social work</v>
      </c>
      <c r="Y26" s="11">
        <v>80.463000000000136</v>
      </c>
      <c r="Z26" s="11">
        <v>84.693000000000055</v>
      </c>
      <c r="AA26" s="345">
        <f t="shared" si="7"/>
        <v>4.2299999999999187</v>
      </c>
      <c r="AB26" s="11">
        <v>45.641082407282951</v>
      </c>
      <c r="AC26" s="345">
        <f t="shared" si="8"/>
        <v>49.87108240728287</v>
      </c>
      <c r="AD26" s="348">
        <f t="shared" si="9"/>
        <v>3.0407145495493282E-2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34.623035751470155</v>
      </c>
      <c r="C27" s="11">
        <f t="shared" si="12"/>
        <v>30.558085368447877</v>
      </c>
      <c r="D27" s="11">
        <f t="shared" si="12"/>
        <v>-4.0649503830222802</v>
      </c>
      <c r="E27" s="11">
        <f t="shared" si="12"/>
        <v>13.950217310984065</v>
      </c>
      <c r="F27" s="11">
        <f t="shared" si="12"/>
        <v>9.8852669279617871</v>
      </c>
      <c r="G27" s="200">
        <f t="shared" si="3"/>
        <v>2.2826888447900373E-2</v>
      </c>
      <c r="H27" s="11"/>
      <c r="I27" s="11" t="str">
        <f t="shared" si="11"/>
        <v>Elementary occupations</v>
      </c>
      <c r="J27" s="11">
        <v>5.0915152947103921E-2</v>
      </c>
      <c r="K27" s="11">
        <v>7.4689521138021284E-2</v>
      </c>
      <c r="L27" s="11">
        <v>2.3774368190917359E-2</v>
      </c>
      <c r="M27" s="11">
        <v>3.6448573263842293E-2</v>
      </c>
      <c r="N27" s="11">
        <v>6.0222941454759649E-2</v>
      </c>
      <c r="O27" s="11"/>
      <c r="P27" s="10" t="str">
        <f>name!D24</f>
        <v>71 Sales occupations</v>
      </c>
      <c r="Q27" s="11">
        <v>15.636863819820311</v>
      </c>
      <c r="R27" s="11">
        <v>14.729424286075924</v>
      </c>
      <c r="S27" s="345">
        <f t="shared" si="4"/>
        <v>-0.90743953374438746</v>
      </c>
      <c r="T27" s="345">
        <v>4.9576087290267647</v>
      </c>
      <c r="U27" s="345">
        <f t="shared" si="5"/>
        <v>4.0501691952823773</v>
      </c>
      <c r="V27" s="346">
        <f t="shared" si="6"/>
        <v>1.8529005572957669E-2</v>
      </c>
      <c r="X27" s="10" t="str">
        <f>name!B24</f>
        <v>Arts and entertainment</v>
      </c>
      <c r="Y27" s="11">
        <v>17.571000000000023</v>
      </c>
      <c r="Z27" s="11">
        <v>20.109999999999989</v>
      </c>
      <c r="AA27" s="345">
        <f t="shared" si="7"/>
        <v>2.538999999999966</v>
      </c>
      <c r="AB27" s="11">
        <v>9.4725327185022916</v>
      </c>
      <c r="AC27" s="345">
        <f t="shared" si="8"/>
        <v>12.011532718502258</v>
      </c>
      <c r="AD27" s="348">
        <f t="shared" si="9"/>
        <v>2.9163707847568832E-2</v>
      </c>
    </row>
    <row r="28" spans="1:30" x14ac:dyDescent="0.2">
      <c r="A28" s="10" t="str">
        <f>name!D25</f>
        <v>72 Customer service occupations</v>
      </c>
      <c r="B28" s="11">
        <f t="shared" si="12"/>
        <v>9.304636047287147</v>
      </c>
      <c r="C28" s="11">
        <f t="shared" si="12"/>
        <v>13.293610565758522</v>
      </c>
      <c r="D28" s="11">
        <f t="shared" si="12"/>
        <v>3.9889745184713736</v>
      </c>
      <c r="E28" s="11">
        <f t="shared" si="12"/>
        <v>5.5035468036189377</v>
      </c>
      <c r="F28" s="11">
        <f t="shared" si="12"/>
        <v>9.4925213220903117</v>
      </c>
      <c r="G28" s="200">
        <f t="shared" si="3"/>
        <v>3.1462615315780651E-2</v>
      </c>
      <c r="H28" s="11"/>
      <c r="O28" s="11"/>
      <c r="P28" s="10" t="str">
        <f>name!D25</f>
        <v>72 Customer service occupations</v>
      </c>
      <c r="Q28" s="11">
        <v>3.2027488453981126</v>
      </c>
      <c r="R28" s="11">
        <v>5.2305652813863537</v>
      </c>
      <c r="S28" s="345">
        <f t="shared" si="4"/>
        <v>2.0278164359882411</v>
      </c>
      <c r="T28" s="345">
        <v>1.5388565513948373</v>
      </c>
      <c r="U28" s="345">
        <f t="shared" si="5"/>
        <v>3.5666729873830785</v>
      </c>
      <c r="V28" s="346">
        <f t="shared" si="6"/>
        <v>2.650287093746817E-2</v>
      </c>
      <c r="X28" s="10" t="str">
        <f>name!B25</f>
        <v>Other services</v>
      </c>
      <c r="Y28" s="11">
        <v>15.970000000000017</v>
      </c>
      <c r="Z28" s="11">
        <v>14.827999999999994</v>
      </c>
      <c r="AA28" s="345">
        <f t="shared" si="7"/>
        <v>-1.1420000000000226</v>
      </c>
      <c r="AB28" s="11">
        <v>7.7496490376630582</v>
      </c>
      <c r="AC28" s="345">
        <f t="shared" si="8"/>
        <v>6.6076490376630357</v>
      </c>
      <c r="AD28" s="348">
        <f t="shared" si="9"/>
        <v>2.6723627096099545E-2</v>
      </c>
    </row>
    <row r="29" spans="1:30" x14ac:dyDescent="0.2">
      <c r="A29" s="10" t="str">
        <f>name!D26</f>
        <v>81 Process, plant and machine operatives</v>
      </c>
      <c r="B29" s="11">
        <f t="shared" si="12"/>
        <v>8.3756022903016998</v>
      </c>
      <c r="C29" s="11">
        <f t="shared" si="12"/>
        <v>9.9096521009379259</v>
      </c>
      <c r="D29" s="11">
        <f t="shared" si="12"/>
        <v>1.5340498106362259</v>
      </c>
      <c r="E29" s="11">
        <f t="shared" si="12"/>
        <v>3.7381101050392616</v>
      </c>
      <c r="F29" s="11">
        <f t="shared" si="12"/>
        <v>5.2721599156754877</v>
      </c>
      <c r="G29" s="200">
        <f t="shared" si="3"/>
        <v>2.4906106614978718E-2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6.9661105070674836</v>
      </c>
      <c r="R29" s="11">
        <v>8.2954827674948479</v>
      </c>
      <c r="S29" s="345">
        <f t="shared" si="4"/>
        <v>1.3293722604273643</v>
      </c>
      <c r="T29" s="345">
        <v>2.9888768673600574</v>
      </c>
      <c r="U29" s="345">
        <f t="shared" si="5"/>
        <v>4.3182491277874213</v>
      </c>
      <c r="V29" s="346">
        <f t="shared" si="6"/>
        <v>2.4086615931179445E-2</v>
      </c>
      <c r="X29" s="231" t="str">
        <f>name!B3</f>
        <v>All industries</v>
      </c>
      <c r="Y29" s="34">
        <f>SUM(Y7:Y28)</f>
        <v>595.16399999999987</v>
      </c>
      <c r="Z29" s="34">
        <f>SUM(Z7:Z28)</f>
        <v>626.59000000000015</v>
      </c>
      <c r="AA29" s="349">
        <f t="shared" si="7"/>
        <v>31.426000000000272</v>
      </c>
      <c r="AB29" s="34">
        <f>SUM(AB7:AB28)</f>
        <v>294.40072071580994</v>
      </c>
      <c r="AC29" s="349">
        <f t="shared" si="8"/>
        <v>325.82672071581021</v>
      </c>
      <c r="AD29" s="350">
        <f t="shared" si="9"/>
        <v>2.7155177949934384E-2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17.777937134826889</v>
      </c>
      <c r="C30" s="11">
        <f t="shared" si="12"/>
        <v>18.559004339025599</v>
      </c>
      <c r="D30" s="11">
        <f t="shared" si="12"/>
        <v>0.78106720419871323</v>
      </c>
      <c r="E30" s="11">
        <f t="shared" si="12"/>
        <v>9.7748017604776098</v>
      </c>
      <c r="F30" s="11">
        <f t="shared" si="12"/>
        <v>10.555868964676323</v>
      </c>
      <c r="G30" s="200">
        <f t="shared" si="3"/>
        <v>2.9640366939313711E-2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9.8510108804461431</v>
      </c>
      <c r="K30" s="11">
        <f t="array" ref="K30:K38">MMULT(aggregation!$B$13:$AA$21,C65:C90)</f>
        <v>14.680407793840867</v>
      </c>
      <c r="L30" s="11">
        <f t="array" ref="L30:L38">MMULT(aggregation!$B$13:$AA$21,D65:D90)</f>
        <v>4.8293969133947261</v>
      </c>
      <c r="M30" s="11">
        <f t="array" ref="M30:M38">MMULT(aggregation!$B$13:$AA$21,E65:E90)</f>
        <v>6.8458032431468352</v>
      </c>
      <c r="N30" s="11">
        <f t="array" ref="N30:N38">MMULT(aggregation!$B$13:$AA$21,F65:F90)</f>
        <v>11.67520015654156</v>
      </c>
      <c r="O30" s="11"/>
      <c r="P30" s="10" t="str">
        <f>name!D27</f>
        <v>82 Transport and mobile machine drivers and operatives</v>
      </c>
      <c r="Q30" s="11">
        <v>16.283054614433333</v>
      </c>
      <c r="R30" s="11">
        <v>16.031236882742913</v>
      </c>
      <c r="S30" s="345">
        <f t="shared" si="4"/>
        <v>-0.25181773169041932</v>
      </c>
      <c r="T30" s="345">
        <v>8.4574189588922373</v>
      </c>
      <c r="U30" s="345">
        <f t="shared" si="5"/>
        <v>8.2056012272018179</v>
      </c>
      <c r="V30" s="346">
        <f t="shared" si="6"/>
        <v>2.8280204534125275E-2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6.3802200782896072</v>
      </c>
      <c r="C31" s="11">
        <f t="shared" si="12"/>
        <v>4.9291347109146386</v>
      </c>
      <c r="D31" s="11">
        <f t="shared" si="12"/>
        <v>-1.4510853673749677</v>
      </c>
      <c r="E31" s="11">
        <f t="shared" si="12"/>
        <v>1.9348899187753315</v>
      </c>
      <c r="F31" s="11">
        <f t="shared" si="12"/>
        <v>0.48380455140036382</v>
      </c>
      <c r="G31" s="200">
        <f t="shared" si="3"/>
        <v>1.7814942901581476E-2</v>
      </c>
      <c r="H31" s="11"/>
      <c r="I31" s="11" t="str">
        <f>I20</f>
        <v>Professional occupations</v>
      </c>
      <c r="J31" s="11">
        <v>38.778031424348413</v>
      </c>
      <c r="K31" s="11">
        <v>54.395738318482948</v>
      </c>
      <c r="L31" s="11">
        <v>15.617706894134539</v>
      </c>
      <c r="M31" s="11">
        <v>23.481583544748304</v>
      </c>
      <c r="N31" s="11">
        <v>39.099290438882846</v>
      </c>
      <c r="O31" s="11"/>
      <c r="P31" s="10" t="str">
        <f>name!D28</f>
        <v>91 Elementary trades and related occupations</v>
      </c>
      <c r="Q31" s="11">
        <v>5.3396590009751241</v>
      </c>
      <c r="R31" s="11">
        <v>4.0735362069537002</v>
      </c>
      <c r="S31" s="345">
        <f t="shared" si="4"/>
        <v>-1.2661227940214239</v>
      </c>
      <c r="T31" s="345">
        <v>1.422501580528946</v>
      </c>
      <c r="U31" s="345">
        <f t="shared" si="5"/>
        <v>0.15637878650752213</v>
      </c>
      <c r="V31" s="346">
        <f t="shared" si="6"/>
        <v>1.5869988825047088E-2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56.454277876123484</v>
      </c>
      <c r="C32" s="11">
        <f t="shared" si="12"/>
        <v>56.38017918640476</v>
      </c>
      <c r="D32" s="11">
        <f t="shared" si="12"/>
        <v>-7.4098689718728572E-2</v>
      </c>
      <c r="E32" s="11">
        <f t="shared" si="12"/>
        <v>27.874838878036861</v>
      </c>
      <c r="F32" s="11">
        <f t="shared" si="12"/>
        <v>27.800740188318137</v>
      </c>
      <c r="G32" s="200">
        <f t="shared" ref="G32" si="13">IF(B32&gt;0,(1+(E32/B32))^(1/($C$6-$B$6))-1,0)</f>
        <v>2.7114151658849561E-2</v>
      </c>
      <c r="H32" s="11"/>
      <c r="I32" s="11" t="str">
        <f>I21</f>
        <v>Associate professional occupations</v>
      </c>
      <c r="J32" s="11">
        <v>12.242518939157563</v>
      </c>
      <c r="K32" s="11">
        <v>17.100455703392733</v>
      </c>
      <c r="L32" s="11">
        <v>4.8579367642351698</v>
      </c>
      <c r="M32" s="11">
        <v>7.21414083321568</v>
      </c>
      <c r="N32" s="11">
        <v>12.07207759745085</v>
      </c>
      <c r="O32" s="11"/>
      <c r="P32" s="10" t="str">
        <f>name!D29</f>
        <v>92 Elementary administration and service occupations</v>
      </c>
      <c r="Q32" s="11">
        <v>26.443869239127018</v>
      </c>
      <c r="R32" s="11">
        <v>26.735806217010747</v>
      </c>
      <c r="S32" s="345">
        <f t="shared" ref="S32" si="14">R32-Q32</f>
        <v>0.2919369778837293</v>
      </c>
      <c r="T32" s="345">
        <v>10.785740248148919</v>
      </c>
      <c r="U32" s="345">
        <f>SUM(S32:T32)</f>
        <v>11.077677226032648</v>
      </c>
      <c r="V32" s="346">
        <f t="shared" ref="V32" si="15">IF(Q32&gt;0,(1+(T32/Q32))^(1/($C$6-$B$6))-1,0)</f>
        <v>2.3067366730876948E-2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595.16399999999999</v>
      </c>
      <c r="C33" s="11">
        <f>SUM(C62,C91,C120,C149,C178,C207,C236,C265,C294)</f>
        <v>626.59000000000015</v>
      </c>
      <c r="D33" s="11">
        <f t="shared" si="12"/>
        <v>31.426000000000187</v>
      </c>
      <c r="E33" s="11">
        <f t="shared" si="12"/>
        <v>294.40072071580988</v>
      </c>
      <c r="F33" s="11">
        <f t="shared" si="12"/>
        <v>325.8267207158101</v>
      </c>
      <c r="G33" s="200">
        <f t="shared" si="3"/>
        <v>2.7155177949934384E-2</v>
      </c>
      <c r="H33" s="11"/>
      <c r="I33" s="11" t="str">
        <f>I22</f>
        <v>Administrative and secretarial occupations</v>
      </c>
      <c r="J33" s="11">
        <v>4.2673975154678798</v>
      </c>
      <c r="K33" s="11">
        <v>6.3500250599281376</v>
      </c>
      <c r="L33" s="11">
        <v>2.0826275444602582</v>
      </c>
      <c r="M33" s="11">
        <v>2.9632401042455059</v>
      </c>
      <c r="N33" s="11">
        <v>5.0458676487057641</v>
      </c>
      <c r="O33" s="11"/>
      <c r="P33" s="10" t="str">
        <f>name!D3</f>
        <v>All occupations</v>
      </c>
      <c r="Q33" s="11">
        <f>SUM(Q7:Q32)</f>
        <v>298.41929920536666</v>
      </c>
      <c r="R33" s="11">
        <f>SUM(R7:R32)</f>
        <v>313.59920450607149</v>
      </c>
      <c r="S33" s="345">
        <f>R33-Q33</f>
        <v>15.179905300704831</v>
      </c>
      <c r="T33" s="11">
        <f>SUM(T7:T32)</f>
        <v>122.80788228888349</v>
      </c>
      <c r="U33" s="345">
        <f>SUM(S33:T33)</f>
        <v>137.98778758958832</v>
      </c>
      <c r="V33" s="346">
        <f t="shared" si="6"/>
        <v>2.3244216875072166E-2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1.2195821037698826</v>
      </c>
      <c r="K34" s="11">
        <v>2.3425277724341669</v>
      </c>
      <c r="L34" s="11">
        <v>1.1229456686642845</v>
      </c>
      <c r="M34" s="11">
        <v>0.95241958612533384</v>
      </c>
      <c r="N34" s="11">
        <v>2.0753652547896184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2.6452026500425703</v>
      </c>
      <c r="K35" s="11">
        <v>4.5876472497875751</v>
      </c>
      <c r="L35" s="11">
        <v>1.9424445997450048</v>
      </c>
      <c r="M35" s="11">
        <v>2.1891872944498756</v>
      </c>
      <c r="N35" s="11">
        <v>4.1316318941948804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0.82472247737799542</v>
      </c>
      <c r="C36" s="11">
        <v>1.1018805226900168</v>
      </c>
      <c r="D36" s="11">
        <f>C36-B36</f>
        <v>0.27715804531202137</v>
      </c>
      <c r="E36" s="11">
        <v>0.50113500829865754</v>
      </c>
      <c r="F36" s="11">
        <f>SUM(D36:E36)</f>
        <v>0.77829305361067891</v>
      </c>
      <c r="G36" s="200">
        <f>IF(B36&gt;0,(1+(E36/B36))^(1/($C$6-$B$6))-1,0)</f>
        <v>3.215740875814288E-2</v>
      </c>
      <c r="I36" s="11" t="str">
        <f t="shared" si="17"/>
        <v>Sales and customer service occupations</v>
      </c>
      <c r="J36" s="11">
        <v>1.9429350806449435</v>
      </c>
      <c r="K36" s="11">
        <v>3.2810912538327961</v>
      </c>
      <c r="L36" s="11">
        <v>1.3381561731878526</v>
      </c>
      <c r="M36" s="11">
        <v>1.2692125302795914</v>
      </c>
      <c r="N36" s="11">
        <v>2.6073687034674435</v>
      </c>
      <c r="P36" s="10" t="str">
        <f>name!D4</f>
        <v>11 Corporate managers and directors</v>
      </c>
      <c r="Q36" s="11">
        <v>17.780477852217889</v>
      </c>
      <c r="R36" s="11">
        <v>20.266822726819349</v>
      </c>
      <c r="S36" s="345">
        <f>R36-Q36</f>
        <v>2.4863448746014605</v>
      </c>
      <c r="T36" s="345">
        <v>10.831406244265544</v>
      </c>
      <c r="U36" s="345">
        <f>SUM(S36:T36)</f>
        <v>13.317751118867005</v>
      </c>
      <c r="V36" s="346">
        <f>IF(Q36&gt;0,(1+(T36/Q36))^(1/($C$6-$B$6))-1,0)</f>
        <v>3.2223008188987157E-2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0.29262946853182198</v>
      </c>
      <c r="C37" s="11">
        <v>0.55993224138130571</v>
      </c>
      <c r="D37" s="11">
        <f t="shared" ref="D37:D60" si="25">C37-B37</f>
        <v>0.26730277284948373</v>
      </c>
      <c r="E37" s="11">
        <v>0.27707868114640266</v>
      </c>
      <c r="F37" s="11">
        <f t="shared" ref="F37:F60" si="26">SUM(D37:E37)</f>
        <v>0.54438145399588644</v>
      </c>
      <c r="G37" s="200">
        <f t="shared" ref="G37:G62" si="27">IF(B37&gt;0,(1+(E37/B37))^(1/($C$6-$B$6))-1,0)</f>
        <v>4.5415556081957131E-2</v>
      </c>
      <c r="I37" s="11" t="str">
        <f t="shared" si="17"/>
        <v>Process, plant and machine operatives</v>
      </c>
      <c r="J37" s="11">
        <v>0.58388798402486708</v>
      </c>
      <c r="K37" s="11">
        <v>1.0886472455808136</v>
      </c>
      <c r="L37" s="11">
        <v>0.50475926155594653</v>
      </c>
      <c r="M37" s="11">
        <v>0.49735754743022226</v>
      </c>
      <c r="N37" s="11">
        <v>1.0021168089861687</v>
      </c>
      <c r="P37" s="10" t="str">
        <f>name!D5</f>
        <v>12 Other managers and proprietors</v>
      </c>
      <c r="Q37" s="11">
        <v>9.3712440885897994</v>
      </c>
      <c r="R37" s="11">
        <v>13.419662113373459</v>
      </c>
      <c r="S37" s="345">
        <f t="shared" ref="S37:S60" si="28">R37-Q37</f>
        <v>4.0484180247836594</v>
      </c>
      <c r="T37" s="345">
        <v>7.6883786543723582</v>
      </c>
      <c r="U37" s="345">
        <f t="shared" ref="U37:U60" si="29">SUM(S37:T37)</f>
        <v>11.736796679156019</v>
      </c>
      <c r="V37" s="346">
        <f t="shared" ref="V37:V62" si="30">IF(Q37&gt;0,(1+(T37/Q37))^(1/($C$6-$B$6))-1,0)</f>
        <v>4.0746146515773018E-2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2.1328094901666308</v>
      </c>
      <c r="C38" s="11">
        <v>2.9941132027410413</v>
      </c>
      <c r="D38" s="11">
        <f t="shared" si="25"/>
        <v>0.86130371257441052</v>
      </c>
      <c r="E38" s="11">
        <v>0.97605836600199203</v>
      </c>
      <c r="F38" s="11">
        <f t="shared" si="26"/>
        <v>1.8373620785764024</v>
      </c>
      <c r="G38" s="200">
        <f t="shared" si="27"/>
        <v>2.5439430871489144E-2</v>
      </c>
      <c r="I38" s="11" t="str">
        <f t="shared" si="17"/>
        <v>Elementary occupations</v>
      </c>
      <c r="J38" s="11">
        <v>1.7308317538178586</v>
      </c>
      <c r="K38" s="11">
        <v>3.236910450278228</v>
      </c>
      <c r="L38" s="11">
        <v>1.5060786964603694</v>
      </c>
      <c r="M38" s="11">
        <v>1.4182091278931126</v>
      </c>
      <c r="N38" s="11">
        <v>2.924287824353482</v>
      </c>
      <c r="P38" s="10" t="str">
        <f>name!D6</f>
        <v>21 Science, research, engineering and technology professionals</v>
      </c>
      <c r="Q38" s="11">
        <v>9.3558770017885067</v>
      </c>
      <c r="R38" s="11">
        <v>12.824138543653889</v>
      </c>
      <c r="S38" s="345">
        <f t="shared" si="28"/>
        <v>3.4682615418653828</v>
      </c>
      <c r="T38" s="345">
        <v>5.8066236875125474</v>
      </c>
      <c r="U38" s="345">
        <f t="shared" si="29"/>
        <v>9.2748852293779294</v>
      </c>
      <c r="V38" s="346">
        <f t="shared" si="30"/>
        <v>3.271167936052799E-2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1.6714061994480989</v>
      </c>
      <c r="C39" s="11">
        <v>2.4369784021078402</v>
      </c>
      <c r="D39" s="11">
        <f t="shared" si="25"/>
        <v>0.76557220265974135</v>
      </c>
      <c r="E39" s="11">
        <v>1.071907355691559</v>
      </c>
      <c r="F39" s="11">
        <f t="shared" si="26"/>
        <v>1.8374795583513004</v>
      </c>
      <c r="G39" s="200">
        <f t="shared" si="27"/>
        <v>3.3585074788739844E-2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20.149141844474894</v>
      </c>
      <c r="R39" s="11">
        <v>22.158869341287122</v>
      </c>
      <c r="S39" s="345">
        <f t="shared" si="28"/>
        <v>2.0097274968122285</v>
      </c>
      <c r="T39" s="345">
        <v>12.51595535533043</v>
      </c>
      <c r="U39" s="345">
        <f t="shared" si="29"/>
        <v>14.525682852142658</v>
      </c>
      <c r="V39" s="346">
        <f t="shared" si="30"/>
        <v>3.2734043130636881E-2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2.5931070740093136</v>
      </c>
      <c r="C40" s="11">
        <v>3.4092669861531539</v>
      </c>
      <c r="D40" s="11">
        <f>C40-B40</f>
        <v>0.81615991214384032</v>
      </c>
      <c r="E40" s="11">
        <v>1.5436009079003863</v>
      </c>
      <c r="F40" s="11">
        <f>SUM(D40:E40)</f>
        <v>2.3597608200442268</v>
      </c>
      <c r="G40" s="200">
        <f>IF(B40&gt;0,(1+(E40/B40))^(1/($C$6-$B$6))-1,0)</f>
        <v>3.16260360901639E-2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20.270243416580929</v>
      </c>
      <c r="R40" s="11">
        <v>22.169776829592017</v>
      </c>
      <c r="S40" s="345">
        <f t="shared" si="28"/>
        <v>1.8995334130110884</v>
      </c>
      <c r="T40" s="345">
        <v>11.734952502046832</v>
      </c>
      <c r="U40" s="345">
        <f t="shared" si="29"/>
        <v>13.634485915057921</v>
      </c>
      <c r="V40" s="346">
        <f t="shared" si="30"/>
        <v>3.0917950611096368E-2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0.82821047471431064</v>
      </c>
      <c r="C41" s="11">
        <v>1.4014499909474105</v>
      </c>
      <c r="D41" s="11">
        <f t="shared" si="25"/>
        <v>0.57323951623309988</v>
      </c>
      <c r="E41" s="11">
        <v>0.56319360860894119</v>
      </c>
      <c r="F41" s="11">
        <f t="shared" si="26"/>
        <v>1.136433124842041</v>
      </c>
      <c r="G41" s="200">
        <f t="shared" si="27"/>
        <v>3.5191832863701977E-2</v>
      </c>
      <c r="I41" s="11" t="str">
        <f>I30</f>
        <v>Managers, directors and senior officials</v>
      </c>
      <c r="J41" s="11">
        <f t="array" ref="J41:J49">MMULT(aggregation!$B$13:$AA$21,B94:B119)</f>
        <v>19.894749259791027</v>
      </c>
      <c r="K41" s="11">
        <f t="array" ref="K41:K49">MMULT(aggregation!$B$13:$AA$21,C94:C119)</f>
        <v>24.322599210365283</v>
      </c>
      <c r="L41" s="11">
        <f t="array" ref="L41:L49">MMULT(aggregation!$B$13:$AA$21,D94:D119)</f>
        <v>4.4278499505742577</v>
      </c>
      <c r="M41" s="11">
        <f t="array" ref="M41:M49">MMULT(aggregation!$B$13:$AA$21,E94:E119)</f>
        <v>12.947399100376224</v>
      </c>
      <c r="N41" s="11">
        <f t="array" ref="N41:N49">MMULT(aggregation!$B$13:$AA$21,F94:F119)</f>
        <v>17.37524905095048</v>
      </c>
      <c r="P41" s="10" t="str">
        <f>name!D9</f>
        <v>24 Business, media and public service professionals</v>
      </c>
      <c r="Q41" s="11">
        <v>18.970183277545761</v>
      </c>
      <c r="R41" s="11">
        <v>23.487701551075801</v>
      </c>
      <c r="S41" s="345">
        <f t="shared" si="28"/>
        <v>4.5175182735300403</v>
      </c>
      <c r="T41" s="345">
        <v>11.662032901857899</v>
      </c>
      <c r="U41" s="345">
        <f t="shared" si="29"/>
        <v>16.179551175387939</v>
      </c>
      <c r="V41" s="346">
        <f t="shared" si="30"/>
        <v>3.2461325911928407E-2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0.26710916215964942</v>
      </c>
      <c r="C42" s="11">
        <v>0.40229990569258328</v>
      </c>
      <c r="D42" s="11">
        <f t="shared" si="25"/>
        <v>0.13519074353293387</v>
      </c>
      <c r="E42" s="11">
        <v>0.15204306562164696</v>
      </c>
      <c r="F42" s="11">
        <f t="shared" si="26"/>
        <v>0.28723380915458085</v>
      </c>
      <c r="G42" s="200">
        <f t="shared" si="27"/>
        <v>3.0494155292411174E-2</v>
      </c>
      <c r="I42" s="11" t="str">
        <f>I31</f>
        <v>Professional occupations</v>
      </c>
      <c r="J42" s="11">
        <v>46.757200607587357</v>
      </c>
      <c r="K42" s="11">
        <v>51.750537223301222</v>
      </c>
      <c r="L42" s="11">
        <v>4.9933366157138703</v>
      </c>
      <c r="M42" s="11">
        <v>24.720764827112497</v>
      </c>
      <c r="N42" s="11">
        <v>29.714101442826369</v>
      </c>
      <c r="P42" s="10" t="str">
        <f>name!D10</f>
        <v>31 Science, engineering and technology associate professionals</v>
      </c>
      <c r="Q42" s="11">
        <v>3.4250238277317089</v>
      </c>
      <c r="R42" s="11">
        <v>4.101718006987868</v>
      </c>
      <c r="S42" s="345">
        <f t="shared" si="28"/>
        <v>0.67669417925615916</v>
      </c>
      <c r="T42" s="345">
        <v>1.8554502602028025</v>
      </c>
      <c r="U42" s="345">
        <f t="shared" si="29"/>
        <v>2.5321444394589614</v>
      </c>
      <c r="V42" s="346">
        <f t="shared" si="30"/>
        <v>2.9280996629568845E-2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6.0378186057104946E-2</v>
      </c>
      <c r="C43" s="11">
        <v>0.10469486195617396</v>
      </c>
      <c r="D43" s="11">
        <f t="shared" si="25"/>
        <v>4.4316675899069014E-2</v>
      </c>
      <c r="E43" s="11">
        <v>5.1748115821844472E-2</v>
      </c>
      <c r="F43" s="11">
        <f t="shared" si="26"/>
        <v>9.6064791720913478E-2</v>
      </c>
      <c r="G43" s="200">
        <f t="shared" si="27"/>
        <v>4.2129834313058723E-2</v>
      </c>
      <c r="I43" s="11" t="str">
        <f>I32</f>
        <v>Associate professional occupations</v>
      </c>
      <c r="J43" s="11">
        <v>25.31545223004635</v>
      </c>
      <c r="K43" s="11">
        <v>29.297279561805905</v>
      </c>
      <c r="L43" s="11">
        <v>3.9818273317595554</v>
      </c>
      <c r="M43" s="11">
        <v>13.569170288743194</v>
      </c>
      <c r="N43" s="11">
        <v>17.550997620502748</v>
      </c>
      <c r="P43" s="10" t="str">
        <f>name!D11</f>
        <v>32 Health and social care associate professionals</v>
      </c>
      <c r="Q43" s="11">
        <v>9.1674769151939834</v>
      </c>
      <c r="R43" s="11">
        <v>9.9486083660608298</v>
      </c>
      <c r="S43" s="345">
        <f t="shared" si="28"/>
        <v>0.78113145086684632</v>
      </c>
      <c r="T43" s="345">
        <v>5.6956124354636826</v>
      </c>
      <c r="U43" s="345">
        <f t="shared" si="29"/>
        <v>6.4767438863305289</v>
      </c>
      <c r="V43" s="346">
        <f t="shared" si="30"/>
        <v>3.2739094389542478E-2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2.7039268695701602E-2</v>
      </c>
      <c r="C44" s="11">
        <v>5.6802502574210725E-2</v>
      </c>
      <c r="D44" s="11">
        <f t="shared" si="25"/>
        <v>2.9763233878509123E-2</v>
      </c>
      <c r="E44" s="11">
        <v>1.4907510525681731E-2</v>
      </c>
      <c r="F44" s="11">
        <f t="shared" si="26"/>
        <v>4.4670744404190853E-2</v>
      </c>
      <c r="G44" s="200">
        <f t="shared" si="27"/>
        <v>2.9706794849313489E-2</v>
      </c>
      <c r="I44" s="11" t="str">
        <f>I33</f>
        <v>Administrative and secretarial occupations</v>
      </c>
      <c r="J44" s="11">
        <v>12.535393343495185</v>
      </c>
      <c r="K44" s="11">
        <v>16.551766565486322</v>
      </c>
      <c r="L44" s="11">
        <v>4.0163732219911363</v>
      </c>
      <c r="M44" s="11">
        <v>8.1775907971769861</v>
      </c>
      <c r="N44" s="11">
        <v>12.193964019168124</v>
      </c>
      <c r="P44" s="10" t="str">
        <f>name!D12</f>
        <v>33 Protective service occupations</v>
      </c>
      <c r="Q44" s="11">
        <v>2.4816020312298144</v>
      </c>
      <c r="R44" s="11">
        <v>4.347260557338025</v>
      </c>
      <c r="S44" s="345">
        <f t="shared" si="28"/>
        <v>1.8656585261082106</v>
      </c>
      <c r="T44" s="345">
        <v>1.8126793263253176</v>
      </c>
      <c r="U44" s="345">
        <f t="shared" si="29"/>
        <v>3.6783378524335282</v>
      </c>
      <c r="V44" s="346">
        <f t="shared" si="30"/>
        <v>3.7235145670482028E-2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0.18373493901181637</v>
      </c>
      <c r="C45" s="11">
        <v>0.25173673811374747</v>
      </c>
      <c r="D45" s="11">
        <f t="shared" ref="D45:D46" si="31">C45-B45</f>
        <v>6.8001799101931104E-2</v>
      </c>
      <c r="E45" s="11">
        <v>0.1155290310464839</v>
      </c>
      <c r="F45" s="11">
        <f t="shared" ref="F45:F46" si="32">SUM(D45:E45)</f>
        <v>0.18353083014841501</v>
      </c>
      <c r="G45" s="200">
        <f t="shared" si="27"/>
        <v>3.3056748014558712E-2</v>
      </c>
      <c r="I45" s="11" t="str">
        <f t="shared" ref="I45:I49" si="33">I34</f>
        <v>Skilled trades occupations</v>
      </c>
      <c r="J45" s="11">
        <v>3.744018496367703</v>
      </c>
      <c r="K45" s="11">
        <v>5.7373194415361928</v>
      </c>
      <c r="L45" s="11">
        <v>1.9933009451684902</v>
      </c>
      <c r="M45" s="11">
        <v>2.7204263945706484</v>
      </c>
      <c r="N45" s="11">
        <v>4.7137273397391386</v>
      </c>
      <c r="P45" s="10" t="str">
        <f>name!D13</f>
        <v>34 Culture, media and sports occupations</v>
      </c>
      <c r="Q45" s="11">
        <v>6.7159789830722456</v>
      </c>
      <c r="R45" s="11">
        <v>6.8412999071993381</v>
      </c>
      <c r="S45" s="345">
        <f t="shared" si="28"/>
        <v>0.1253209241270925</v>
      </c>
      <c r="T45" s="345">
        <v>3.5037528762706862</v>
      </c>
      <c r="U45" s="345">
        <f t="shared" si="29"/>
        <v>3.6290738003977787</v>
      </c>
      <c r="V45" s="346">
        <f t="shared" si="30"/>
        <v>2.8384079915585891E-2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0.58983830668565218</v>
      </c>
      <c r="C46" s="11">
        <v>0.87461489971443318</v>
      </c>
      <c r="D46" s="11">
        <f t="shared" si="31"/>
        <v>0.284776593028781</v>
      </c>
      <c r="E46" s="11">
        <v>0.35434083454798276</v>
      </c>
      <c r="F46" s="11">
        <f t="shared" si="32"/>
        <v>0.63911742757676371</v>
      </c>
      <c r="G46" s="200">
        <f t="shared" si="27"/>
        <v>3.1861547061375228E-2</v>
      </c>
      <c r="I46" s="11" t="str">
        <f t="shared" si="33"/>
        <v>Caring, leisure and other service occupations</v>
      </c>
      <c r="J46" s="11">
        <v>7.8534529144729088</v>
      </c>
      <c r="K46" s="11">
        <v>11.29632683537557</v>
      </c>
      <c r="L46" s="11">
        <v>3.4428739209026622</v>
      </c>
      <c r="M46" s="11">
        <v>6.1849055409066729</v>
      </c>
      <c r="N46" s="11">
        <v>9.6277794618093342</v>
      </c>
      <c r="P46" s="10" t="str">
        <f>name!D14</f>
        <v>35 Business and public service associate professionals</v>
      </c>
      <c r="Q46" s="11">
        <v>19.174089171221027</v>
      </c>
      <c r="R46" s="11">
        <v>20.339823174048572</v>
      </c>
      <c r="S46" s="345">
        <f t="shared" si="28"/>
        <v>1.1657340028275449</v>
      </c>
      <c r="T46" s="345">
        <v>10.397037684031773</v>
      </c>
      <c r="U46" s="345">
        <f t="shared" si="29"/>
        <v>11.562771686859318</v>
      </c>
      <c r="V46" s="346">
        <f t="shared" si="30"/>
        <v>2.9303719393505734E-2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0.33173288981097948</v>
      </c>
      <c r="C47" s="11">
        <v>0.50668294810209036</v>
      </c>
      <c r="D47" s="11">
        <f t="shared" si="25"/>
        <v>0.17495005829111088</v>
      </c>
      <c r="E47" s="11">
        <v>0.21969507165794205</v>
      </c>
      <c r="F47" s="11">
        <f t="shared" si="26"/>
        <v>0.39464512994905293</v>
      </c>
      <c r="G47" s="200">
        <f t="shared" si="27"/>
        <v>3.4459161358239898E-2</v>
      </c>
      <c r="I47" s="11" t="str">
        <f t="shared" si="33"/>
        <v>Sales and customer service occupations</v>
      </c>
      <c r="J47" s="11">
        <v>6.9138589040371139</v>
      </c>
      <c r="K47" s="11">
        <v>9.828264326552782</v>
      </c>
      <c r="L47" s="11">
        <v>2.9144054225156677</v>
      </c>
      <c r="M47" s="11">
        <v>4.3742261134825764</v>
      </c>
      <c r="N47" s="11">
        <v>7.2886315359982445</v>
      </c>
      <c r="P47" s="10" t="str">
        <f>name!D15</f>
        <v>41 Administrative occupations</v>
      </c>
      <c r="Q47" s="11">
        <v>35.78849340664825</v>
      </c>
      <c r="R47" s="11">
        <v>27.279118687948536</v>
      </c>
      <c r="S47" s="345">
        <f t="shared" si="28"/>
        <v>-8.5093747186997142</v>
      </c>
      <c r="T47" s="345">
        <v>17.122755692733993</v>
      </c>
      <c r="U47" s="345">
        <f t="shared" si="29"/>
        <v>8.6133809740342784</v>
      </c>
      <c r="V47" s="346">
        <f t="shared" si="30"/>
        <v>2.6408657469367158E-2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3.4760991948139981E-2</v>
      </c>
      <c r="C48" s="11">
        <v>0.1087392718890884</v>
      </c>
      <c r="D48" s="11">
        <f t="shared" si="25"/>
        <v>7.397827994094841E-2</v>
      </c>
      <c r="E48" s="11">
        <v>4.5739531985224055E-2</v>
      </c>
      <c r="F48" s="11">
        <f t="shared" si="26"/>
        <v>0.11971781192617247</v>
      </c>
      <c r="G48" s="200">
        <f t="shared" si="27"/>
        <v>5.7581316188501708E-2</v>
      </c>
      <c r="I48" s="11" t="str">
        <f t="shared" si="33"/>
        <v>Process, plant and machine operatives</v>
      </c>
      <c r="J48" s="11">
        <v>1.4716170654435574</v>
      </c>
      <c r="K48" s="11">
        <v>2.4867090542488208</v>
      </c>
      <c r="L48" s="11">
        <v>1.0150919888052634</v>
      </c>
      <c r="M48" s="11">
        <v>1.2206275814265131</v>
      </c>
      <c r="N48" s="11">
        <v>2.2357195702317765</v>
      </c>
      <c r="P48" s="10" t="str">
        <f>name!D16</f>
        <v>42 Secretarial and related occupations</v>
      </c>
      <c r="Q48" s="11">
        <v>12.291292670781933</v>
      </c>
      <c r="R48" s="11">
        <v>9.5090356247567769</v>
      </c>
      <c r="S48" s="345">
        <f t="shared" si="28"/>
        <v>-2.7822570460251566</v>
      </c>
      <c r="T48" s="345">
        <v>6.2326597332170657</v>
      </c>
      <c r="U48" s="345">
        <f t="shared" si="29"/>
        <v>3.4504026871919091</v>
      </c>
      <c r="V48" s="346">
        <f t="shared" si="30"/>
        <v>2.7722204432368613E-2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1.7650385378884515E-2</v>
      </c>
      <c r="C49" s="11">
        <v>2.7114310673650128E-2</v>
      </c>
      <c r="D49" s="11">
        <f t="shared" si="25"/>
        <v>9.4639252947656127E-3</v>
      </c>
      <c r="E49" s="11">
        <v>1.6039252392002899E-2</v>
      </c>
      <c r="F49" s="11">
        <f t="shared" si="26"/>
        <v>2.5503177686768512E-2</v>
      </c>
      <c r="G49" s="200">
        <f t="shared" si="27"/>
        <v>4.4037608758047853E-2</v>
      </c>
      <c r="I49" s="11" t="str">
        <f t="shared" si="33"/>
        <v>Elementary occupations</v>
      </c>
      <c r="J49" s="11">
        <v>5.5554886553566849</v>
      </c>
      <c r="K49" s="11">
        <v>8.5800567808996728</v>
      </c>
      <c r="L49" s="11">
        <v>3.0245681255429879</v>
      </c>
      <c r="M49" s="11">
        <v>4.441553800885881</v>
      </c>
      <c r="N49" s="11">
        <v>7.466121926428869</v>
      </c>
      <c r="P49" s="10" t="str">
        <f>name!D17</f>
        <v>51 Skilled agricultural and related trades</v>
      </c>
      <c r="Q49" s="11">
        <v>1.1729320511938701</v>
      </c>
      <c r="R49" s="11">
        <v>1.7276852483789829</v>
      </c>
      <c r="S49" s="345">
        <f t="shared" si="28"/>
        <v>0.55475319718511273</v>
      </c>
      <c r="T49" s="345">
        <v>1.0065124682498918</v>
      </c>
      <c r="U49" s="345">
        <f t="shared" si="29"/>
        <v>1.5612656654350046</v>
      </c>
      <c r="V49" s="346">
        <f t="shared" si="30"/>
        <v>4.2169112687389099E-2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2.6541900911063246E-2</v>
      </c>
      <c r="C50" s="11">
        <v>3.8463141974973462E-2</v>
      </c>
      <c r="D50" s="11">
        <f t="shared" si="25"/>
        <v>1.1921241063910216E-2</v>
      </c>
      <c r="E50" s="11">
        <v>1.4232099704304961E-2</v>
      </c>
      <c r="F50" s="11">
        <f t="shared" si="26"/>
        <v>2.6153340768215176E-2</v>
      </c>
      <c r="G50" s="200">
        <f t="shared" si="27"/>
        <v>2.9034858649272133E-2</v>
      </c>
      <c r="O50" s="71"/>
      <c r="P50" s="10" t="str">
        <f>name!D18</f>
        <v>52 Skilled metal, electrical and electronic trades</v>
      </c>
      <c r="Q50" s="11">
        <v>0.58289684322620927</v>
      </c>
      <c r="R50" s="11">
        <v>1.747141536619071</v>
      </c>
      <c r="S50" s="345">
        <f t="shared" si="28"/>
        <v>1.1642446933928619</v>
      </c>
      <c r="T50" s="345">
        <v>0.77081464821742729</v>
      </c>
      <c r="U50" s="345">
        <f t="shared" si="29"/>
        <v>1.9350593416102893</v>
      </c>
      <c r="V50" s="346">
        <f t="shared" si="30"/>
        <v>5.7780672613668482E-2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6.5291329488553979E-3</v>
      </c>
      <c r="C51" s="11">
        <v>9.9696500656272675E-3</v>
      </c>
      <c r="D51" s="11">
        <f t="shared" ref="D51" si="34">C51-B51</f>
        <v>3.4405171167718697E-3</v>
      </c>
      <c r="E51" s="11">
        <v>4.3265437173910333E-3</v>
      </c>
      <c r="F51" s="11">
        <f t="shared" ref="F51" si="35">SUM(D51:E51)</f>
        <v>7.7670608341629029E-3</v>
      </c>
      <c r="G51" s="200">
        <f t="shared" si="27"/>
        <v>3.4475221286801361E-2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0.29235595204516496</v>
      </c>
      <c r="R51" s="11">
        <v>0.33637336987529542</v>
      </c>
      <c r="S51" s="345">
        <f t="shared" si="28"/>
        <v>4.4017417830130467E-2</v>
      </c>
      <c r="T51" s="345">
        <v>0.15695825742649605</v>
      </c>
      <c r="U51" s="345">
        <f t="shared" si="29"/>
        <v>0.20097567525662652</v>
      </c>
      <c r="V51" s="346">
        <f t="shared" si="30"/>
        <v>2.9064384134192212E-2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4.7489119251957437E-2</v>
      </c>
      <c r="C52" s="11">
        <v>8.0627941914516887E-2</v>
      </c>
      <c r="D52" s="11">
        <f t="shared" si="25"/>
        <v>3.313882266255945E-2</v>
      </c>
      <c r="E52" s="11">
        <v>3.3869363946676168E-2</v>
      </c>
      <c r="F52" s="11">
        <f t="shared" si="26"/>
        <v>6.7008186609235618E-2</v>
      </c>
      <c r="G52" s="200">
        <f t="shared" si="27"/>
        <v>3.6542822061671476E-2</v>
      </c>
      <c r="I52" s="11" t="str">
        <f>I41</f>
        <v>Managers, directors and senior officials</v>
      </c>
      <c r="J52" s="11">
        <f t="array" ref="J52:J60">MMULT(aggregation!$B$13:$AA$21,B123:B148)</f>
        <v>4.6699082777229091</v>
      </c>
      <c r="K52" s="11">
        <f t="array" ref="K52:K60">MMULT(aggregation!$B$13:$AA$21,C123:C148)</f>
        <v>5.4726542712533615</v>
      </c>
      <c r="L52" s="11">
        <f t="array" ref="L52:L60">MMULT(aggregation!$B$13:$AA$21,D123:D148)</f>
        <v>0.80274599353045306</v>
      </c>
      <c r="M52" s="11">
        <f t="array" ref="M52:M60">MMULT(aggregation!$B$13:$AA$21,E123:E148)</f>
        <v>2.8982846809753688</v>
      </c>
      <c r="N52" s="11">
        <f t="array" ref="N52:N60">MMULT(aggregation!$B$13:$AA$21,F123:F148)</f>
        <v>3.7010306745058217</v>
      </c>
      <c r="P52" s="10" t="str">
        <f>name!D20</f>
        <v>54 Textiles, printing and other skilled trades</v>
      </c>
      <c r="Q52" s="11">
        <v>4.9044336362125742</v>
      </c>
      <c r="R52" s="11">
        <v>5.2371223475321456</v>
      </c>
      <c r="S52" s="345">
        <f t="shared" si="28"/>
        <v>0.33268871131957134</v>
      </c>
      <c r="T52" s="345">
        <v>2.9194455221013524</v>
      </c>
      <c r="U52" s="345">
        <f t="shared" si="29"/>
        <v>3.2521342334209238</v>
      </c>
      <c r="V52" s="346">
        <f t="shared" si="30"/>
        <v>3.1625855143517567E-2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4.5893069673815595E-2</v>
      </c>
      <c r="C53" s="11">
        <v>8.6578719042234117E-2</v>
      </c>
      <c r="D53" s="11">
        <f t="shared" si="25"/>
        <v>4.0685649368418522E-2</v>
      </c>
      <c r="E53" s="11">
        <v>3.7903584760164991E-2</v>
      </c>
      <c r="F53" s="11">
        <f t="shared" si="26"/>
        <v>7.8589234128583513E-2</v>
      </c>
      <c r="G53" s="200">
        <f t="shared" si="27"/>
        <v>4.095503815509427E-2</v>
      </c>
      <c r="I53" s="11" t="str">
        <f>I42</f>
        <v>Professional occupations</v>
      </c>
      <c r="J53" s="11">
        <v>6.8545875640503642</v>
      </c>
      <c r="K53" s="11">
        <v>4.5054590216539117</v>
      </c>
      <c r="L53" s="11">
        <v>-2.3491285423964525</v>
      </c>
      <c r="M53" s="11">
        <v>1.994791063213095</v>
      </c>
      <c r="N53" s="11">
        <v>-0.35433747918335767</v>
      </c>
      <c r="P53" s="10" t="str">
        <f>name!D21</f>
        <v>61 Caring personal service occupations</v>
      </c>
      <c r="Q53" s="11">
        <v>36.007431361544498</v>
      </c>
      <c r="R53" s="11">
        <v>38.953298129543604</v>
      </c>
      <c r="S53" s="345">
        <f t="shared" si="28"/>
        <v>2.9458667679991066</v>
      </c>
      <c r="T53" s="345">
        <v>21.954296422470136</v>
      </c>
      <c r="U53" s="345">
        <f t="shared" si="29"/>
        <v>24.900163190469243</v>
      </c>
      <c r="V53" s="346">
        <f t="shared" si="30"/>
        <v>3.224616666572877E-2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3.1307083693911053E-2</v>
      </c>
      <c r="C54" s="11">
        <v>4.784070146213442E-2</v>
      </c>
      <c r="D54" s="11">
        <f t="shared" ref="D54:D55" si="36">C54-B54</f>
        <v>1.6533617768223367E-2</v>
      </c>
      <c r="E54" s="11">
        <v>2.2606236921658637E-2</v>
      </c>
      <c r="F54" s="11">
        <f t="shared" ref="F54:F55" si="37">SUM(D54:E54)</f>
        <v>3.9139854689882E-2</v>
      </c>
      <c r="G54" s="200">
        <f t="shared" si="27"/>
        <v>3.6900055739286453E-2</v>
      </c>
      <c r="I54" s="11" t="str">
        <f>I43</f>
        <v>Associate professional occupations</v>
      </c>
      <c r="J54" s="11">
        <v>6.818907653851368</v>
      </c>
      <c r="K54" s="11">
        <v>6.6998554109535942</v>
      </c>
      <c r="L54" s="11">
        <v>-0.11905224289777472</v>
      </c>
      <c r="M54" s="11">
        <v>2.978380872448902</v>
      </c>
      <c r="N54" s="11">
        <v>2.8593286295511273</v>
      </c>
      <c r="P54" s="10" t="str">
        <f>name!D22</f>
        <v>62 Leisure, travel and related personal service occupations</v>
      </c>
      <c r="Q54" s="11">
        <v>9.5983060013514994</v>
      </c>
      <c r="R54" s="11">
        <v>9.4920823587460266</v>
      </c>
      <c r="S54" s="345">
        <f t="shared" si="28"/>
        <v>-0.10622364260547279</v>
      </c>
      <c r="T54" s="345">
        <v>5.1327861609476262</v>
      </c>
      <c r="U54" s="345">
        <f t="shared" si="29"/>
        <v>5.0265625183421534</v>
      </c>
      <c r="V54" s="346">
        <f t="shared" si="30"/>
        <v>2.8969946482150233E-2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1.6019397422424703E-3</v>
      </c>
      <c r="C55" s="11">
        <v>2.3466953992566119E-3</v>
      </c>
      <c r="D55" s="11">
        <f t="shared" si="36"/>
        <v>7.447556570141416E-4</v>
      </c>
      <c r="E55" s="11">
        <v>1.046476565691854E-3</v>
      </c>
      <c r="F55" s="11">
        <f t="shared" si="37"/>
        <v>1.7912322227059956E-3</v>
      </c>
      <c r="G55" s="200">
        <f t="shared" si="27"/>
        <v>3.4084444475760201E-2</v>
      </c>
      <c r="I55" s="11" t="str">
        <f>I44</f>
        <v>Administrative and secretarial occupations</v>
      </c>
      <c r="J55" s="11">
        <v>5.1974762193726525</v>
      </c>
      <c r="K55" s="11">
        <v>6.3911606319380088</v>
      </c>
      <c r="L55" s="11">
        <v>1.1936844125653561</v>
      </c>
      <c r="M55" s="11">
        <v>3.3944505660051782</v>
      </c>
      <c r="N55" s="11">
        <v>4.5881349785705341</v>
      </c>
      <c r="P55" s="10" t="str">
        <f>name!D23</f>
        <v>63 Community and civil enforcement occupations</v>
      </c>
      <c r="Q55" s="11">
        <v>0.20181731050492011</v>
      </c>
      <c r="R55" s="11">
        <v>0.26964244326710896</v>
      </c>
      <c r="S55" s="345">
        <f t="shared" si="28"/>
        <v>6.782513276218885E-2</v>
      </c>
      <c r="T55" s="345">
        <v>0.16732575230226721</v>
      </c>
      <c r="U55" s="345">
        <f t="shared" si="29"/>
        <v>0.23515088506445606</v>
      </c>
      <c r="V55" s="346">
        <f t="shared" si="30"/>
        <v>4.1075964108034713E-2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9.1149589874688533E-2</v>
      </c>
      <c r="C56" s="11">
        <v>0.12436551953138739</v>
      </c>
      <c r="D56" s="11">
        <f t="shared" si="25"/>
        <v>3.3215929656698853E-2</v>
      </c>
      <c r="E56" s="11">
        <v>4.9604930307335732E-2</v>
      </c>
      <c r="F56" s="11">
        <f t="shared" si="26"/>
        <v>8.2820859964034585E-2</v>
      </c>
      <c r="G56" s="200">
        <f t="shared" si="27"/>
        <v>2.9391336349851471E-2</v>
      </c>
      <c r="I56" s="11" t="str">
        <f t="shared" ref="I56:I60" si="38">I45</f>
        <v>Skilled trades occupations</v>
      </c>
      <c r="J56" s="11">
        <v>1.5954931360450006</v>
      </c>
      <c r="K56" s="11">
        <v>2.1380852974631384</v>
      </c>
      <c r="L56" s="11">
        <v>0.5425921614181376</v>
      </c>
      <c r="M56" s="11">
        <v>1.0631372795494625</v>
      </c>
      <c r="N56" s="11">
        <v>1.6057294409676</v>
      </c>
      <c r="P56" s="10" t="str">
        <f>name!D24</f>
        <v>71 Sales occupations</v>
      </c>
      <c r="Q56" s="11">
        <v>18.986171931649857</v>
      </c>
      <c r="R56" s="11">
        <v>15.828661082371942</v>
      </c>
      <c r="S56" s="345">
        <f t="shared" si="28"/>
        <v>-3.157510849277914</v>
      </c>
      <c r="T56" s="345">
        <v>8.992608581957299</v>
      </c>
      <c r="U56" s="345">
        <f t="shared" si="29"/>
        <v>5.8350977326793849</v>
      </c>
      <c r="V56" s="346">
        <f t="shared" si="30"/>
        <v>2.6186014361614829E-2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3.8603917053988135E-2</v>
      </c>
      <c r="C57" s="11">
        <v>7.8371410610594314E-2</v>
      </c>
      <c r="D57" s="11">
        <f t="shared" si="25"/>
        <v>3.9767493556606179E-2</v>
      </c>
      <c r="E57" s="11">
        <v>2.8285007151149805E-2</v>
      </c>
      <c r="F57" s="11">
        <f t="shared" si="26"/>
        <v>6.8052500707755981E-2</v>
      </c>
      <c r="G57" s="200">
        <f t="shared" si="27"/>
        <v>3.7325026527876393E-2</v>
      </c>
      <c r="I57" s="11" t="str">
        <f t="shared" si="38"/>
        <v>Caring, leisure and other service occupations</v>
      </c>
      <c r="J57" s="11">
        <v>5.8630286898095019</v>
      </c>
      <c r="K57" s="11">
        <v>6.7896864017267431</v>
      </c>
      <c r="L57" s="11">
        <v>0.926657711917241</v>
      </c>
      <c r="M57" s="11">
        <v>3.7193160070898035</v>
      </c>
      <c r="N57" s="11">
        <v>4.6459737190070447</v>
      </c>
      <c r="P57" s="10" t="str">
        <f>name!D25</f>
        <v>72 Customer service occupations</v>
      </c>
      <c r="Q57" s="11">
        <v>6.1018872018890464</v>
      </c>
      <c r="R57" s="11">
        <v>8.0630452843721585</v>
      </c>
      <c r="S57" s="345">
        <f t="shared" si="28"/>
        <v>1.9611580824831121</v>
      </c>
      <c r="T57" s="345">
        <v>3.9646902522241003</v>
      </c>
      <c r="U57" s="345">
        <f t="shared" si="29"/>
        <v>5.9258483347072124</v>
      </c>
      <c r="V57" s="346">
        <f t="shared" si="30"/>
        <v>3.3938032962657738E-2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2.3671056266662008E-2</v>
      </c>
      <c r="C58" s="11">
        <v>5.3328142531865269E-2</v>
      </c>
      <c r="D58" s="11">
        <f t="shared" ref="D58:D59" si="39">C58-B58</f>
        <v>2.9657086265203261E-2</v>
      </c>
      <c r="E58" s="11">
        <v>1.9823907284070977E-2</v>
      </c>
      <c r="F58" s="11">
        <f t="shared" ref="F58:F59" si="40">SUM(D58:E58)</f>
        <v>4.9480993549274238E-2</v>
      </c>
      <c r="G58" s="200">
        <f t="shared" si="27"/>
        <v>4.1393243246397704E-2</v>
      </c>
      <c r="I58" s="11" t="str">
        <f t="shared" si="38"/>
        <v>Sales and customer service occupations</v>
      </c>
      <c r="J58" s="11">
        <v>2.2315218862799395</v>
      </c>
      <c r="K58" s="11">
        <v>2.9128132906063997</v>
      </c>
      <c r="L58" s="11">
        <v>0.68129140432646007</v>
      </c>
      <c r="M58" s="11">
        <v>1.3597369541730133</v>
      </c>
      <c r="N58" s="11">
        <v>2.0410283584994735</v>
      </c>
      <c r="P58" s="10" t="str">
        <f>name!D26</f>
        <v>81 Process, plant and machine operatives</v>
      </c>
      <c r="Q58" s="11">
        <v>1.4094917832342098</v>
      </c>
      <c r="R58" s="11">
        <v>1.6141693334430807</v>
      </c>
      <c r="S58" s="345">
        <f t="shared" si="28"/>
        <v>0.20467755020887091</v>
      </c>
      <c r="T58" s="345">
        <v>0.74923323767920313</v>
      </c>
      <c r="U58" s="345">
        <f t="shared" si="29"/>
        <v>0.95391078788807404</v>
      </c>
      <c r="V58" s="346">
        <f t="shared" si="30"/>
        <v>2.8826917862376122E-2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5.6922350483685845E-2</v>
      </c>
      <c r="C59" s="11">
        <v>0.10886835887368966</v>
      </c>
      <c r="D59" s="11">
        <f t="shared" si="39"/>
        <v>5.1946008390003816E-2</v>
      </c>
      <c r="E59" s="11">
        <v>5.604085224491856E-2</v>
      </c>
      <c r="F59" s="11">
        <f t="shared" si="40"/>
        <v>0.10798686063492238</v>
      </c>
      <c r="G59" s="200">
        <f t="shared" si="27"/>
        <v>4.6751547130545967E-2</v>
      </c>
      <c r="I59" s="11" t="str">
        <f t="shared" si="38"/>
        <v>Process, plant and machine operatives</v>
      </c>
      <c r="J59" s="11">
        <v>0.67648934630268953</v>
      </c>
      <c r="K59" s="11">
        <v>1.1004625475425056</v>
      </c>
      <c r="L59" s="11">
        <v>0.42397320123981619</v>
      </c>
      <c r="M59" s="11">
        <v>0.55261543189723417</v>
      </c>
      <c r="N59" s="11">
        <v>0.97658863313705035</v>
      </c>
      <c r="P59" s="10" t="str">
        <f>name!D27</f>
        <v>82 Transport and mobile machine drivers and operatives</v>
      </c>
      <c r="Q59" s="11">
        <v>1.4948825203935561</v>
      </c>
      <c r="R59" s="11">
        <v>2.5277674562826933</v>
      </c>
      <c r="S59" s="345">
        <f t="shared" si="28"/>
        <v>1.0328849358891372</v>
      </c>
      <c r="T59" s="345">
        <v>1.3173828015853741</v>
      </c>
      <c r="U59" s="345">
        <f t="shared" si="29"/>
        <v>2.3502677374745113</v>
      </c>
      <c r="V59" s="346">
        <f t="shared" si="30"/>
        <v>4.302955630034444E-2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5.2122214759886022E-4</v>
      </c>
      <c r="C60" s="11">
        <v>5.3128477144858918E-4</v>
      </c>
      <c r="D60" s="11">
        <f t="shared" si="25"/>
        <v>1.0062623849728955E-5</v>
      </c>
      <c r="E60" s="11">
        <v>2.7471650552599714E-4</v>
      </c>
      <c r="F60" s="11">
        <f t="shared" si="26"/>
        <v>2.8477912937572609E-4</v>
      </c>
      <c r="G60" s="200">
        <f t="shared" si="27"/>
        <v>2.8625095453484795E-2</v>
      </c>
      <c r="I60" s="11" t="str">
        <f t="shared" si="38"/>
        <v>Elementary occupations</v>
      </c>
      <c r="J60" s="11">
        <v>2.8770217114387191</v>
      </c>
      <c r="K60" s="11">
        <v>4.4080901391690901</v>
      </c>
      <c r="L60" s="11">
        <v>1.5310684277303712</v>
      </c>
      <c r="M60" s="11">
        <v>2.1950253637422228</v>
      </c>
      <c r="N60" s="11">
        <v>3.7260937914725938</v>
      </c>
      <c r="P60" s="10" t="str">
        <f>name!D28</f>
        <v>91 Elementary trades and related occupations</v>
      </c>
      <c r="Q60" s="11">
        <v>1.0405610773144769</v>
      </c>
      <c r="R60" s="11">
        <v>0.85559850396093884</v>
      </c>
      <c r="S60" s="345">
        <f t="shared" si="28"/>
        <v>-0.18496257335353805</v>
      </c>
      <c r="T60" s="345">
        <v>0.5123883382463853</v>
      </c>
      <c r="U60" s="345">
        <f t="shared" si="29"/>
        <v>0.32742576489284725</v>
      </c>
      <c r="V60" s="346">
        <f t="shared" si="30"/>
        <v>2.705251132289388E-2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5.0393930799505063E-2</v>
      </c>
      <c r="C61" s="11">
        <v>7.4158236366572691E-2</v>
      </c>
      <c r="D61" s="11">
        <f t="shared" ref="D61" si="41">C61-B61</f>
        <v>2.3764305567067628E-2</v>
      </c>
      <c r="E61" s="11">
        <v>3.6173856758316296E-2</v>
      </c>
      <c r="F61" s="11">
        <f t="shared" ref="F61" si="42">SUM(D61:E61)</f>
        <v>5.9938162325383924E-2</v>
      </c>
      <c r="G61" s="200">
        <f t="shared" ref="G61" si="43">IF(B61&gt;0,(1+(E61/B61))^(1/($C$6-$B$6))-1,0)</f>
        <v>3.6728900891753513E-2</v>
      </c>
      <c r="P61" s="10" t="str">
        <f>name!D29</f>
        <v>92 Elementary administration and service occupations</v>
      </c>
      <c r="Q61" s="11">
        <v>30.01040863699648</v>
      </c>
      <c r="R61" s="11">
        <v>29.644372969394009</v>
      </c>
      <c r="S61" s="345">
        <f t="shared" ref="S61" si="44">R61-Q61</f>
        <v>-0.36603566760247119</v>
      </c>
      <c r="T61" s="345">
        <v>17.089098629887943</v>
      </c>
      <c r="U61" s="345">
        <f t="shared" ref="U61" si="45">SUM(S61:T61)</f>
        <v>16.723062962285471</v>
      </c>
      <c r="V61" s="346">
        <f t="shared" ref="V61" si="46">IF(Q61&gt;0,(1+(T61/Q61))^(1/($C$6-$B$6))-1,0)</f>
        <v>3.0503877659474377E-2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10.275753626844077</v>
      </c>
      <c r="C62" s="11">
        <f t="shared" ref="C62:F62" si="47">SUM(C36:C61)</f>
        <v>14.941756587281052</v>
      </c>
      <c r="D62" s="11">
        <f t="shared" si="47"/>
        <v>4.6660029604369724</v>
      </c>
      <c r="E62" s="11">
        <f t="shared" si="47"/>
        <v>6.2072039171139517</v>
      </c>
      <c r="F62" s="11">
        <f t="shared" si="47"/>
        <v>10.873206877550924</v>
      </c>
      <c r="G62" s="200">
        <f t="shared" si="27"/>
        <v>3.2004118495736922E-2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296.7447007946331</v>
      </c>
      <c r="R62" s="11">
        <f>SUM(R36:R61)</f>
        <v>312.9907954939286</v>
      </c>
      <c r="S62" s="345">
        <f>R62-Q62</f>
        <v>16.246094699295497</v>
      </c>
      <c r="T62" s="11">
        <f>SUM(T36:T61)</f>
        <v>171.59283842692645</v>
      </c>
      <c r="U62" s="345">
        <f>SUM(S62:T62)</f>
        <v>187.83893312622195</v>
      </c>
      <c r="V62" s="346">
        <f t="shared" si="30"/>
        <v>3.0888590814090122E-2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6.0268532245459774</v>
      </c>
      <c r="K63" s="11">
        <f t="array" ref="K63:K71">MMULT(aggregation!$B$13:$AA$21,C152:C177)</f>
        <v>6.7693849367108747</v>
      </c>
      <c r="L63" s="11">
        <f t="array" ref="L63:L71">MMULT(aggregation!$B$13:$AA$21,D152:D177)</f>
        <v>0.74253171216489755</v>
      </c>
      <c r="M63" s="11">
        <f t="array" ref="M63:M71">MMULT(aggregation!$B$13:$AA$21,E152:E177)</f>
        <v>3.4709837496738869</v>
      </c>
      <c r="N63" s="11">
        <f t="array" ref="N63:N71">MMULT(aggregation!$B$13:$AA$21,F152:F177)</f>
        <v>4.2135154618387842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7.10879543729631</v>
      </c>
      <c r="K64" s="11">
        <v>7.3279485464713989</v>
      </c>
      <c r="L64" s="11">
        <v>0.21915310917508934</v>
      </c>
      <c r="M64" s="11">
        <v>3.1000378306259906</v>
      </c>
      <c r="N64" s="11">
        <v>3.3191909398010804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7.2155173837660449</v>
      </c>
      <c r="C65" s="11">
        <v>9.4923403612824764</v>
      </c>
      <c r="D65" s="11">
        <f>C65-B65</f>
        <v>2.2768229775164315</v>
      </c>
      <c r="E65" s="11">
        <v>4.346442165006045</v>
      </c>
      <c r="F65" s="11">
        <f>SUM(D65:E65)</f>
        <v>6.6232651425224764</v>
      </c>
      <c r="G65" s="200">
        <f>IF(B65&gt;0,(1+(E65/B65))^(1/($C$6-$B$6))-1,0)</f>
        <v>3.1931646368543509E-2</v>
      </c>
      <c r="I65" s="11" t="str">
        <f>I54</f>
        <v>Associate professional occupations</v>
      </c>
      <c r="J65" s="11">
        <v>5.9976667508946981</v>
      </c>
      <c r="K65" s="11">
        <v>5.9439482100934971</v>
      </c>
      <c r="L65" s="11">
        <v>-5.371854080120142E-2</v>
      </c>
      <c r="M65" s="11">
        <v>2.6287273746955897</v>
      </c>
      <c r="N65" s="11">
        <v>2.5750088338943882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2.6354934966800974</v>
      </c>
      <c r="C66" s="11">
        <v>5.188067432558392</v>
      </c>
      <c r="D66" s="11">
        <f t="shared" ref="D66:D89" si="50">C66-B66</f>
        <v>2.5525739358782946</v>
      </c>
      <c r="E66" s="11">
        <v>2.4993610781407902</v>
      </c>
      <c r="F66" s="11">
        <f t="shared" ref="F66:F89" si="51">SUM(D66:E66)</f>
        <v>5.0519350140190848</v>
      </c>
      <c r="G66" s="200">
        <f t="shared" ref="G66:G89" si="52">IF(B66&gt;0,(1+(E66/B66))^(1/($C$6-$B$6))-1,0)</f>
        <v>4.5468807942880218E-2</v>
      </c>
      <c r="I66" s="11" t="str">
        <f>I55</f>
        <v>Administrative and secretarial occupations</v>
      </c>
      <c r="J66" s="11">
        <v>4.4099023472706671</v>
      </c>
      <c r="K66" s="11">
        <v>4.9128561570976821</v>
      </c>
      <c r="L66" s="11">
        <v>0.50295380982701487</v>
      </c>
      <c r="M66" s="11">
        <v>2.5501693189839667</v>
      </c>
      <c r="N66" s="11">
        <v>3.0531231288109817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8.8179553236484995</v>
      </c>
      <c r="C67" s="11">
        <v>13.53258549009694</v>
      </c>
      <c r="D67" s="11">
        <f t="shared" si="50"/>
        <v>4.7146301664484405</v>
      </c>
      <c r="E67" s="11">
        <v>4.5543708643465601</v>
      </c>
      <c r="F67" s="11">
        <f t="shared" si="51"/>
        <v>9.2690010307949997</v>
      </c>
      <c r="G67" s="200">
        <f t="shared" si="52"/>
        <v>2.8148716829180742E-2</v>
      </c>
      <c r="I67" s="11" t="str">
        <f t="shared" ref="I67:I71" si="53">I56</f>
        <v>Skilled trades occupations</v>
      </c>
      <c r="J67" s="11">
        <v>3.2017388836182761</v>
      </c>
      <c r="K67" s="11">
        <v>4.1127869616125023</v>
      </c>
      <c r="L67" s="11">
        <v>0.91104807799422727</v>
      </c>
      <c r="M67" s="11">
        <v>1.9012651210493661</v>
      </c>
      <c r="N67" s="11">
        <v>2.8123131990435937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5.1657639335790657</v>
      </c>
      <c r="C68" s="11">
        <v>7.1532296104647255</v>
      </c>
      <c r="D68" s="11">
        <f t="shared" si="50"/>
        <v>1.9874656768856598</v>
      </c>
      <c r="E68" s="11">
        <v>3.4483646288561443</v>
      </c>
      <c r="F68" s="11">
        <f t="shared" si="51"/>
        <v>5.4358303057418045</v>
      </c>
      <c r="G68" s="200">
        <f t="shared" si="52"/>
        <v>3.4677772775744797E-2</v>
      </c>
      <c r="I68" s="11" t="str">
        <f t="shared" si="53"/>
        <v>Caring, leisure and other service occupations</v>
      </c>
      <c r="J68" s="11">
        <v>4.3005323782950171</v>
      </c>
      <c r="K68" s="11">
        <v>5.5023712476027322</v>
      </c>
      <c r="L68" s="11">
        <v>1.2018388693077156</v>
      </c>
      <c r="M68" s="11">
        <v>2.9514713249393569</v>
      </c>
      <c r="N68" s="11">
        <v>4.1533101942470729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14.8949219777439</v>
      </c>
      <c r="C69" s="11">
        <v>19.04084487590621</v>
      </c>
      <c r="D69" s="11">
        <f t="shared" ref="D69" si="54">C69-B69</f>
        <v>4.1459228981623095</v>
      </c>
      <c r="E69" s="11">
        <v>9.2006691818916853</v>
      </c>
      <c r="F69" s="11">
        <f t="shared" ref="F69" si="55">SUM(D69:E69)</f>
        <v>13.346592080053995</v>
      </c>
      <c r="G69" s="200">
        <f t="shared" si="52"/>
        <v>3.2586929733097403E-2</v>
      </c>
      <c r="I69" s="11" t="str">
        <f t="shared" si="53"/>
        <v>Sales and customer service occupations</v>
      </c>
      <c r="J69" s="11">
        <v>1.9556353553826287</v>
      </c>
      <c r="K69" s="11">
        <v>2.4020932345536234</v>
      </c>
      <c r="L69" s="11">
        <v>0.44645787917099455</v>
      </c>
      <c r="M69" s="11">
        <v>1.0196752605891339</v>
      </c>
      <c r="N69" s="11">
        <v>1.4661331397601285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9.8993901893769483</v>
      </c>
      <c r="C70" s="11">
        <v>14.669078342015077</v>
      </c>
      <c r="D70" s="11">
        <f t="shared" si="50"/>
        <v>4.7696881526381283</v>
      </c>
      <c r="E70" s="11">
        <v>6.2781788696539138</v>
      </c>
      <c r="F70" s="11">
        <f t="shared" si="51"/>
        <v>11.047867022292042</v>
      </c>
      <c r="G70" s="200">
        <f t="shared" si="52"/>
        <v>3.3285467425799409E-2</v>
      </c>
      <c r="I70" s="11" t="str">
        <f t="shared" si="53"/>
        <v>Process, plant and machine operatives</v>
      </c>
      <c r="J70" s="11">
        <v>1.263711735750066</v>
      </c>
      <c r="K70" s="11">
        <v>1.8476170811613075</v>
      </c>
      <c r="L70" s="11">
        <v>0.58390534541124162</v>
      </c>
      <c r="M70" s="11">
        <v>0.9681391750199646</v>
      </c>
      <c r="N70" s="11">
        <v>1.5520445204312063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1.5252145383229359</v>
      </c>
      <c r="C71" s="11">
        <v>1.8530395446793504</v>
      </c>
      <c r="D71" s="11">
        <f t="shared" si="50"/>
        <v>0.32782500635641454</v>
      </c>
      <c r="E71" s="11">
        <v>0.70872168312537476</v>
      </c>
      <c r="F71" s="11">
        <f t="shared" si="51"/>
        <v>1.0365466894817894</v>
      </c>
      <c r="G71" s="200">
        <f t="shared" si="52"/>
        <v>2.5768414775757531E-2</v>
      </c>
      <c r="I71" s="11" t="str">
        <f t="shared" si="53"/>
        <v>Elementary occupations</v>
      </c>
      <c r="J71" s="11">
        <v>2.7032581877057451</v>
      </c>
      <c r="K71" s="11">
        <v>4.0205015508605504</v>
      </c>
      <c r="L71" s="11">
        <v>1.3172433631548053</v>
      </c>
      <c r="M71" s="11">
        <v>1.9962051398567771</v>
      </c>
      <c r="N71" s="11">
        <v>3.3134485030115823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1.3509948447047304</v>
      </c>
      <c r="C72" s="11">
        <v>2.0150578283114378</v>
      </c>
      <c r="D72" s="11">
        <f t="shared" si="50"/>
        <v>0.66406298360670735</v>
      </c>
      <c r="E72" s="11">
        <v>1.0048130622100573</v>
      </c>
      <c r="F72" s="11">
        <f t="shared" si="51"/>
        <v>1.6688760458167646</v>
      </c>
      <c r="G72" s="200">
        <f t="shared" si="52"/>
        <v>3.7765142029503762E-2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0.63475686426685241</v>
      </c>
      <c r="C73" s="11">
        <v>1.3547485635733552</v>
      </c>
      <c r="D73" s="11">
        <f t="shared" si="50"/>
        <v>0.71999169930650275</v>
      </c>
      <c r="E73" s="11">
        <v>0.3325918707886113</v>
      </c>
      <c r="F73" s="11">
        <f t="shared" si="51"/>
        <v>1.0525835700951141</v>
      </c>
      <c r="G73" s="200">
        <f t="shared" si="52"/>
        <v>2.8485983709072071E-2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2.9446888081368732</v>
      </c>
      <c r="C74" s="11">
        <v>4.1343177445829644</v>
      </c>
      <c r="D74" s="11">
        <f t="shared" ref="D74:D75" si="56">C74-B74</f>
        <v>1.1896289364460912</v>
      </c>
      <c r="E74" s="11">
        <v>1.8359492544500358</v>
      </c>
      <c r="F74" s="11">
        <f t="shared" ref="F74:F75" si="57">SUM(D74:E74)</f>
        <v>3.0255781908961268</v>
      </c>
      <c r="G74" s="200">
        <f t="shared" si="52"/>
        <v>3.28321874782318E-2</v>
      </c>
      <c r="I74" s="11" t="str">
        <f>I63</f>
        <v>Managers, directors and senior officials</v>
      </c>
      <c r="J74" s="11">
        <f t="array" ref="J74:J82">MMULT(aggregation!$B$13:$AA$21,B181:B206)</f>
        <v>12.747161861572922</v>
      </c>
      <c r="K74" s="11">
        <f t="array" ref="K74:K82">MMULT(aggregation!$B$13:$AA$21,C181:C206)</f>
        <v>12.701595002513807</v>
      </c>
      <c r="L74" s="11">
        <f t="array" ref="L74:L82">MMULT(aggregation!$B$13:$AA$21,D181:D206)</f>
        <v>-4.556685905911495E-2</v>
      </c>
      <c r="M74" s="11">
        <f t="array" ref="M74:M82">MMULT(aggregation!$B$13:$AA$21,E181:E206)</f>
        <v>5.6375365855244191</v>
      </c>
      <c r="N74" s="11">
        <f t="array" ref="N74:N82">MMULT(aggregation!$B$13:$AA$21,F181:F206)</f>
        <v>5.5919697264653045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5.7868638837261708</v>
      </c>
      <c r="C75" s="11">
        <v>7.7432920222456243</v>
      </c>
      <c r="D75" s="11">
        <f t="shared" si="56"/>
        <v>1.9564281385194535</v>
      </c>
      <c r="E75" s="11">
        <v>3.3320649626416015</v>
      </c>
      <c r="F75" s="11">
        <f t="shared" si="57"/>
        <v>5.2884931011610554</v>
      </c>
      <c r="G75" s="200">
        <f t="shared" si="52"/>
        <v>3.078171019123177E-2</v>
      </c>
      <c r="I75" s="11" t="str">
        <f>I64</f>
        <v>Professional occupations</v>
      </c>
      <c r="J75" s="11">
        <v>13.993773504674444</v>
      </c>
      <c r="K75" s="11">
        <v>14.853150920521131</v>
      </c>
      <c r="L75" s="11">
        <v>0.8593774158466887</v>
      </c>
      <c r="M75" s="11">
        <v>5.8785940644216961</v>
      </c>
      <c r="N75" s="11">
        <v>6.7379714802683841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3.5525564633410394</v>
      </c>
      <c r="C76" s="11">
        <v>4.9774606020996295</v>
      </c>
      <c r="D76" s="11">
        <f t="shared" si="50"/>
        <v>1.4249041387585901</v>
      </c>
      <c r="E76" s="11">
        <v>2.2955157128874224</v>
      </c>
      <c r="F76" s="11">
        <f t="shared" si="51"/>
        <v>3.7204198516460125</v>
      </c>
      <c r="G76" s="200">
        <f t="shared" si="52"/>
        <v>3.378791032238504E-2</v>
      </c>
      <c r="I76" s="11" t="str">
        <f>I65</f>
        <v>Associate professional occupations</v>
      </c>
      <c r="J76" s="11">
        <v>15.304245076846051</v>
      </c>
      <c r="K76" s="11">
        <v>13.704739185650592</v>
      </c>
      <c r="L76" s="11">
        <v>-1.5995058911954578</v>
      </c>
      <c r="M76" s="11">
        <v>5.8259321370715345</v>
      </c>
      <c r="N76" s="11">
        <v>4.2264262458760768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0.71484105212684035</v>
      </c>
      <c r="C77" s="11">
        <v>1.3725644578285086</v>
      </c>
      <c r="D77" s="11">
        <f t="shared" si="50"/>
        <v>0.65772340570166821</v>
      </c>
      <c r="E77" s="11">
        <v>0.66772439135808359</v>
      </c>
      <c r="F77" s="11">
        <f t="shared" si="51"/>
        <v>1.3254477970597518</v>
      </c>
      <c r="G77" s="200">
        <f t="shared" si="52"/>
        <v>4.4956986931127041E-2</v>
      </c>
      <c r="I77" s="11" t="str">
        <f>I66</f>
        <v>Administrative and secretarial occupations</v>
      </c>
      <c r="J77" s="11">
        <v>13.216816689161924</v>
      </c>
      <c r="K77" s="11">
        <v>7.3192217310216829</v>
      </c>
      <c r="L77" s="11">
        <v>-5.8975949581402407</v>
      </c>
      <c r="M77" s="11">
        <v>5.1405306549334284</v>
      </c>
      <c r="N77" s="11">
        <v>-0.75706430320681317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9.8848429944046398E-2</v>
      </c>
      <c r="C78" s="11">
        <v>0.13820475999147641</v>
      </c>
      <c r="D78" s="11">
        <f t="shared" si="50"/>
        <v>3.9356330047430013E-2</v>
      </c>
      <c r="E78" s="11">
        <v>6.94505118120603E-2</v>
      </c>
      <c r="F78" s="11">
        <f t="shared" si="51"/>
        <v>0.10880684185949031</v>
      </c>
      <c r="G78" s="200">
        <f t="shared" si="52"/>
        <v>3.6113758320057698E-2</v>
      </c>
      <c r="I78" s="11" t="str">
        <f t="shared" ref="I78:I82" si="58">I67</f>
        <v>Skilled trades occupations</v>
      </c>
      <c r="J78" s="11">
        <v>16.246008476231857</v>
      </c>
      <c r="K78" s="11">
        <v>15.676867234552127</v>
      </c>
      <c r="L78" s="11">
        <v>-0.56914124167973368</v>
      </c>
      <c r="M78" s="11">
        <v>6.0422458714877205</v>
      </c>
      <c r="N78" s="11">
        <v>5.4731046298079864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0.44475802678651533</v>
      </c>
      <c r="C79" s="11">
        <v>1.0492456263901642</v>
      </c>
      <c r="D79" s="11">
        <f t="shared" si="50"/>
        <v>0.60448759960364884</v>
      </c>
      <c r="E79" s="11">
        <v>0.38230829739076394</v>
      </c>
      <c r="F79" s="11">
        <f t="shared" si="51"/>
        <v>0.98679589699441284</v>
      </c>
      <c r="G79" s="200">
        <f t="shared" si="52"/>
        <v>4.222407952334728E-2</v>
      </c>
      <c r="I79" s="11" t="str">
        <f t="shared" si="58"/>
        <v>Caring, leisure and other service occupations</v>
      </c>
      <c r="J79" s="11">
        <v>19.839973202112226</v>
      </c>
      <c r="K79" s="11">
        <v>22.656858412438769</v>
      </c>
      <c r="L79" s="11">
        <v>2.8168852103265425</v>
      </c>
      <c r="M79" s="11">
        <v>11.658339787345341</v>
      </c>
      <c r="N79" s="11">
        <v>14.475224997671884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0.20269858243342767</v>
      </c>
      <c r="C80" s="11">
        <v>0.30166274664922377</v>
      </c>
      <c r="D80" s="11">
        <f t="shared" ref="D80" si="59">C80-B80</f>
        <v>9.8964164215796097E-2</v>
      </c>
      <c r="E80" s="11">
        <v>0.129954957270358</v>
      </c>
      <c r="F80" s="11">
        <f t="shared" ref="F80" si="60">SUM(D80:E80)</f>
        <v>0.22891912148615409</v>
      </c>
      <c r="G80" s="200">
        <f t="shared" si="52"/>
        <v>3.3576823940179468E-2</v>
      </c>
      <c r="I80" s="11" t="str">
        <f t="shared" si="58"/>
        <v>Sales and customer service occupations</v>
      </c>
      <c r="J80" s="11">
        <v>12.072044102877191</v>
      </c>
      <c r="K80" s="11">
        <v>12.360405969245313</v>
      </c>
      <c r="L80" s="11">
        <v>0.28836186636812311</v>
      </c>
      <c r="M80" s="11">
        <v>5.3069628822681976</v>
      </c>
      <c r="N80" s="11">
        <v>5.5953247486363207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0.47327706460589331</v>
      </c>
      <c r="C81" s="11">
        <v>0.85341463940330287</v>
      </c>
      <c r="D81" s="11">
        <f t="shared" si="50"/>
        <v>0.38013757479740956</v>
      </c>
      <c r="E81" s="11">
        <v>0.37070581965215166</v>
      </c>
      <c r="F81" s="11">
        <f t="shared" si="51"/>
        <v>0.75084339444956116</v>
      </c>
      <c r="G81" s="200">
        <f t="shared" si="52"/>
        <v>3.9316635420038049E-2</v>
      </c>
      <c r="I81" s="11" t="str">
        <f t="shared" si="58"/>
        <v>Process, plant and machine operatives</v>
      </c>
      <c r="J81" s="11">
        <v>6.1547658080025363</v>
      </c>
      <c r="K81" s="11">
        <v>8.0639045857620726</v>
      </c>
      <c r="L81" s="11">
        <v>1.9091387777595363</v>
      </c>
      <c r="M81" s="11">
        <v>3.3134498728332669</v>
      </c>
      <c r="N81" s="11">
        <v>5.2225886505928028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2.2359328755688792</v>
      </c>
      <c r="C82" s="11">
        <v>3.9214177250650675</v>
      </c>
      <c r="D82" s="11">
        <f t="shared" si="50"/>
        <v>1.6854848494961883</v>
      </c>
      <c r="E82" s="11">
        <v>1.8859781497228445</v>
      </c>
      <c r="F82" s="11">
        <f t="shared" si="51"/>
        <v>3.5714629992190328</v>
      </c>
      <c r="G82" s="200">
        <f t="shared" si="52"/>
        <v>4.1620031886670183E-2</v>
      </c>
      <c r="I82" s="11" t="str">
        <f t="shared" si="58"/>
        <v>Elementary occupations</v>
      </c>
      <c r="J82" s="11">
        <v>12.330874197619444</v>
      </c>
      <c r="K82" s="11">
        <v>11.864836650608122</v>
      </c>
      <c r="L82" s="11">
        <v>-0.46603754701132249</v>
      </c>
      <c r="M82" s="11">
        <v>5.8835961884823416</v>
      </c>
      <c r="N82" s="11">
        <v>5.4175586414710191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0.37023617352527188</v>
      </c>
      <c r="C83" s="11">
        <v>0.61559669371870895</v>
      </c>
      <c r="D83" s="11">
        <f t="shared" ref="D83:D84" si="61">C83-B83</f>
        <v>0.24536052019343707</v>
      </c>
      <c r="E83" s="11">
        <v>0.28173512709860182</v>
      </c>
      <c r="F83" s="11">
        <f t="shared" ref="F83:F84" si="62">SUM(D83:E83)</f>
        <v>0.52709564729203895</v>
      </c>
      <c r="G83" s="200">
        <f t="shared" si="52"/>
        <v>3.8444543480716353E-2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3.90336009484194E-2</v>
      </c>
      <c r="C84" s="11">
        <v>5.0632831003798853E-2</v>
      </c>
      <c r="D84" s="11">
        <f t="shared" si="61"/>
        <v>1.1599230055379453E-2</v>
      </c>
      <c r="E84" s="11">
        <v>2.1474017628429196E-2</v>
      </c>
      <c r="F84" s="11">
        <f t="shared" si="62"/>
        <v>3.3073247683808649E-2</v>
      </c>
      <c r="G84" s="200">
        <f t="shared" si="52"/>
        <v>2.9654281017857498E-2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1.4986257423627238</v>
      </c>
      <c r="C85" s="11">
        <v>2.3531721019868699</v>
      </c>
      <c r="D85" s="11">
        <f t="shared" si="50"/>
        <v>0.85454635962414605</v>
      </c>
      <c r="E85" s="11">
        <v>0.9092368619966763</v>
      </c>
      <c r="F85" s="11">
        <f t="shared" si="51"/>
        <v>1.7637832216208222</v>
      </c>
      <c r="G85" s="200">
        <f t="shared" si="52"/>
        <v>3.2117719766055153E-2</v>
      </c>
      <c r="I85" s="11" t="str">
        <f>I74</f>
        <v>Managers, directors and senior officials</v>
      </c>
      <c r="J85" s="11">
        <f t="array" ref="J85:J93">MMULT(aggregation!$B$13:$AA$21,B210:B235)</f>
        <v>10.004553885002228</v>
      </c>
      <c r="K85" s="11">
        <f t="array" ref="K85:K93">MMULT(aggregation!$B$13:$AA$21,C210:C235)</f>
        <v>8.8993316769307604</v>
      </c>
      <c r="L85" s="11">
        <f t="array" ref="L85:L93">MMULT(aggregation!$B$13:$AA$21,D210:D235)</f>
        <v>-1.1052222080714666</v>
      </c>
      <c r="M85" s="11">
        <f t="array" ref="M85:M93">MMULT(aggregation!$B$13:$AA$21,E210:E235)</f>
        <v>4.6701454729372234</v>
      </c>
      <c r="N85" s="11">
        <f t="array" ref="N85:N93">MMULT(aggregation!$B$13:$AA$21,F210:F235)</f>
        <v>3.5649232648657567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0.44430933828221963</v>
      </c>
      <c r="C86" s="11">
        <v>0.9279191518459261</v>
      </c>
      <c r="D86" s="11">
        <f t="shared" si="50"/>
        <v>0.48360981356370647</v>
      </c>
      <c r="E86" s="11">
        <v>0.359975668282915</v>
      </c>
      <c r="F86" s="11">
        <f t="shared" si="51"/>
        <v>0.84358548184662152</v>
      </c>
      <c r="G86" s="200">
        <f t="shared" si="52"/>
        <v>4.035518369395108E-2</v>
      </c>
      <c r="I86" s="11" t="str">
        <f>I75</f>
        <v>Professional occupations</v>
      </c>
      <c r="J86" s="11">
        <v>9.0441601559677434</v>
      </c>
      <c r="K86" s="11">
        <v>7.7382837322413138</v>
      </c>
      <c r="L86" s="11">
        <v>-1.3058764237264289</v>
      </c>
      <c r="M86" s="11">
        <v>3.3917425271696544</v>
      </c>
      <c r="N86" s="11">
        <v>2.0858661034432258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0.1411442393744039</v>
      </c>
      <c r="C87" s="11">
        <v>0.33522059296068185</v>
      </c>
      <c r="D87" s="11">
        <f t="shared" ref="D87:D88" si="63">C87-B87</f>
        <v>0.19407635358627795</v>
      </c>
      <c r="E87" s="11">
        <v>0.11377856761945848</v>
      </c>
      <c r="F87" s="11">
        <f t="shared" ref="F87:F88" si="64">SUM(D87:E87)</f>
        <v>0.30785492120573643</v>
      </c>
      <c r="G87" s="200">
        <f t="shared" si="52"/>
        <v>4.0198849159655214E-2</v>
      </c>
      <c r="I87" s="11" t="str">
        <f>I76</f>
        <v>Associate professional occupations</v>
      </c>
      <c r="J87" s="11">
        <v>10.999134861837099</v>
      </c>
      <c r="K87" s="11">
        <v>8.4274142788570163</v>
      </c>
      <c r="L87" s="11">
        <v>-2.571720582980082</v>
      </c>
      <c r="M87" s="11">
        <v>3.6896316211302214</v>
      </c>
      <c r="N87" s="11">
        <v>1.1179110381501391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0.44274374465046318</v>
      </c>
      <c r="C88" s="11">
        <v>0.75342665262013175</v>
      </c>
      <c r="D88" s="11">
        <f t="shared" si="63"/>
        <v>0.31068290796966858</v>
      </c>
      <c r="E88" s="11">
        <v>0.38357897981076378</v>
      </c>
      <c r="F88" s="11">
        <f t="shared" si="64"/>
        <v>0.6942618877804323</v>
      </c>
      <c r="G88" s="200">
        <f t="shared" si="52"/>
        <v>4.2477005224397013E-2</v>
      </c>
      <c r="I88" s="11" t="str">
        <f>I77</f>
        <v>Administrative and secretarial occupations</v>
      </c>
      <c r="J88" s="11">
        <v>13.211418037465339</v>
      </c>
      <c r="K88" s="11">
        <v>6.0768496524913189</v>
      </c>
      <c r="L88" s="11">
        <v>-7.1345683849740205</v>
      </c>
      <c r="M88" s="11">
        <v>3.9847946787049602</v>
      </c>
      <c r="N88" s="11">
        <v>-3.1497737062690607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8.7793512979754712E-2</v>
      </c>
      <c r="C89" s="11">
        <v>0.12506559361803901</v>
      </c>
      <c r="D89" s="11">
        <f t="shared" si="50"/>
        <v>3.72720806382843E-2</v>
      </c>
      <c r="E89" s="11">
        <v>4.7988045616743052E-2</v>
      </c>
      <c r="F89" s="11">
        <f t="shared" si="51"/>
        <v>8.5260126255027352E-2</v>
      </c>
      <c r="G89" s="200">
        <f t="shared" si="52"/>
        <v>2.9497328897427844E-2</v>
      </c>
      <c r="I89" s="11" t="str">
        <f t="shared" ref="I89:I93" si="65">I78</f>
        <v>Skilled trades occupations</v>
      </c>
      <c r="J89" s="11">
        <v>12.275155018463419</v>
      </c>
      <c r="K89" s="11">
        <v>11.22131405154019</v>
      </c>
      <c r="L89" s="11">
        <v>-1.053840966923228</v>
      </c>
      <c r="M89" s="11">
        <v>4.8890540157645876</v>
      </c>
      <c r="N89" s="11">
        <v>3.8352130488413603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1.6430382408381039</v>
      </c>
      <c r="C90" s="11">
        <v>3.1118448566601891</v>
      </c>
      <c r="D90" s="11">
        <f t="shared" ref="D90" si="66">C90-B90</f>
        <v>1.4688066158220852</v>
      </c>
      <c r="E90" s="11">
        <v>1.3702210822763696</v>
      </c>
      <c r="F90" s="11">
        <f t="shared" ref="F90" si="67">SUM(D90:E90)</f>
        <v>2.8390276980984548</v>
      </c>
      <c r="G90" s="200">
        <f t="shared" ref="G90:G91" si="68">IF(B90&gt;0,(1+(E90/B90))^(1/($C$6-$B$6))-1,0)</f>
        <v>4.1260169122416368E-2</v>
      </c>
      <c r="I90" s="11" t="str">
        <f t="shared" si="65"/>
        <v>Caring, leisure and other service occupations</v>
      </c>
      <c r="J90" s="11">
        <v>13.580831633017613</v>
      </c>
      <c r="K90" s="11">
        <v>11.076701070645468</v>
      </c>
      <c r="L90" s="11">
        <v>-2.5041305623721457</v>
      </c>
      <c r="M90" s="11">
        <v>5.8197325343500106</v>
      </c>
      <c r="N90" s="11">
        <v>3.3156019719778644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73.261398331720102</v>
      </c>
      <c r="C91" s="11">
        <f t="shared" ref="C91:F91" si="69">SUM(C65:C90)</f>
        <v>107.06345084755824</v>
      </c>
      <c r="D91" s="11">
        <f t="shared" si="69"/>
        <v>33.802052515838135</v>
      </c>
      <c r="E91" s="11">
        <f t="shared" si="69"/>
        <v>46.831153811534449</v>
      </c>
      <c r="F91" s="11">
        <f t="shared" si="69"/>
        <v>80.633206327372591</v>
      </c>
      <c r="G91" s="200">
        <f t="shared" si="68"/>
        <v>3.3497407079729147E-2</v>
      </c>
      <c r="I91" s="11" t="str">
        <f t="shared" si="65"/>
        <v>Sales and customer service occupations</v>
      </c>
      <c r="J91" s="11">
        <v>10.319991147416848</v>
      </c>
      <c r="K91" s="11">
        <v>8.1348394389574281</v>
      </c>
      <c r="L91" s="11">
        <v>-2.1851517084594203</v>
      </c>
      <c r="M91" s="11">
        <v>3.9974511628623746</v>
      </c>
      <c r="N91" s="11">
        <v>1.8122994544029543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7.6777666562628681</v>
      </c>
      <c r="K92" s="11">
        <v>8.3706371907433983</v>
      </c>
      <c r="L92" s="11">
        <v>0.69287053448052971</v>
      </c>
      <c r="M92" s="11">
        <v>4.0660377643461452</v>
      </c>
      <c r="N92" s="11">
        <v>4.7589082988266753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17.512888777220358</v>
      </c>
      <c r="K93" s="11">
        <v>16.090333370905498</v>
      </c>
      <c r="L93" s="11">
        <v>-1.4225554063148573</v>
      </c>
      <c r="M93" s="11">
        <v>7.8558514260932304</v>
      </c>
      <c r="N93" s="11">
        <v>6.4332960197783731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14.90909979268787</v>
      </c>
      <c r="C94" s="11">
        <v>16.334915237473606</v>
      </c>
      <c r="D94" s="11">
        <f>C94-B94</f>
        <v>1.4258154447857354</v>
      </c>
      <c r="E94" s="11">
        <v>8.5985220684981503</v>
      </c>
      <c r="F94" s="11">
        <f>SUM(D94:E94)</f>
        <v>10.024337513283886</v>
      </c>
      <c r="G94" s="200">
        <f>IF(B94&gt;0,(1+(E94/B94))^(1/($C$6-$B$6))-1,0)</f>
        <v>3.0822331167755124E-2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4.9856494671031566</v>
      </c>
      <c r="C95" s="11">
        <v>7.9876839728916789</v>
      </c>
      <c r="D95" s="11">
        <f t="shared" ref="D95:D118" si="72">C95-B95</f>
        <v>3.0020345057885223</v>
      </c>
      <c r="E95" s="11">
        <v>4.3488770318780725</v>
      </c>
      <c r="F95" s="11">
        <f t="shared" ref="F95:F118" si="73">SUM(D95:E95)</f>
        <v>7.3509115376665948</v>
      </c>
      <c r="G95" s="200">
        <f t="shared" ref="G95:G120" si="74">IF(B95&gt;0,(1+(E95/B95))^(1/($C$6-$B$6))-1,0)</f>
        <v>4.2696790651552519E-2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13.152103287361363</v>
      </c>
      <c r="C96" s="11">
        <v>14.445091334481036</v>
      </c>
      <c r="D96" s="11">
        <f t="shared" si="72"/>
        <v>1.2929880471196729</v>
      </c>
      <c r="E96" s="11">
        <v>5.5763992676298439</v>
      </c>
      <c r="F96" s="11">
        <f t="shared" si="73"/>
        <v>6.8693873147495168</v>
      </c>
      <c r="G96" s="200">
        <f t="shared" si="74"/>
        <v>2.3844157240538566E-2</v>
      </c>
      <c r="I96" s="11" t="str">
        <f>I85</f>
        <v>Managers, directors and senior officials</v>
      </c>
      <c r="J96" s="11">
        <f t="array" ref="J96:J104">MMULT(aggregation!$B$13:$AA$21,B239:B264)</f>
        <v>6.1447865225790457</v>
      </c>
      <c r="K96" s="11">
        <f t="array" ref="K96:K104">MMULT(aggregation!$B$13:$AA$21,C239:C264)</f>
        <v>4.8950141777132838</v>
      </c>
      <c r="L96" s="11">
        <f t="array" ref="L96:L104">MMULT(aggregation!$B$13:$AA$21,D239:D264)</f>
        <v>-1.2497723448657618</v>
      </c>
      <c r="M96" s="11">
        <f t="array" ref="M96:M104">MMULT(aggregation!$B$13:$AA$21,E239:E264)</f>
        <v>2.5247358857413489</v>
      </c>
      <c r="N96" s="11">
        <f t="array" ref="N96:N104">MMULT(aggregation!$B$13:$AA$21,F239:F264)</f>
        <v>1.2749635408755871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9.8374278502966561</v>
      </c>
      <c r="C97" s="11">
        <v>11.903022859323109</v>
      </c>
      <c r="D97" s="11">
        <f t="shared" si="72"/>
        <v>2.0655950090264525</v>
      </c>
      <c r="E97" s="11">
        <v>6.3640973206190683</v>
      </c>
      <c r="F97" s="11">
        <f t="shared" si="73"/>
        <v>8.4296923296455208</v>
      </c>
      <c r="G97" s="200">
        <f t="shared" si="74"/>
        <v>3.3820062661685135E-2</v>
      </c>
      <c r="I97" s="11" t="str">
        <f>I86</f>
        <v>Professional occupations</v>
      </c>
      <c r="J97" s="11">
        <v>5.1799580029556518</v>
      </c>
      <c r="K97" s="11">
        <v>3.8332557814442705</v>
      </c>
      <c r="L97" s="11">
        <v>-1.3467022215113809</v>
      </c>
      <c r="M97" s="11">
        <v>1.787825197851574</v>
      </c>
      <c r="N97" s="11">
        <v>0.44112297634019304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8.2789243034156179</v>
      </c>
      <c r="C98" s="11">
        <v>6.5160104087111659</v>
      </c>
      <c r="D98" s="11">
        <f t="shared" ref="D98" si="75">C98-B98</f>
        <v>-1.762913894704452</v>
      </c>
      <c r="E98" s="11">
        <v>3.7656262367465168</v>
      </c>
      <c r="F98" s="11">
        <f t="shared" ref="F98" si="76">SUM(D98:E98)</f>
        <v>2.0027123420420647</v>
      </c>
      <c r="G98" s="200">
        <f t="shared" si="74"/>
        <v>2.530823558416162E-2</v>
      </c>
      <c r="I98" s="11" t="str">
        <f>I87</f>
        <v>Associate professional occupations</v>
      </c>
      <c r="J98" s="11">
        <v>6.0545022499412404</v>
      </c>
      <c r="K98" s="11">
        <v>3.8426634597479676</v>
      </c>
      <c r="L98" s="11">
        <v>-2.2118387901932728</v>
      </c>
      <c r="M98" s="11">
        <v>1.8165493423321379</v>
      </c>
      <c r="N98" s="11">
        <v>-0.39528944786113496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15.488745166513718</v>
      </c>
      <c r="C99" s="11">
        <v>18.886412620785915</v>
      </c>
      <c r="D99" s="11">
        <f t="shared" si="72"/>
        <v>3.397667454272197</v>
      </c>
      <c r="E99" s="11">
        <v>9.0146420021170695</v>
      </c>
      <c r="F99" s="11">
        <f t="shared" si="73"/>
        <v>12.412309456389266</v>
      </c>
      <c r="G99" s="200">
        <f t="shared" si="74"/>
        <v>3.105221407429215E-2</v>
      </c>
      <c r="I99" s="11" t="str">
        <f>I88</f>
        <v>Administrative and secretarial occupations</v>
      </c>
      <c r="J99" s="11">
        <v>6.9839078089644895</v>
      </c>
      <c r="K99" s="11">
        <v>1.2071969736426529</v>
      </c>
      <c r="L99" s="11">
        <v>-5.7767108353218362</v>
      </c>
      <c r="M99" s="11">
        <v>1.35838132847079</v>
      </c>
      <c r="N99" s="11">
        <v>-4.4183295068510464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2.937706345771026</v>
      </c>
      <c r="C100" s="11">
        <v>2.8997349576448972</v>
      </c>
      <c r="D100" s="11">
        <f t="shared" si="72"/>
        <v>-3.7971388126128769E-2</v>
      </c>
      <c r="E100" s="11">
        <v>1.2473876911690747</v>
      </c>
      <c r="F100" s="11">
        <f t="shared" si="73"/>
        <v>1.2094163030429459</v>
      </c>
      <c r="G100" s="200">
        <f t="shared" si="74"/>
        <v>2.3873861349938075E-2</v>
      </c>
      <c r="I100" s="11" t="str">
        <f t="shared" ref="I100:I104" si="77">I89</f>
        <v>Skilled trades occupations</v>
      </c>
      <c r="J100" s="11">
        <v>7.1757807310920345</v>
      </c>
      <c r="K100" s="11">
        <v>6.3375180290532569</v>
      </c>
      <c r="L100" s="11">
        <v>-0.8382627020387774</v>
      </c>
      <c r="M100" s="11">
        <v>2.72779880957426</v>
      </c>
      <c r="N100" s="11">
        <v>1.8895361075354828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3.6431774720130154</v>
      </c>
      <c r="C101" s="11">
        <v>4.629494170545736</v>
      </c>
      <c r="D101" s="11">
        <f t="shared" si="72"/>
        <v>0.98631669853272053</v>
      </c>
      <c r="E101" s="11">
        <v>2.6102183669509222</v>
      </c>
      <c r="F101" s="11">
        <f t="shared" si="73"/>
        <v>3.5965350654836428</v>
      </c>
      <c r="G101" s="200">
        <f t="shared" si="74"/>
        <v>3.6674397108285461E-2</v>
      </c>
      <c r="I101" s="11" t="str">
        <f t="shared" si="77"/>
        <v>Caring, leisure and other service occupations</v>
      </c>
      <c r="J101" s="11">
        <v>3.8135574009186239</v>
      </c>
      <c r="K101" s="11">
        <v>2.6771647023832901</v>
      </c>
      <c r="L101" s="11">
        <v>-1.1363926985353336</v>
      </c>
      <c r="M101" s="11">
        <v>1.2054540093050148</v>
      </c>
      <c r="N101" s="11">
        <v>6.9061310769681347E-2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2.6271982481871556</v>
      </c>
      <c r="C102" s="11">
        <v>4.7313090855193414</v>
      </c>
      <c r="D102" s="11">
        <f t="shared" si="72"/>
        <v>2.1041108373321857</v>
      </c>
      <c r="E102" s="11">
        <v>1.6212131238540339</v>
      </c>
      <c r="F102" s="11">
        <f t="shared" si="73"/>
        <v>3.7253239611862199</v>
      </c>
      <c r="G102" s="200">
        <f t="shared" si="74"/>
        <v>3.2560675404225359E-2</v>
      </c>
      <c r="I102" s="11" t="str">
        <f t="shared" si="77"/>
        <v>Sales and customer service occupations</v>
      </c>
      <c r="J102" s="11">
        <v>6.1682283007325882</v>
      </c>
      <c r="K102" s="11">
        <v>2.7668665957318246</v>
      </c>
      <c r="L102" s="11">
        <v>-3.4013617050007632</v>
      </c>
      <c r="M102" s="11">
        <v>1.5170611190544214</v>
      </c>
      <c r="N102" s="11">
        <v>-1.8843005859463415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5.0511157857644866</v>
      </c>
      <c r="C103" s="11">
        <v>5.5063242805235717</v>
      </c>
      <c r="D103" s="11">
        <f t="shared" ref="D103:D104" si="78">C103-B103</f>
        <v>0.45520849475908509</v>
      </c>
      <c r="E103" s="11">
        <v>2.5125652883177256</v>
      </c>
      <c r="F103" s="11">
        <f t="shared" ref="F103:F104" si="79">SUM(D103:E103)</f>
        <v>2.9677737830768107</v>
      </c>
      <c r="G103" s="200">
        <f t="shared" si="74"/>
        <v>2.7282111512989093E-2</v>
      </c>
      <c r="I103" s="11" t="str">
        <f t="shared" si="77"/>
        <v>Process, plant and machine operatives</v>
      </c>
      <c r="J103" s="11">
        <v>5.8267274367049344</v>
      </c>
      <c r="K103" s="11">
        <v>3.6491370322213528</v>
      </c>
      <c r="L103" s="11">
        <v>-2.1775904044835817</v>
      </c>
      <c r="M103" s="11">
        <v>2.1008271332281874</v>
      </c>
      <c r="N103" s="11">
        <v>-7.6763271255394505E-2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11.056254378310665</v>
      </c>
      <c r="C104" s="11">
        <v>11.530417067572358</v>
      </c>
      <c r="D104" s="11">
        <f t="shared" si="78"/>
        <v>0.4741626892616928</v>
      </c>
      <c r="E104" s="11">
        <v>5.5777858184514368</v>
      </c>
      <c r="F104" s="11">
        <f t="shared" si="79"/>
        <v>6.0519485077131296</v>
      </c>
      <c r="G104" s="200">
        <f t="shared" si="74"/>
        <v>2.7604462619778225E-2</v>
      </c>
      <c r="I104" s="11" t="str">
        <f t="shared" si="77"/>
        <v>Elementary occupations</v>
      </c>
      <c r="J104" s="11">
        <v>14.512846780183509</v>
      </c>
      <c r="K104" s="11">
        <v>9.7336747462125821</v>
      </c>
      <c r="L104" s="11">
        <v>-4.7791720339709283</v>
      </c>
      <c r="M104" s="11">
        <v>4.9739560726240661</v>
      </c>
      <c r="N104" s="11">
        <v>0.1947840386531382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10.453869832868163</v>
      </c>
      <c r="C105" s="11">
        <v>12.10128895898626</v>
      </c>
      <c r="D105" s="11">
        <f t="shared" si="72"/>
        <v>1.6474191261180966</v>
      </c>
      <c r="E105" s="11">
        <v>6.1509304568910776</v>
      </c>
      <c r="F105" s="11">
        <f t="shared" si="73"/>
        <v>7.7983495830091742</v>
      </c>
      <c r="G105" s="200">
        <f t="shared" si="74"/>
        <v>3.1328702423686794E-2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2.0815235106270218</v>
      </c>
      <c r="C106" s="11">
        <v>4.450477606500062</v>
      </c>
      <c r="D106" s="11">
        <f t="shared" si="72"/>
        <v>2.3689540958730402</v>
      </c>
      <c r="E106" s="11">
        <v>2.0266603402859094</v>
      </c>
      <c r="F106" s="11">
        <f t="shared" si="73"/>
        <v>4.3956144361589491</v>
      </c>
      <c r="G106" s="200">
        <f t="shared" si="74"/>
        <v>4.6368290164455761E-2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0.82294998975373757</v>
      </c>
      <c r="C107" s="11">
        <v>1.3731003888309385</v>
      </c>
      <c r="D107" s="11">
        <f t="shared" si="72"/>
        <v>0.55015039907720098</v>
      </c>
      <c r="E107" s="11">
        <v>0.73672420523273086</v>
      </c>
      <c r="F107" s="11">
        <f t="shared" si="73"/>
        <v>1.2868746043099319</v>
      </c>
      <c r="G107" s="200">
        <f t="shared" si="74"/>
        <v>4.3543833694493328E-2</v>
      </c>
      <c r="I107" s="11" t="str">
        <f>I96</f>
        <v>Managers, directors and senior officials</v>
      </c>
      <c r="J107" s="11">
        <f t="array" ref="J107:J115">MMULT(aggregation!$B$13:$AA$21,B268:B293)</f>
        <v>1.3780240028673512</v>
      </c>
      <c r="K107" s="11">
        <f t="array" ref="K107:K115">MMULT(aggregation!$B$13:$AA$21,C268:C293)</f>
        <v>2.1006722594640257</v>
      </c>
      <c r="L107" s="11">
        <f t="array" ref="L107:L115">MMULT(aggregation!$B$13:$AA$21,D268:D293)</f>
        <v>0.72264825659667453</v>
      </c>
      <c r="M107" s="11">
        <f t="array" ref="M107:M115">MMULT(aggregation!$B$13:$AA$21,E268:E293)</f>
        <v>0.56650835081251072</v>
      </c>
      <c r="N107" s="11">
        <f t="array" ref="N107:N115">MMULT(aggregation!$B$13:$AA$21,F268:F293)</f>
        <v>1.2891566074091851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1.1157686877887532</v>
      </c>
      <c r="C108" s="11">
        <v>1.7152696010541453</v>
      </c>
      <c r="D108" s="11">
        <f t="shared" si="72"/>
        <v>0.59950091326539212</v>
      </c>
      <c r="E108" s="11">
        <v>0.73494197875363798</v>
      </c>
      <c r="F108" s="11">
        <f t="shared" si="73"/>
        <v>1.3344428920190301</v>
      </c>
      <c r="G108" s="200">
        <f t="shared" si="74"/>
        <v>3.431055645816361E-2</v>
      </c>
      <c r="I108" s="11" t="str">
        <f>I97</f>
        <v>Professional occupations</v>
      </c>
      <c r="J108" s="11">
        <v>1.115816633409946</v>
      </c>
      <c r="K108" s="11">
        <v>2.403705994382459</v>
      </c>
      <c r="L108" s="11">
        <v>1.2878893609725126</v>
      </c>
      <c r="M108" s="11">
        <v>0.56719103924649561</v>
      </c>
      <c r="N108" s="11">
        <v>1.8550804002190082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0.63195836099798519</v>
      </c>
      <c r="C109" s="11">
        <v>0.83874840142058205</v>
      </c>
      <c r="D109" s="11">
        <f t="shared" ref="D109" si="80">C109-B109</f>
        <v>0.20679004042259685</v>
      </c>
      <c r="E109" s="11">
        <v>0.40545672903787844</v>
      </c>
      <c r="F109" s="11">
        <f t="shared" ref="F109" si="81">SUM(D109:E109)</f>
        <v>0.61224676946047529</v>
      </c>
      <c r="G109" s="200">
        <f t="shared" si="74"/>
        <v>3.3596285224426037E-2</v>
      </c>
      <c r="I109" s="11" t="str">
        <f>I98</f>
        <v>Associate professional occupations</v>
      </c>
      <c r="J109" s="11">
        <v>1.2889654244228979</v>
      </c>
      <c r="K109" s="11">
        <v>2.1280958013161904</v>
      </c>
      <c r="L109" s="11">
        <v>0.83913037689329284</v>
      </c>
      <c r="M109" s="11">
        <v>0.50303135640653318</v>
      </c>
      <c r="N109" s="11">
        <v>1.3421617332998261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1.1733414578272268</v>
      </c>
      <c r="C110" s="11">
        <v>1.810201050230527</v>
      </c>
      <c r="D110" s="11">
        <f t="shared" si="72"/>
        <v>0.63685959240330026</v>
      </c>
      <c r="E110" s="11">
        <v>0.84330348154640111</v>
      </c>
      <c r="F110" s="11">
        <f t="shared" si="73"/>
        <v>1.4801630739497014</v>
      </c>
      <c r="G110" s="200">
        <f t="shared" si="74"/>
        <v>3.676501792217679E-2</v>
      </c>
      <c r="I110" s="11" t="str">
        <f>I99</f>
        <v>Administrative and secretarial occupations</v>
      </c>
      <c r="J110" s="11">
        <v>1.6024700949341211</v>
      </c>
      <c r="K110" s="11">
        <v>1.0005794447612308</v>
      </c>
      <c r="L110" s="11">
        <v>-0.60189065017289023</v>
      </c>
      <c r="M110" s="11">
        <v>0.35451197889247321</v>
      </c>
      <c r="N110" s="11">
        <v>-0.24737867128041707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5.9990778192971534</v>
      </c>
      <c r="C111" s="11">
        <v>8.3747699264963913</v>
      </c>
      <c r="D111" s="11">
        <f>C111-B111</f>
        <v>2.3756921071992378</v>
      </c>
      <c r="E111" s="11">
        <v>4.7192671495926533</v>
      </c>
      <c r="F111" s="11">
        <f>SUM(D111:E111)</f>
        <v>7.0949592567918911</v>
      </c>
      <c r="G111" s="200">
        <f t="shared" si="74"/>
        <v>3.9448273765808617E-2</v>
      </c>
      <c r="I111" s="11" t="str">
        <f t="shared" ref="I111:I115" si="82">I100</f>
        <v>Skilled trades occupations</v>
      </c>
      <c r="J111" s="11">
        <v>2.8216842244045397</v>
      </c>
      <c r="K111" s="11">
        <v>1.5030660349439837</v>
      </c>
      <c r="L111" s="11">
        <v>-1.3186181894605555</v>
      </c>
      <c r="M111" s="11">
        <v>0.64353234447091034</v>
      </c>
      <c r="N111" s="11">
        <v>-0.67508584498964519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1.6925635236393726</v>
      </c>
      <c r="C112" s="11">
        <v>2.7040427156427942</v>
      </c>
      <c r="D112" s="11">
        <f t="shared" ref="D112:D113" si="83">C112-B112</f>
        <v>1.0114791920034216</v>
      </c>
      <c r="E112" s="11">
        <v>1.343957669577867</v>
      </c>
      <c r="F112" s="11">
        <f t="shared" ref="F112:F113" si="84">SUM(D112:E112)</f>
        <v>2.3554368615812886</v>
      </c>
      <c r="G112" s="200">
        <f t="shared" si="74"/>
        <v>3.9733625014392704E-2</v>
      </c>
      <c r="I112" s="11" t="str">
        <f t="shared" si="82"/>
        <v>Caring, leisure and other service occupations</v>
      </c>
      <c r="J112" s="11">
        <v>1.0622128348744386</v>
      </c>
      <c r="K112" s="11">
        <v>1.1981126553441281</v>
      </c>
      <c r="L112" s="11">
        <v>0.13589982046968932</v>
      </c>
      <c r="M112" s="11">
        <v>0.30586895400266667</v>
      </c>
      <c r="N112" s="11">
        <v>0.44176877447235602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0.16181157153638293</v>
      </c>
      <c r="C113" s="11">
        <v>0.21751419323638554</v>
      </c>
      <c r="D113" s="11">
        <f t="shared" si="83"/>
        <v>5.5702621700002619E-2</v>
      </c>
      <c r="E113" s="11">
        <v>0.12168072173615269</v>
      </c>
      <c r="F113" s="11">
        <f t="shared" si="84"/>
        <v>0.17738334343615531</v>
      </c>
      <c r="G113" s="200">
        <f t="shared" si="74"/>
        <v>3.8091046822053887E-2</v>
      </c>
      <c r="I113" s="11" t="str">
        <f t="shared" si="82"/>
        <v>Sales and customer service occupations</v>
      </c>
      <c r="J113" s="11">
        <v>2.1937035144573738</v>
      </c>
      <c r="K113" s="11">
        <v>1.962584894584247</v>
      </c>
      <c r="L113" s="11">
        <v>-0.23111861987312676</v>
      </c>
      <c r="M113" s="11">
        <v>0.53154815443520986</v>
      </c>
      <c r="N113" s="11">
        <v>0.3004295345620831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5.2209411936894288</v>
      </c>
      <c r="C114" s="11">
        <v>6.8340896359042453</v>
      </c>
      <c r="D114" s="11">
        <f t="shared" si="72"/>
        <v>1.6131484422148166</v>
      </c>
      <c r="E114" s="11">
        <v>3.1153102583120482</v>
      </c>
      <c r="F114" s="11">
        <f t="shared" si="73"/>
        <v>4.7284587005268648</v>
      </c>
      <c r="G114" s="200">
        <f t="shared" si="74"/>
        <v>3.1687416867535845E-2</v>
      </c>
      <c r="I114" s="11" t="str">
        <f t="shared" si="82"/>
        <v>Process, plant and machine operatives</v>
      </c>
      <c r="J114" s="11">
        <v>2.417979985886721</v>
      </c>
      <c r="K114" s="11">
        <v>1.6993452012977015</v>
      </c>
      <c r="L114" s="11">
        <v>-0.71863478458901953</v>
      </c>
      <c r="M114" s="11">
        <v>0.71799259980634755</v>
      </c>
      <c r="N114" s="11">
        <v>-6.4218478267200063E-4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1.6929177103476851</v>
      </c>
      <c r="C115" s="11">
        <v>2.9941746906485363</v>
      </c>
      <c r="D115" s="11">
        <f t="shared" si="72"/>
        <v>1.3012569803008511</v>
      </c>
      <c r="E115" s="11">
        <v>1.2589158551705284</v>
      </c>
      <c r="F115" s="11">
        <f t="shared" si="73"/>
        <v>2.5601728354713797</v>
      </c>
      <c r="G115" s="200">
        <f t="shared" si="74"/>
        <v>3.7760336697951757E-2</v>
      </c>
      <c r="I115" s="11" t="str">
        <f t="shared" si="82"/>
        <v>Elementary occupations</v>
      </c>
      <c r="J115" s="11">
        <v>5.5603727381236716</v>
      </c>
      <c r="K115" s="11">
        <v>3.3002206872476316</v>
      </c>
      <c r="L115" s="11">
        <v>-2.2601520508760395</v>
      </c>
      <c r="M115" s="11">
        <v>1.0088831039707218</v>
      </c>
      <c r="N115" s="11">
        <v>-1.2512689469053178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0.33923195244452664</v>
      </c>
      <c r="C116" s="11">
        <v>0.78326674702273424</v>
      </c>
      <c r="D116" s="11">
        <f t="shared" ref="D116:D117" si="85">C116-B116</f>
        <v>0.4440347945782076</v>
      </c>
      <c r="E116" s="11">
        <v>0.28225116432970665</v>
      </c>
      <c r="F116" s="11">
        <f t="shared" ref="F116:F117" si="86">SUM(D116:E116)</f>
        <v>0.72628595890791425</v>
      </c>
      <c r="G116" s="200">
        <f t="shared" si="74"/>
        <v>4.1187244289447644E-2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1.1323851129990308</v>
      </c>
      <c r="C117" s="11">
        <v>1.7034423072260865</v>
      </c>
      <c r="D117" s="11">
        <f t="shared" si="85"/>
        <v>0.5710571942270557</v>
      </c>
      <c r="E117" s="11">
        <v>0.93837641709680641</v>
      </c>
      <c r="F117" s="11">
        <f t="shared" si="86"/>
        <v>1.5094336113238622</v>
      </c>
      <c r="G117" s="200">
        <f t="shared" si="74"/>
        <v>4.10599255927937E-2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0.28946114474559892</v>
      </c>
      <c r="C118" s="11">
        <v>0.27029366636539737</v>
      </c>
      <c r="D118" s="11">
        <f t="shared" si="72"/>
        <v>-1.9167478380201552E-2</v>
      </c>
      <c r="E118" s="11">
        <v>0.14323501959244206</v>
      </c>
      <c r="F118" s="11">
        <f t="shared" si="73"/>
        <v>0.12406754121224051</v>
      </c>
      <c r="G118" s="200">
        <f t="shared" si="74"/>
        <v>2.7163357035755453E-2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5.2660275106110861</v>
      </c>
      <c r="C119" s="11">
        <v>8.3097631145342756</v>
      </c>
      <c r="D119" s="11">
        <f t="shared" ref="D119" si="87">C119-B119</f>
        <v>3.0437356039231895</v>
      </c>
      <c r="E119" s="11">
        <v>4.2983187812934389</v>
      </c>
      <c r="F119" s="11">
        <f t="shared" ref="F119" si="88">SUM(D119:E119)</f>
        <v>7.3420543852166285</v>
      </c>
      <c r="G119" s="200">
        <f t="shared" si="74"/>
        <v>4.0586397603440849E-2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130.04123147659791</v>
      </c>
      <c r="C120" s="11">
        <f t="shared" ref="C120:F120" si="89">SUM(C94:C119)</f>
        <v>159.85085899957178</v>
      </c>
      <c r="D120" s="11">
        <f t="shared" si="89"/>
        <v>29.809627522973894</v>
      </c>
      <c r="E120" s="11">
        <f t="shared" si="89"/>
        <v>78.356664444681172</v>
      </c>
      <c r="F120" s="11">
        <f t="shared" si="89"/>
        <v>108.16629196765506</v>
      </c>
      <c r="G120" s="200">
        <f t="shared" si="74"/>
        <v>3.1939295569962001E-2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3.0819530436245901</v>
      </c>
      <c r="C123" s="11">
        <v>3.0598971614530668</v>
      </c>
      <c r="D123" s="11">
        <f>C123-B123</f>
        <v>-2.2055882171523322E-2</v>
      </c>
      <c r="E123" s="11">
        <v>1.5542759389150125</v>
      </c>
      <c r="F123" s="11">
        <f>SUM(D123:E123)</f>
        <v>1.5322200567434892</v>
      </c>
      <c r="G123" s="200">
        <f>IF(B123&gt;0,(1+(E123/B123))^(1/($C$6-$B$6))-1,0)</f>
        <v>2.7596439140613382E-2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1.5879552340983187</v>
      </c>
      <c r="C124" s="11">
        <v>2.4127571098002951</v>
      </c>
      <c r="D124" s="11">
        <f t="shared" ref="D124:D139" si="92">C124-B124</f>
        <v>0.82480187570197638</v>
      </c>
      <c r="E124" s="11">
        <v>1.3440087420603561</v>
      </c>
      <c r="F124" s="11">
        <f t="shared" ref="F124:F131" si="93">SUM(D124:E124)</f>
        <v>2.1688106177623325</v>
      </c>
      <c r="G124" s="200">
        <f t="shared" ref="G124:G147" si="94">IF(B124&gt;0,(1+(E124/B124))^(1/($C$6-$B$6))-1,0)</f>
        <v>4.1728849591517347E-2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1.464549405191623</v>
      </c>
      <c r="C125" s="11">
        <v>1.7229014327411638</v>
      </c>
      <c r="D125" s="11">
        <f t="shared" si="92"/>
        <v>0.25835202754954079</v>
      </c>
      <c r="E125" s="11">
        <v>0.62316236347743859</v>
      </c>
      <c r="F125" s="11">
        <f t="shared" si="93"/>
        <v>0.88151439102697937</v>
      </c>
      <c r="G125" s="200">
        <f t="shared" si="94"/>
        <v>2.3916246881017678E-2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3.1378713782547716</v>
      </c>
      <c r="C126" s="11">
        <v>0.66514243098783454</v>
      </c>
      <c r="D126" s="11">
        <f t="shared" si="92"/>
        <v>-2.4727289472669369</v>
      </c>
      <c r="E126" s="11">
        <v>0.61952254520013783</v>
      </c>
      <c r="F126" s="11">
        <f t="shared" si="93"/>
        <v>-1.8532064020667991</v>
      </c>
      <c r="G126" s="200">
        <f t="shared" si="94"/>
        <v>1.2084497676013717E-2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0.64187444886463807</v>
      </c>
      <c r="C127" s="11">
        <v>0.4501813445897343</v>
      </c>
      <c r="D127" s="11">
        <f t="shared" si="92"/>
        <v>-0.19169310427490377</v>
      </c>
      <c r="E127" s="11">
        <v>0.14370746204143142</v>
      </c>
      <c r="F127" s="11">
        <f t="shared" si="93"/>
        <v>-4.7985642233472348E-2</v>
      </c>
      <c r="G127" s="200">
        <f>IF(B127&gt;0,(1+(E127/B127))^(1/($C$6-$B$6))-1,0)</f>
        <v>1.3559913488557784E-2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1.6102923317393318</v>
      </c>
      <c r="C128" s="11">
        <v>1.6672338133351792</v>
      </c>
      <c r="D128" s="11">
        <f t="shared" si="92"/>
        <v>5.6941481595847332E-2</v>
      </c>
      <c r="E128" s="11">
        <v>0.60839869249408707</v>
      </c>
      <c r="F128" s="11">
        <f t="shared" si="93"/>
        <v>0.6653401740899344</v>
      </c>
      <c r="G128" s="200">
        <f t="shared" si="94"/>
        <v>2.1596681317035404E-2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0.56388596639926236</v>
      </c>
      <c r="C129" s="11">
        <v>0.72289586872927603</v>
      </c>
      <c r="D129" s="11">
        <f t="shared" si="92"/>
        <v>0.15900990233001366</v>
      </c>
      <c r="E129" s="11">
        <v>0.29815848217979923</v>
      </c>
      <c r="F129" s="11">
        <f t="shared" si="93"/>
        <v>0.4571683845098129</v>
      </c>
      <c r="G129" s="200">
        <f t="shared" si="94"/>
        <v>2.8701148898636175E-2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1.7511390223745742</v>
      </c>
      <c r="C130" s="11">
        <v>0.74359021119252877</v>
      </c>
      <c r="D130" s="11">
        <f t="shared" si="92"/>
        <v>-1.0075488111820454</v>
      </c>
      <c r="E130" s="11">
        <v>0.49051026869827918</v>
      </c>
      <c r="F130" s="11">
        <f t="shared" si="93"/>
        <v>-0.51703854248376624</v>
      </c>
      <c r="G130" s="200">
        <f t="shared" si="94"/>
        <v>1.6599291700850394E-2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0.69246288815640533</v>
      </c>
      <c r="C131" s="11">
        <v>1.1345045216094245</v>
      </c>
      <c r="D131" s="11">
        <f t="shared" si="92"/>
        <v>0.44204163345301917</v>
      </c>
      <c r="E131" s="11">
        <v>0.35770823181920541</v>
      </c>
      <c r="F131" s="11">
        <f t="shared" si="93"/>
        <v>0.79974986527222458</v>
      </c>
      <c r="G131" s="200">
        <f t="shared" si="94"/>
        <v>2.8152583674426523E-2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0.65632714549312754</v>
      </c>
      <c r="C132" s="11">
        <v>0.75951010610957181</v>
      </c>
      <c r="D132" s="11">
        <f t="shared" si="92"/>
        <v>0.10318296061644427</v>
      </c>
      <c r="E132" s="11">
        <v>0.30337897860289126</v>
      </c>
      <c r="F132" s="11">
        <f t="shared" ref="F132:F133" si="95">SUM(D132:E132)</f>
        <v>0.40656193921933553</v>
      </c>
      <c r="G132" s="200">
        <f t="shared" si="94"/>
        <v>2.5654744369750127E-2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3.155092631427999</v>
      </c>
      <c r="C133" s="11">
        <v>3.3393547033127926</v>
      </c>
      <c r="D133" s="11">
        <f t="shared" si="92"/>
        <v>0.1842620718847936</v>
      </c>
      <c r="E133" s="11">
        <v>1.5286249111487267</v>
      </c>
      <c r="F133" s="11">
        <f t="shared" si="95"/>
        <v>1.7128869830335203</v>
      </c>
      <c r="G133" s="200">
        <f t="shared" si="94"/>
        <v>2.6688203675232947E-2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4.1311828671540489</v>
      </c>
      <c r="C134" s="11">
        <v>4.6394245445166371</v>
      </c>
      <c r="D134" s="11">
        <f t="shared" si="92"/>
        <v>0.50824167736258818</v>
      </c>
      <c r="E134" s="11">
        <v>2.5086408024464424</v>
      </c>
      <c r="F134" s="11">
        <f t="shared" ref="F134:F137" si="96">SUM(D134:E134)</f>
        <v>3.0168824798090306</v>
      </c>
      <c r="G134" s="200">
        <f t="shared" si="94"/>
        <v>3.2140473496124367E-2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1.0662933522186033</v>
      </c>
      <c r="C135" s="11">
        <v>1.7517360874213712</v>
      </c>
      <c r="D135" s="11">
        <f t="shared" si="92"/>
        <v>0.68544273520276788</v>
      </c>
      <c r="E135" s="11">
        <v>0.88580976355873575</v>
      </c>
      <c r="F135" s="11">
        <f t="shared" si="96"/>
        <v>1.5712524987615035</v>
      </c>
      <c r="G135" s="200">
        <f t="shared" si="94"/>
        <v>4.1138253301343131E-2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0.32227844538450695</v>
      </c>
      <c r="C136" s="11">
        <v>0.48995857050897179</v>
      </c>
      <c r="D136" s="11">
        <f t="shared" si="92"/>
        <v>0.16768012512446484</v>
      </c>
      <c r="E136" s="11">
        <v>0.29086600758818693</v>
      </c>
      <c r="F136" s="11">
        <f t="shared" si="96"/>
        <v>0.45854613271265177</v>
      </c>
      <c r="G136" s="200">
        <f t="shared" si="94"/>
        <v>4.3811561533489085E-2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0.4169577647221383</v>
      </c>
      <c r="C137" s="11">
        <v>0.53015676203709838</v>
      </c>
      <c r="D137" s="11">
        <f t="shared" si="92"/>
        <v>0.11319899731496008</v>
      </c>
      <c r="E137" s="11">
        <v>0.21687599477993141</v>
      </c>
      <c r="F137" s="11">
        <f t="shared" si="96"/>
        <v>0.3300749920948915</v>
      </c>
      <c r="G137" s="200">
        <f t="shared" si="94"/>
        <v>2.8313537949469003E-2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0.4200613387563838</v>
      </c>
      <c r="C138" s="11">
        <v>0.55134409997817413</v>
      </c>
      <c r="D138" s="11">
        <f t="shared" si="92"/>
        <v>0.13128276122179033</v>
      </c>
      <c r="E138" s="11">
        <v>0.28696493697800668</v>
      </c>
      <c r="F138" s="11">
        <f t="shared" ref="F138" si="97">SUM(D138:E138)</f>
        <v>0.41824769819979701</v>
      </c>
      <c r="G138" s="200">
        <f t="shared" si="94"/>
        <v>3.5320601860358458E-2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0.43619558718197166</v>
      </c>
      <c r="C139" s="11">
        <v>0.566625864938894</v>
      </c>
      <c r="D139" s="11">
        <f t="shared" si="92"/>
        <v>0.13043027775692234</v>
      </c>
      <c r="E139" s="11">
        <v>0.26843034020333739</v>
      </c>
      <c r="F139" s="11">
        <f t="shared" ref="F139" si="98">SUM(D139:E139)</f>
        <v>0.39886061796025973</v>
      </c>
      <c r="G139" s="200">
        <f t="shared" si="94"/>
        <v>3.2488342282506188E-2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4.7935401036804679</v>
      </c>
      <c r="C140" s="11">
        <v>5.2378870789952634</v>
      </c>
      <c r="D140" s="11">
        <f>C140-B140</f>
        <v>0.4443469753147955</v>
      </c>
      <c r="E140" s="11">
        <v>2.9317698156194925</v>
      </c>
      <c r="F140" s="11">
        <f>SUM(D140:E140)</f>
        <v>3.376116790934288</v>
      </c>
      <c r="G140" s="200">
        <f t="shared" si="94"/>
        <v>3.2327039999055618E-2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1.0215932630630353</v>
      </c>
      <c r="C141" s="11">
        <v>1.5011106447001017</v>
      </c>
      <c r="D141" s="11">
        <f t="shared" ref="D141:D147" si="99">C141-B141</f>
        <v>0.47951738163706636</v>
      </c>
      <c r="E141" s="11">
        <v>0.76001182087485419</v>
      </c>
      <c r="F141" s="11">
        <f t="shared" ref="F141:F142" si="100">SUM(D141:E141)</f>
        <v>1.2395292025119207</v>
      </c>
      <c r="G141" s="200">
        <f t="shared" si="94"/>
        <v>3.7772667478562116E-2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4.7895323065998842E-2</v>
      </c>
      <c r="C142" s="11">
        <v>5.0688678031377998E-2</v>
      </c>
      <c r="D142" s="11">
        <f t="shared" si="99"/>
        <v>2.7933549653791565E-3</v>
      </c>
      <c r="E142" s="11">
        <v>2.7534370595456593E-2</v>
      </c>
      <c r="F142" s="11">
        <f t="shared" si="100"/>
        <v>3.0327725560835749E-2</v>
      </c>
      <c r="G142" s="200">
        <f t="shared" si="94"/>
        <v>3.0741943926250848E-2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1.6132671680645005</v>
      </c>
      <c r="C143" s="11">
        <v>1.8659995085338439</v>
      </c>
      <c r="D143" s="11">
        <f t="shared" si="99"/>
        <v>0.25273234046934334</v>
      </c>
      <c r="E143" s="11">
        <v>0.87990443008054908</v>
      </c>
      <c r="F143" s="11">
        <f t="shared" ref="F143:F144" si="101">SUM(D143:E143)</f>
        <v>1.1326367705498925</v>
      </c>
      <c r="G143" s="200">
        <f t="shared" si="94"/>
        <v>2.9444786113987709E-2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0.61825471821543909</v>
      </c>
      <c r="C144" s="11">
        <v>1.0468137820725558</v>
      </c>
      <c r="D144" s="11">
        <f t="shared" si="99"/>
        <v>0.42855906385711673</v>
      </c>
      <c r="E144" s="11">
        <v>0.47983252409246435</v>
      </c>
      <c r="F144" s="11">
        <f t="shared" si="101"/>
        <v>0.90839158794958108</v>
      </c>
      <c r="G144" s="200">
        <f t="shared" si="94"/>
        <v>3.9037671697095488E-2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0.17832455981032619</v>
      </c>
      <c r="C145" s="11">
        <v>0.40580490843977851</v>
      </c>
      <c r="D145" s="11">
        <f t="shared" si="99"/>
        <v>0.22748034862945232</v>
      </c>
      <c r="E145" s="11">
        <v>0.1460593118661806</v>
      </c>
      <c r="F145" s="11">
        <f t="shared" ref="F145:F146" si="102">SUM(D145:E145)</f>
        <v>0.37353966049563292</v>
      </c>
      <c r="G145" s="200">
        <f t="shared" si="94"/>
        <v>4.0694372533414125E-2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0.49816478649236329</v>
      </c>
      <c r="C146" s="11">
        <v>0.69465763910272715</v>
      </c>
      <c r="D146" s="11">
        <f t="shared" si="99"/>
        <v>0.19649285261036387</v>
      </c>
      <c r="E146" s="11">
        <v>0.40655612003105357</v>
      </c>
      <c r="F146" s="11">
        <f t="shared" si="102"/>
        <v>0.60304897264141744</v>
      </c>
      <c r="G146" s="200">
        <f t="shared" si="94"/>
        <v>4.0581514847515932E-2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0.21876405538410537</v>
      </c>
      <c r="C147" s="11">
        <v>0.27244820168545841</v>
      </c>
      <c r="D147" s="11">
        <f t="shared" si="99"/>
        <v>5.3684146301353042E-2</v>
      </c>
      <c r="E147" s="11">
        <v>0.12191525581228985</v>
      </c>
      <c r="F147" s="11">
        <f t="shared" ref="F147" si="103">SUM(D147:E147)</f>
        <v>0.17559940211364289</v>
      </c>
      <c r="G147" s="200">
        <f t="shared" si="94"/>
        <v>2.9970184571113334E-2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2.6582576560546136</v>
      </c>
      <c r="C148" s="11">
        <v>4.1356419374836317</v>
      </c>
      <c r="D148" s="11">
        <f t="shared" ref="D148" si="104">C148-B148</f>
        <v>1.4773842814290181</v>
      </c>
      <c r="E148" s="11">
        <v>2.0731101079299328</v>
      </c>
      <c r="F148" s="11">
        <f t="shared" ref="F148" si="105">SUM(D148:E148)</f>
        <v>3.5504943893589509</v>
      </c>
      <c r="G148" s="200">
        <f t="shared" ref="G148:G149" si="106">IF(B148&gt;0,(1+(E148/B148))^(1/($C$6-$B$6))-1,0)</f>
        <v>3.9184456545145574E-2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36.784434484873145</v>
      </c>
      <c r="C149" s="11">
        <f t="shared" ref="C149:F149" si="107">SUM(C123:C148)</f>
        <v>40.41826701230675</v>
      </c>
      <c r="D149" s="11">
        <f t="shared" si="107"/>
        <v>3.6338325274336079</v>
      </c>
      <c r="E149" s="11">
        <f t="shared" si="107"/>
        <v>20.155738219094285</v>
      </c>
      <c r="F149" s="11">
        <f t="shared" si="107"/>
        <v>23.789570746527886</v>
      </c>
      <c r="G149" s="200">
        <f t="shared" si="106"/>
        <v>2.955680408583139E-2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4.3735166497023048</v>
      </c>
      <c r="C152" s="11">
        <v>4.2926557288455438</v>
      </c>
      <c r="D152" s="11">
        <f>C152-B152</f>
        <v>-8.0860920856760998E-2</v>
      </c>
      <c r="E152" s="11">
        <v>2.1613283016367482</v>
      </c>
      <c r="F152" s="11">
        <f>SUM(D152:E152)</f>
        <v>2.0804673807799872</v>
      </c>
      <c r="G152" s="200">
        <f>IF(B152&gt;0,(1+(E152/B152))^(1/($C$6-$B$6))-1,0)</f>
        <v>2.7133672467200443E-2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1.6533365748436724</v>
      </c>
      <c r="C153" s="11">
        <v>2.4767292078653309</v>
      </c>
      <c r="D153" s="11">
        <f t="shared" ref="D153:D168" si="110">C153-B153</f>
        <v>0.82339263302165855</v>
      </c>
      <c r="E153" s="11">
        <v>1.3096554480371385</v>
      </c>
      <c r="F153" s="11">
        <f t="shared" ref="F153:F160" si="111">SUM(D153:E153)</f>
        <v>2.1330480810587971</v>
      </c>
      <c r="G153" s="200">
        <f t="shared" ref="G153:G155" si="112">IF(B153&gt;0,(1+(E153/B153))^(1/($C$6-$B$6))-1,0)</f>
        <v>3.9659869301272632E-2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3.5552088154800137</v>
      </c>
      <c r="C154" s="11">
        <v>3.2604867973486766</v>
      </c>
      <c r="D154" s="11">
        <f t="shared" si="110"/>
        <v>-0.29472201813133703</v>
      </c>
      <c r="E154" s="11">
        <v>1.2181634946596649</v>
      </c>
      <c r="F154" s="11">
        <f t="shared" si="111"/>
        <v>0.92344147652832786</v>
      </c>
      <c r="G154" s="200">
        <f t="shared" si="112"/>
        <v>1.9836801419550243E-2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0.74281732440861037</v>
      </c>
      <c r="C155" s="11">
        <v>0.8177879968598285</v>
      </c>
      <c r="D155" s="11">
        <f t="shared" si="110"/>
        <v>7.4970672451218134E-2</v>
      </c>
      <c r="E155" s="11">
        <v>0.40194249025800627</v>
      </c>
      <c r="F155" s="11">
        <f t="shared" si="111"/>
        <v>0.4769131627092244</v>
      </c>
      <c r="G155" s="200">
        <f t="shared" si="112"/>
        <v>2.9253036140717059E-2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0.31489381615401746</v>
      </c>
      <c r="C156" s="11">
        <v>0.24190018940930066</v>
      </c>
      <c r="D156" s="11">
        <f t="shared" si="110"/>
        <v>-7.2993626744716794E-2</v>
      </c>
      <c r="E156" s="11">
        <v>0.12795380261068492</v>
      </c>
      <c r="F156" s="11">
        <f t="shared" si="111"/>
        <v>5.4960175865968131E-2</v>
      </c>
      <c r="G156" s="200">
        <f>IF(B156&gt;0,(1+(E156/B156))^(1/($C$6-$B$6))-1,0)</f>
        <v>2.2993039545741389E-2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2.4958754812536679</v>
      </c>
      <c r="C157" s="11">
        <v>3.0077735628535929</v>
      </c>
      <c r="D157" s="11">
        <f t="shared" si="110"/>
        <v>0.511898081599925</v>
      </c>
      <c r="E157" s="11">
        <v>1.3519780430976347</v>
      </c>
      <c r="F157" s="11">
        <f t="shared" si="111"/>
        <v>1.8638761246975597</v>
      </c>
      <c r="G157" s="200">
        <f t="shared" ref="G157:G178" si="113">IF(B157&gt;0,(1+(E157/B157))^(1/($C$6-$B$6))-1,0)</f>
        <v>2.9278831735534139E-2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1.2485581584081102</v>
      </c>
      <c r="C158" s="11">
        <v>0.99575551425492892</v>
      </c>
      <c r="D158" s="11">
        <f t="shared" si="110"/>
        <v>-0.25280264415318132</v>
      </c>
      <c r="E158" s="11">
        <v>0.39949736051293921</v>
      </c>
      <c r="F158" s="11">
        <f t="shared" si="111"/>
        <v>0.14669471635975789</v>
      </c>
      <c r="G158" s="200">
        <f t="shared" si="113"/>
        <v>1.8679431846398753E-2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0.58530784795974611</v>
      </c>
      <c r="C159" s="11">
        <v>0.60029093954959922</v>
      </c>
      <c r="D159" s="11">
        <f t="shared" si="110"/>
        <v>1.4983091589853115E-2</v>
      </c>
      <c r="E159" s="11">
        <v>0.32678270983181501</v>
      </c>
      <c r="F159" s="11">
        <f t="shared" si="111"/>
        <v>0.34176580142166813</v>
      </c>
      <c r="G159" s="200">
        <f t="shared" si="113"/>
        <v>3.0015058895397573E-2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0.55032644325864855</v>
      </c>
      <c r="C160" s="11">
        <v>0.67526187523151049</v>
      </c>
      <c r="D160" s="11">
        <f t="shared" si="110"/>
        <v>0.12493543197286194</v>
      </c>
      <c r="E160" s="11">
        <v>0.23076135768747041</v>
      </c>
      <c r="F160" s="11">
        <f t="shared" si="111"/>
        <v>0.35569678966033236</v>
      </c>
      <c r="G160" s="200">
        <f t="shared" si="113"/>
        <v>2.3619690827837214E-2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0.78804533624729356</v>
      </c>
      <c r="C161" s="11">
        <v>0.71039897968886101</v>
      </c>
      <c r="D161" s="11">
        <f t="shared" si="110"/>
        <v>-7.764635655843255E-2</v>
      </c>
      <c r="E161" s="11">
        <v>0.33031873362938663</v>
      </c>
      <c r="F161" s="11">
        <f t="shared" ref="F161:F162" si="114">SUM(D161:E161)</f>
        <v>0.25267237707095408</v>
      </c>
      <c r="G161" s="200">
        <f t="shared" si="113"/>
        <v>2.3612231652068827E-2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2.8254289650208997</v>
      </c>
      <c r="C162" s="11">
        <v>2.9622409013685971</v>
      </c>
      <c r="D162" s="11">
        <f t="shared" si="110"/>
        <v>0.13681193634769739</v>
      </c>
      <c r="E162" s="11">
        <v>1.3413672130339784</v>
      </c>
      <c r="F162" s="11">
        <f t="shared" si="114"/>
        <v>1.4781791493816758</v>
      </c>
      <c r="G162" s="200">
        <f t="shared" si="113"/>
        <v>2.6237446441273349E-2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3.5912764506255752</v>
      </c>
      <c r="C163" s="11">
        <v>3.8179143090156513</v>
      </c>
      <c r="D163" s="11">
        <f t="shared" si="110"/>
        <v>0.22663785839007611</v>
      </c>
      <c r="E163" s="11">
        <v>1.9618383339569725</v>
      </c>
      <c r="F163" s="11">
        <f t="shared" ref="F163:F166" si="115">SUM(D163:E163)</f>
        <v>2.1884761923470486</v>
      </c>
      <c r="G163" s="200">
        <f t="shared" si="113"/>
        <v>2.9483019149179501E-2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0.81862589664509222</v>
      </c>
      <c r="C164" s="11">
        <v>1.094941848082031</v>
      </c>
      <c r="D164" s="11">
        <f t="shared" si="110"/>
        <v>0.27631595143693877</v>
      </c>
      <c r="E164" s="11">
        <v>0.5883309850269941</v>
      </c>
      <c r="F164" s="11">
        <f t="shared" si="115"/>
        <v>0.86464693646393287</v>
      </c>
      <c r="G164" s="200">
        <f t="shared" si="113"/>
        <v>3.6763471621023447E-2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0.47548756404544085</v>
      </c>
      <c r="C165" s="11">
        <v>0.67597349960988051</v>
      </c>
      <c r="D165" s="11">
        <f t="shared" si="110"/>
        <v>0.20048593556443967</v>
      </c>
      <c r="E165" s="11">
        <v>0.36084999325838835</v>
      </c>
      <c r="F165" s="11">
        <f t="shared" si="115"/>
        <v>0.56133592882282801</v>
      </c>
      <c r="G165" s="200">
        <f t="shared" si="113"/>
        <v>3.8363696477080822E-2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1.6414558428255419</v>
      </c>
      <c r="C166" s="11">
        <v>1.9867914709526506</v>
      </c>
      <c r="D166" s="11">
        <f t="shared" si="110"/>
        <v>0.34533562812710872</v>
      </c>
      <c r="E166" s="11">
        <v>0.82696695173404067</v>
      </c>
      <c r="F166" s="11">
        <f t="shared" si="115"/>
        <v>1.1723025798611495</v>
      </c>
      <c r="G166" s="200">
        <f t="shared" si="113"/>
        <v>2.757301222645725E-2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0.56331036940043544</v>
      </c>
      <c r="C167" s="11">
        <v>0.71437732164610168</v>
      </c>
      <c r="D167" s="11">
        <f t="shared" si="110"/>
        <v>0.15106695224566624</v>
      </c>
      <c r="E167" s="11">
        <v>0.37493091942775841</v>
      </c>
      <c r="F167" s="11">
        <f t="shared" ref="F167" si="116">SUM(D167:E167)</f>
        <v>0.5259978716734246</v>
      </c>
      <c r="G167" s="200">
        <f t="shared" si="113"/>
        <v>3.4596773476204046E-2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0.5214851073468576</v>
      </c>
      <c r="C168" s="11">
        <v>0.73564466940387019</v>
      </c>
      <c r="D168" s="11">
        <f t="shared" si="110"/>
        <v>0.21415956205701259</v>
      </c>
      <c r="E168" s="11">
        <v>0.33851725662917881</v>
      </c>
      <c r="F168" s="11">
        <f t="shared" ref="F168" si="117">SUM(D168:E168)</f>
        <v>0.55267681868619145</v>
      </c>
      <c r="G168" s="200">
        <f t="shared" si="113"/>
        <v>3.3912649995735622E-2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2.9089524629683385</v>
      </c>
      <c r="C169" s="11">
        <v>3.3416110221035411</v>
      </c>
      <c r="D169" s="11">
        <f>C169-B169</f>
        <v>0.43265855913520257</v>
      </c>
      <c r="E169" s="11">
        <v>1.8588859659045425</v>
      </c>
      <c r="F169" s="11">
        <f>SUM(D169:E169)</f>
        <v>2.291544525039745</v>
      </c>
      <c r="G169" s="200">
        <f t="shared" si="113"/>
        <v>3.3488528387119576E-2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1.3498748506476939</v>
      </c>
      <c r="C170" s="11">
        <v>2.1242235297219989</v>
      </c>
      <c r="D170" s="11">
        <f t="shared" ref="D170:D176" si="118">C170-B170</f>
        <v>0.77434867907430505</v>
      </c>
      <c r="E170" s="11">
        <v>1.0708349630416323</v>
      </c>
      <c r="F170" s="11">
        <f t="shared" ref="F170:F171" si="119">SUM(D170:E170)</f>
        <v>1.8451836421159373</v>
      </c>
      <c r="G170" s="200">
        <f t="shared" si="113"/>
        <v>3.9704559000718787E-2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4.1705064678984306E-2</v>
      </c>
      <c r="C171" s="11">
        <v>3.6536695777192159E-2</v>
      </c>
      <c r="D171" s="11">
        <f t="shared" si="118"/>
        <v>-5.1683689017921475E-3</v>
      </c>
      <c r="E171" s="11">
        <v>2.1750395993182344E-2</v>
      </c>
      <c r="F171" s="11">
        <f t="shared" si="119"/>
        <v>1.6582027091390197E-2</v>
      </c>
      <c r="G171" s="200">
        <f t="shared" si="113"/>
        <v>2.8376191468750589E-2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1.3403303235024178</v>
      </c>
      <c r="C172" s="11">
        <v>1.4921380359389378</v>
      </c>
      <c r="D172" s="11">
        <f t="shared" si="118"/>
        <v>0.15180771243652003</v>
      </c>
      <c r="E172" s="11">
        <v>0.61357891075959481</v>
      </c>
      <c r="F172" s="11">
        <f t="shared" ref="F172:F173" si="120">SUM(D172:E172)</f>
        <v>0.76538662319611483</v>
      </c>
      <c r="G172" s="200">
        <f t="shared" si="113"/>
        <v>2.5446096329107881E-2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0.61530503188021091</v>
      </c>
      <c r="C173" s="11">
        <v>0.90995519861468543</v>
      </c>
      <c r="D173" s="11">
        <f t="shared" si="118"/>
        <v>0.29465016673447453</v>
      </c>
      <c r="E173" s="11">
        <v>0.40609634982953907</v>
      </c>
      <c r="F173" s="11">
        <f t="shared" si="120"/>
        <v>0.70074651656401366</v>
      </c>
      <c r="G173" s="200">
        <f t="shared" si="113"/>
        <v>3.4364797084352139E-2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0.40636917451151566</v>
      </c>
      <c r="C174" s="11">
        <v>0.71531354680261883</v>
      </c>
      <c r="D174" s="11">
        <f t="shared" si="118"/>
        <v>0.30894437229110316</v>
      </c>
      <c r="E174" s="11">
        <v>0.28375039311585509</v>
      </c>
      <c r="F174" s="11">
        <f t="shared" ref="F174:F175" si="121">SUM(D174:E174)</f>
        <v>0.59269476540695831</v>
      </c>
      <c r="G174" s="200">
        <f t="shared" si="113"/>
        <v>3.5937542697549452E-2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0.85734256123855024</v>
      </c>
      <c r="C175" s="11">
        <v>1.1323035343586887</v>
      </c>
      <c r="D175" s="11">
        <f t="shared" si="118"/>
        <v>0.27496097312013845</v>
      </c>
      <c r="E175" s="11">
        <v>0.68438878190410957</v>
      </c>
      <c r="F175" s="11">
        <f t="shared" si="121"/>
        <v>0.95934975502424802</v>
      </c>
      <c r="G175" s="200">
        <f t="shared" si="113"/>
        <v>3.9896910275716957E-2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0.26376014934738151</v>
      </c>
      <c r="C176" s="11">
        <v>0.25018111794205261</v>
      </c>
      <c r="D176" s="11">
        <f t="shared" si="118"/>
        <v>-1.3579031405328901E-2</v>
      </c>
      <c r="E176" s="11">
        <v>0.11670993966735596</v>
      </c>
      <c r="F176" s="11">
        <f t="shared" ref="F176" si="122">SUM(D176:E176)</f>
        <v>0.10313090826202706</v>
      </c>
      <c r="G176" s="200">
        <f t="shared" si="113"/>
        <v>2.4725214569295328E-2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2.4394980383583635</v>
      </c>
      <c r="C177" s="11">
        <v>3.7703204329184978</v>
      </c>
      <c r="D177" s="11">
        <f t="shared" ref="D177" si="123">C177-B177</f>
        <v>1.3308223945601343</v>
      </c>
      <c r="E177" s="11">
        <v>1.8794952001894212</v>
      </c>
      <c r="F177" s="11">
        <f t="shared" ref="F177" si="124">SUM(D177:E177)</f>
        <v>3.2103175947495552</v>
      </c>
      <c r="G177" s="200">
        <f t="shared" si="113"/>
        <v>3.8816414569293523E-2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36.968094300759404</v>
      </c>
      <c r="C178" s="11">
        <f t="shared" ref="C178:F178" si="125">SUM(C152:C177)</f>
        <v>42.839507926164174</v>
      </c>
      <c r="D178" s="11">
        <f t="shared" si="125"/>
        <v>5.8714136254047853</v>
      </c>
      <c r="E178" s="11">
        <f t="shared" si="125"/>
        <v>20.586674295434037</v>
      </c>
      <c r="F178" s="11">
        <f t="shared" si="125"/>
        <v>26.458087920838818</v>
      </c>
      <c r="G178" s="200">
        <f t="shared" si="113"/>
        <v>2.9951916171677251E-2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9.0976336687701007</v>
      </c>
      <c r="C181" s="11">
        <v>8.3440642297207575</v>
      </c>
      <c r="D181" s="11">
        <f>C181-B181</f>
        <v>-0.75356943904934326</v>
      </c>
      <c r="E181" s="11">
        <v>3.609266533307137</v>
      </c>
      <c r="F181" s="11">
        <f>SUM(D181:E181)</f>
        <v>2.8556970942577937</v>
      </c>
      <c r="G181" s="200">
        <f>IF(B181&gt;0,(1+(E181/B181))^(1/($C$6-$B$6))-1,0)</f>
        <v>2.2525337290323355E-2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3.6495281928028214</v>
      </c>
      <c r="C182" s="11">
        <v>4.3575307727930497</v>
      </c>
      <c r="D182" s="11">
        <f t="shared" ref="D182:D197" si="128">C182-B182</f>
        <v>0.70800257999022831</v>
      </c>
      <c r="E182" s="11">
        <v>2.0282700522172825</v>
      </c>
      <c r="F182" s="11">
        <f t="shared" ref="F182:F189" si="129">SUM(D182:E182)</f>
        <v>2.7362726322075108</v>
      </c>
      <c r="G182" s="200">
        <f t="shared" ref="G182:G184" si="130">IF(B182&gt;0,(1+(E182/B182))^(1/($C$6-$B$6))-1,0)</f>
        <v>2.9902744716489238E-2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4.713040077600879</v>
      </c>
      <c r="C183" s="11">
        <v>4.0900098784924399</v>
      </c>
      <c r="D183" s="11">
        <f t="shared" si="128"/>
        <v>-0.62303019910843904</v>
      </c>
      <c r="E183" s="11">
        <v>1.2172945870545466</v>
      </c>
      <c r="F183" s="11">
        <f t="shared" si="129"/>
        <v>0.59426438794610759</v>
      </c>
      <c r="G183" s="200">
        <f t="shared" si="130"/>
        <v>1.5434398461018572E-2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2.6924128385261596</v>
      </c>
      <c r="C184" s="11">
        <v>3.0645169353343977</v>
      </c>
      <c r="D184" s="11">
        <f t="shared" si="128"/>
        <v>0.37210409680823808</v>
      </c>
      <c r="E184" s="11">
        <v>1.6640919768159108</v>
      </c>
      <c r="F184" s="11">
        <f t="shared" si="129"/>
        <v>2.0361960736241489</v>
      </c>
      <c r="G184" s="200">
        <f t="shared" si="130"/>
        <v>3.2602335639616342E-2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1.1741156580575869</v>
      </c>
      <c r="C185" s="11">
        <v>1.4573154557823962</v>
      </c>
      <c r="D185" s="11">
        <f t="shared" si="128"/>
        <v>0.2831997977248093</v>
      </c>
      <c r="E185" s="11">
        <v>0.54119800394639839</v>
      </c>
      <c r="F185" s="11">
        <f t="shared" si="129"/>
        <v>0.82439780167120769</v>
      </c>
      <c r="G185" s="200">
        <f>IF(B185&gt;0,(1+(E185/B185))^(1/($C$6-$B$6))-1,0)</f>
        <v>2.5594093698819931E-2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5.4142049304898174</v>
      </c>
      <c r="C186" s="11">
        <v>6.2413086509118978</v>
      </c>
      <c r="D186" s="11">
        <f t="shared" si="128"/>
        <v>0.82710372042208036</v>
      </c>
      <c r="E186" s="11">
        <v>2.4560094966048398</v>
      </c>
      <c r="F186" s="11">
        <f t="shared" si="129"/>
        <v>3.2831132170269202</v>
      </c>
      <c r="G186" s="200">
        <f t="shared" ref="G186:G205" si="131">IF(B186&gt;0,(1+(E186/B186))^(1/($C$6-$B$6))-1,0)</f>
        <v>2.5250819271619873E-2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1.9758318400948915</v>
      </c>
      <c r="C187" s="11">
        <v>1.1204134363787874</v>
      </c>
      <c r="D187" s="11">
        <f t="shared" si="128"/>
        <v>-0.85541840371610411</v>
      </c>
      <c r="E187" s="11">
        <v>0.4835194173096854</v>
      </c>
      <c r="F187" s="11">
        <f t="shared" si="129"/>
        <v>-0.37189898640641872</v>
      </c>
      <c r="G187" s="200">
        <f t="shared" si="131"/>
        <v>1.4700884114004387E-2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2.1704554021651865</v>
      </c>
      <c r="C188" s="11">
        <v>2.4283746851967858</v>
      </c>
      <c r="D188" s="11">
        <f t="shared" si="128"/>
        <v>0.25791928303159928</v>
      </c>
      <c r="E188" s="11">
        <v>1.3288875031345324</v>
      </c>
      <c r="F188" s="11">
        <f t="shared" si="129"/>
        <v>1.5868067861661317</v>
      </c>
      <c r="G188" s="200">
        <f t="shared" si="131"/>
        <v>3.2354944865957913E-2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1.7838903451613095</v>
      </c>
      <c r="C189" s="11">
        <v>1.9031288907489516</v>
      </c>
      <c r="D189" s="11">
        <f t="shared" si="128"/>
        <v>0.11923854558764213</v>
      </c>
      <c r="E189" s="11">
        <v>0.48693090954513973</v>
      </c>
      <c r="F189" s="11">
        <f t="shared" si="129"/>
        <v>0.60616945513278186</v>
      </c>
      <c r="G189" s="200">
        <f t="shared" si="131"/>
        <v>1.6219801396254008E-2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1.8404394194216678</v>
      </c>
      <c r="C190" s="11">
        <v>1.6386330031346459</v>
      </c>
      <c r="D190" s="11">
        <f t="shared" si="128"/>
        <v>-0.20180641628702189</v>
      </c>
      <c r="E190" s="11">
        <v>0.60474002867172549</v>
      </c>
      <c r="F190" s="11">
        <f t="shared" ref="F190:F191" si="132">SUM(D190:E190)</f>
        <v>0.4029336123847036</v>
      </c>
      <c r="G190" s="200">
        <f t="shared" si="131"/>
        <v>1.9121461339888679E-2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7.5336280700029947</v>
      </c>
      <c r="C191" s="11">
        <v>6.6141891701914215</v>
      </c>
      <c r="D191" s="11">
        <f t="shared" si="128"/>
        <v>-0.91943889981157323</v>
      </c>
      <c r="E191" s="11">
        <v>2.9218542784104513</v>
      </c>
      <c r="F191" s="11">
        <f t="shared" si="132"/>
        <v>2.0024153785988781</v>
      </c>
      <c r="G191" s="200">
        <f t="shared" si="131"/>
        <v>2.2090440752918772E-2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10.52459392120895</v>
      </c>
      <c r="C192" s="11">
        <v>6.6713986956195805</v>
      </c>
      <c r="D192" s="11">
        <f t="shared" si="128"/>
        <v>-3.8531952255893698</v>
      </c>
      <c r="E192" s="11">
        <v>4.1144939508540288</v>
      </c>
      <c r="F192" s="11">
        <f t="shared" ref="F192:F195" si="133">SUM(D192:E192)</f>
        <v>0.26129872526465903</v>
      </c>
      <c r="G192" s="200">
        <f t="shared" si="131"/>
        <v>2.2242449165719602E-2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2.6922227679529733</v>
      </c>
      <c r="C193" s="11">
        <v>0.64782303540210195</v>
      </c>
      <c r="D193" s="11">
        <f t="shared" si="128"/>
        <v>-2.0443997325508714</v>
      </c>
      <c r="E193" s="11">
        <v>1.0260367040793992</v>
      </c>
      <c r="F193" s="11">
        <f t="shared" si="133"/>
        <v>-1.0183630284714722</v>
      </c>
      <c r="G193" s="200">
        <f t="shared" si="131"/>
        <v>2.1759254562877306E-2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0.68396866263122513</v>
      </c>
      <c r="C194" s="11">
        <v>0.66062915553931656</v>
      </c>
      <c r="D194" s="11">
        <f t="shared" si="128"/>
        <v>-2.3339507091908573E-2</v>
      </c>
      <c r="E194" s="11">
        <v>0.35264363899805723</v>
      </c>
      <c r="F194" s="11">
        <f t="shared" si="133"/>
        <v>0.32930413190614866</v>
      </c>
      <c r="G194" s="200">
        <f t="shared" si="131"/>
        <v>2.8107854218275996E-2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7.4196518042750617</v>
      </c>
      <c r="C195" s="11">
        <v>6.9891839522871688</v>
      </c>
      <c r="D195" s="11">
        <f t="shared" si="128"/>
        <v>-0.43046785198789284</v>
      </c>
      <c r="E195" s="11">
        <v>2.494889583893336</v>
      </c>
      <c r="F195" s="11">
        <f t="shared" si="133"/>
        <v>2.0644217319054432</v>
      </c>
      <c r="G195" s="200">
        <f t="shared" si="131"/>
        <v>1.9512622279314495E-2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4.9113528260652002</v>
      </c>
      <c r="C196" s="11">
        <v>4.1966504569791452</v>
      </c>
      <c r="D196" s="11">
        <f t="shared" si="128"/>
        <v>-0.714702369086055</v>
      </c>
      <c r="E196" s="11">
        <v>1.739625536992403</v>
      </c>
      <c r="F196" s="11">
        <f t="shared" ref="F196" si="134">SUM(D196:E196)</f>
        <v>1.024923167906348</v>
      </c>
      <c r="G196" s="200">
        <f t="shared" si="131"/>
        <v>2.0419995159379312E-2</v>
      </c>
    </row>
    <row r="197" spans="1:14" x14ac:dyDescent="0.2">
      <c r="A197" t="str">
        <f t="shared" si="127"/>
        <v>54 Textiles, printing and other skilled trades</v>
      </c>
      <c r="B197" s="11">
        <v>3.2310351832603721</v>
      </c>
      <c r="C197" s="11">
        <v>3.8304036697464947</v>
      </c>
      <c r="D197" s="11">
        <f t="shared" si="128"/>
        <v>0.59936848648612262</v>
      </c>
      <c r="E197" s="11">
        <v>1.4550871116039241</v>
      </c>
      <c r="F197" s="11">
        <f t="shared" ref="F197" si="135">SUM(D197:E197)</f>
        <v>2.0544555980900467</v>
      </c>
      <c r="G197" s="200">
        <f t="shared" si="131"/>
        <v>2.5096605523452942E-2</v>
      </c>
    </row>
    <row r="198" spans="1:14" x14ac:dyDescent="0.2">
      <c r="A198" t="str">
        <f t="shared" si="127"/>
        <v>61 Caring personal service occupations</v>
      </c>
      <c r="B198" s="11">
        <v>16.011286474162748</v>
      </c>
      <c r="C198" s="11">
        <v>19.317501928922646</v>
      </c>
      <c r="D198" s="11">
        <f>C198-B198</f>
        <v>3.3062154547598972</v>
      </c>
      <c r="E198" s="11">
        <v>10.042718170273824</v>
      </c>
      <c r="F198" s="11">
        <f>SUM(D198:E198)</f>
        <v>13.348933625033721</v>
      </c>
      <c r="G198" s="200">
        <f t="shared" si="131"/>
        <v>3.2991030519273989E-2</v>
      </c>
    </row>
    <row r="199" spans="1:14" x14ac:dyDescent="0.2">
      <c r="A199" t="str">
        <f t="shared" si="127"/>
        <v>62 Leisure, travel and related personal service occupations</v>
      </c>
      <c r="B199" s="11">
        <v>3.6914140327989782</v>
      </c>
      <c r="C199" s="11">
        <v>3.2485073980432664</v>
      </c>
      <c r="D199" s="11">
        <f t="shared" ref="D199:D205" si="136">C199-B199</f>
        <v>-0.44290663475571179</v>
      </c>
      <c r="E199" s="11">
        <v>1.5810910653867767</v>
      </c>
      <c r="F199" s="11">
        <f t="shared" ref="F199:F200" si="137">SUM(D199:E199)</f>
        <v>1.1381844306310649</v>
      </c>
      <c r="G199" s="200">
        <f t="shared" si="131"/>
        <v>2.4051072227832648E-2</v>
      </c>
    </row>
    <row r="200" spans="1:14" x14ac:dyDescent="0.2">
      <c r="A200" t="str">
        <f t="shared" si="127"/>
        <v>63 Community and civil enforcement occupations</v>
      </c>
      <c r="B200" s="11">
        <v>0.13727269515050122</v>
      </c>
      <c r="C200" s="11">
        <v>9.0849085472858263E-2</v>
      </c>
      <c r="D200" s="11">
        <f t="shared" si="136"/>
        <v>-4.642360967764296E-2</v>
      </c>
      <c r="E200" s="11">
        <v>3.4530551684739369E-2</v>
      </c>
      <c r="F200" s="11">
        <f t="shared" si="137"/>
        <v>-1.1893057992903591E-2</v>
      </c>
      <c r="G200" s="200">
        <f t="shared" si="131"/>
        <v>1.5071140316327281E-2</v>
      </c>
    </row>
    <row r="201" spans="1:14" x14ac:dyDescent="0.2">
      <c r="A201" t="str">
        <f t="shared" si="127"/>
        <v>71 Sales occupations</v>
      </c>
      <c r="B201" s="11">
        <v>9.7347266800206249</v>
      </c>
      <c r="C201" s="11">
        <v>9.3061836260840014</v>
      </c>
      <c r="D201" s="11">
        <f t="shared" si="136"/>
        <v>-0.42854305393662351</v>
      </c>
      <c r="E201" s="11">
        <v>4.0289435753890732</v>
      </c>
      <c r="F201" s="11">
        <f t="shared" ref="F201:F202" si="138">SUM(D201:E201)</f>
        <v>3.6004005214524497</v>
      </c>
      <c r="G201" s="200">
        <f t="shared" si="131"/>
        <v>2.3357475704702146E-2</v>
      </c>
    </row>
    <row r="202" spans="1:14" x14ac:dyDescent="0.2">
      <c r="A202" t="str">
        <f t="shared" si="127"/>
        <v>72 Customer service occupations</v>
      </c>
      <c r="B202" s="11">
        <v>2.3373174228565659</v>
      </c>
      <c r="C202" s="11">
        <v>3.0542223431613125</v>
      </c>
      <c r="D202" s="11">
        <f t="shared" si="136"/>
        <v>0.71690492030474662</v>
      </c>
      <c r="E202" s="11">
        <v>1.2780193068791241</v>
      </c>
      <c r="F202" s="11">
        <f t="shared" si="138"/>
        <v>1.9949242271838707</v>
      </c>
      <c r="G202" s="200">
        <f t="shared" si="131"/>
        <v>2.9505656476125353E-2</v>
      </c>
    </row>
    <row r="203" spans="1:14" x14ac:dyDescent="0.2">
      <c r="A203" t="str">
        <f t="shared" si="127"/>
        <v>81 Process, plant and machine operatives</v>
      </c>
      <c r="B203" s="11">
        <v>2.2506278316408141</v>
      </c>
      <c r="C203" s="11">
        <v>3.3077988472744435</v>
      </c>
      <c r="D203" s="11">
        <f t="shared" si="136"/>
        <v>1.0571710156336294</v>
      </c>
      <c r="E203" s="11">
        <v>1.0777871290835992</v>
      </c>
      <c r="F203" s="11">
        <f t="shared" ref="F203:F204" si="139">SUM(D203:E203)</f>
        <v>2.1349581447172286</v>
      </c>
      <c r="G203" s="200">
        <f t="shared" si="131"/>
        <v>2.6429011574299555E-2</v>
      </c>
    </row>
    <row r="204" spans="1:14" x14ac:dyDescent="0.2">
      <c r="A204" t="str">
        <f t="shared" si="127"/>
        <v>82 Transport and mobile machine drivers and operatives</v>
      </c>
      <c r="B204" s="11">
        <v>3.9041379763617221</v>
      </c>
      <c r="C204" s="11">
        <v>4.7561057384876291</v>
      </c>
      <c r="D204" s="11">
        <f t="shared" si="136"/>
        <v>0.85196776212590697</v>
      </c>
      <c r="E204" s="11">
        <v>2.2356627437496677</v>
      </c>
      <c r="F204" s="11">
        <f t="shared" si="139"/>
        <v>3.0876305058755746</v>
      </c>
      <c r="G204" s="200">
        <f t="shared" si="131"/>
        <v>3.0643830406468009E-2</v>
      </c>
    </row>
    <row r="205" spans="1:14" x14ac:dyDescent="0.2">
      <c r="A205" t="str">
        <f t="shared" si="127"/>
        <v>91 Elementary trades and related occupations</v>
      </c>
      <c r="B205" s="11">
        <v>1.146319729831438</v>
      </c>
      <c r="C205" s="11">
        <v>1.1844370185609661</v>
      </c>
      <c r="D205" s="11">
        <f t="shared" si="136"/>
        <v>3.811728872952802E-2</v>
      </c>
      <c r="E205" s="11">
        <v>0.37430076234112647</v>
      </c>
      <c r="F205" s="11">
        <f t="shared" ref="F205" si="140">SUM(D205:E205)</f>
        <v>0.41241805107065449</v>
      </c>
      <c r="G205" s="200">
        <f t="shared" si="131"/>
        <v>1.9016003910788948E-2</v>
      </c>
    </row>
    <row r="206" spans="1:14" x14ac:dyDescent="0.2">
      <c r="A206" t="str">
        <f t="shared" si="127"/>
        <v>92 Elementary administration and service occupations</v>
      </c>
      <c r="B206" s="11">
        <v>11.184554467788006</v>
      </c>
      <c r="C206" s="11">
        <v>10.680399632047155</v>
      </c>
      <c r="D206" s="11">
        <f t="shared" ref="D206" si="141">C206-B206</f>
        <v>-0.50415483574085052</v>
      </c>
      <c r="E206" s="11">
        <v>5.5092954261412155</v>
      </c>
      <c r="F206" s="11">
        <f t="shared" ref="F206" si="142">SUM(D206:E206)</f>
        <v>5.005140590400365</v>
      </c>
      <c r="G206" s="200">
        <f t="shared" ref="G206:G207" si="143">IF(B206&gt;0,(1+(E206/B206))^(1/($C$6-$B$6))-1,0)</f>
        <v>2.706009196854442E-2</v>
      </c>
    </row>
    <row r="207" spans="1:14" x14ac:dyDescent="0.2">
      <c r="A207" t="str">
        <f t="shared" si="127"/>
        <v>All occupations</v>
      </c>
      <c r="B207" s="11">
        <f>SUM(B181:B206)</f>
        <v>121.90566291909859</v>
      </c>
      <c r="C207" s="11">
        <f t="shared" ref="C207:F207" si="144">SUM(C181:C206)</f>
        <v>119.20157969231364</v>
      </c>
      <c r="D207" s="11">
        <f t="shared" si="144"/>
        <v>-2.7040832267849808</v>
      </c>
      <c r="E207" s="11">
        <f t="shared" si="144"/>
        <v>54.687188044367943</v>
      </c>
      <c r="F207" s="11">
        <f t="shared" si="144"/>
        <v>51.983104817582962</v>
      </c>
      <c r="G207" s="200">
        <f t="shared" si="143"/>
        <v>2.5014358718649099E-2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6.4874345333742465</v>
      </c>
      <c r="C210" s="11">
        <v>4.6558123155076121</v>
      </c>
      <c r="D210" s="11">
        <f>C210-B210</f>
        <v>-1.8316222178666344</v>
      </c>
      <c r="E210" s="11">
        <v>2.4146537024186889</v>
      </c>
      <c r="F210" s="11">
        <f>SUM(D210:E210)</f>
        <v>0.58303148455205456</v>
      </c>
      <c r="G210" s="200">
        <f>IF(B210&gt;0,(1+(E210/B210))^(1/($C$6-$B$6))-1,0)</f>
        <v>2.1318645103067357E-2</v>
      </c>
    </row>
    <row r="211" spans="1:7" x14ac:dyDescent="0.2">
      <c r="A211" t="str">
        <f t="shared" si="146"/>
        <v>12 Other managers and proprietors</v>
      </c>
      <c r="B211" s="11">
        <v>3.5171193516279806</v>
      </c>
      <c r="C211" s="11">
        <v>4.2435193614231483</v>
      </c>
      <c r="D211" s="11">
        <f t="shared" ref="D211:D226" si="147">C211-B211</f>
        <v>0.72640000979516772</v>
      </c>
      <c r="E211" s="11">
        <v>2.2554917705185344</v>
      </c>
      <c r="F211" s="11">
        <f t="shared" ref="F211:F218" si="148">SUM(D211:E211)</f>
        <v>2.9818917803137022</v>
      </c>
      <c r="G211" s="200">
        <f t="shared" ref="G211:G213" si="149">IF(B211&gt;0,(1+(E211/B211))^(1/($C$6-$B$6))-1,0)</f>
        <v>3.3583766618170419E-2</v>
      </c>
    </row>
    <row r="212" spans="1:7" x14ac:dyDescent="0.2">
      <c r="A212" t="str">
        <f t="shared" si="146"/>
        <v>21 Science, research, engineering and technology professionals</v>
      </c>
      <c r="B212" s="11">
        <v>3.1370990811795485</v>
      </c>
      <c r="C212" s="11">
        <v>2.67216782758666</v>
      </c>
      <c r="D212" s="11">
        <f t="shared" si="147"/>
        <v>-0.46493125359288845</v>
      </c>
      <c r="E212" s="11">
        <v>0.96540273233481588</v>
      </c>
      <c r="F212" s="11">
        <f t="shared" si="148"/>
        <v>0.50047147874192743</v>
      </c>
      <c r="G212" s="200">
        <f t="shared" si="149"/>
        <v>1.8047487462144796E-2</v>
      </c>
    </row>
    <row r="213" spans="1:7" x14ac:dyDescent="0.2">
      <c r="A213" t="str">
        <f t="shared" si="146"/>
        <v>22 Health professionals</v>
      </c>
      <c r="B213" s="11">
        <v>1.6905222373853528</v>
      </c>
      <c r="C213" s="11">
        <v>1.3488399382863177</v>
      </c>
      <c r="D213" s="11">
        <f t="shared" si="147"/>
        <v>-0.34168229909903514</v>
      </c>
      <c r="E213" s="11">
        <v>0.75158523776512209</v>
      </c>
      <c r="F213" s="11">
        <f t="shared" si="148"/>
        <v>0.40990293866608696</v>
      </c>
      <c r="G213" s="200">
        <f t="shared" si="149"/>
        <v>2.4824719459896949E-2</v>
      </c>
    </row>
    <row r="214" spans="1:7" x14ac:dyDescent="0.2">
      <c r="A214" t="str">
        <f t="shared" si="146"/>
        <v>23 Teaching and other educational professionals</v>
      </c>
      <c r="B214" s="11">
        <v>0.85589346929338428</v>
      </c>
      <c r="C214" s="11">
        <v>0.74526410742388294</v>
      </c>
      <c r="D214" s="11">
        <f t="shared" si="147"/>
        <v>-0.11062936186950134</v>
      </c>
      <c r="E214" s="11">
        <v>0.36461729077124866</v>
      </c>
      <c r="F214" s="11">
        <f t="shared" si="148"/>
        <v>0.25398792890174732</v>
      </c>
      <c r="G214" s="200">
        <f>IF(B214&gt;0,(1+(E214/B214))^(1/($C$6-$B$6))-1,0)</f>
        <v>2.3940670476790826E-2</v>
      </c>
    </row>
    <row r="215" spans="1:7" x14ac:dyDescent="0.2">
      <c r="A215" t="str">
        <f t="shared" si="146"/>
        <v>24 Business, media and public service professionals</v>
      </c>
      <c r="B215" s="11">
        <v>3.3606453681094575</v>
      </c>
      <c r="C215" s="11">
        <v>2.9720118589444535</v>
      </c>
      <c r="D215" s="11">
        <f t="shared" si="147"/>
        <v>-0.38863350916500394</v>
      </c>
      <c r="E215" s="11">
        <v>1.3101372662984678</v>
      </c>
      <c r="F215" s="11">
        <f t="shared" si="148"/>
        <v>0.92150375713346389</v>
      </c>
      <c r="G215" s="200">
        <f t="shared" ref="G215:G234" si="150">IF(B215&gt;0,(1+(E215/B215))^(1/($C$6-$B$6))-1,0)</f>
        <v>2.218883120759596E-2</v>
      </c>
    </row>
    <row r="216" spans="1:7" x14ac:dyDescent="0.2">
      <c r="A216" t="str">
        <f t="shared" si="146"/>
        <v>31 Science, engineering and technology associate professionals</v>
      </c>
      <c r="B216" s="11">
        <v>1.442186351714646</v>
      </c>
      <c r="C216" s="11">
        <v>1.1105816438429144</v>
      </c>
      <c r="D216" s="11">
        <f t="shared" si="147"/>
        <v>-0.33160470787173169</v>
      </c>
      <c r="E216" s="11">
        <v>0.45535331779054988</v>
      </c>
      <c r="F216" s="11">
        <f t="shared" si="148"/>
        <v>0.1237486099188182</v>
      </c>
      <c r="G216" s="200">
        <f t="shared" si="150"/>
        <v>1.8461537009645257E-2</v>
      </c>
    </row>
    <row r="217" spans="1:7" x14ac:dyDescent="0.2">
      <c r="A217" t="str">
        <f t="shared" si="146"/>
        <v>32 Health and social care associate professionals</v>
      </c>
      <c r="B217" s="11">
        <v>1.4259909928251395</v>
      </c>
      <c r="C217" s="11">
        <v>1.0922942230208936</v>
      </c>
      <c r="D217" s="11">
        <f t="shared" si="147"/>
        <v>-0.3336967698042459</v>
      </c>
      <c r="E217" s="11">
        <v>0.64271265509390529</v>
      </c>
      <c r="F217" s="11">
        <f t="shared" si="148"/>
        <v>0.3090158852896594</v>
      </c>
      <c r="G217" s="200">
        <f t="shared" si="150"/>
        <v>2.5113846895832737E-2</v>
      </c>
    </row>
    <row r="218" spans="1:7" x14ac:dyDescent="0.2">
      <c r="A218" t="str">
        <f t="shared" si="146"/>
        <v>33 Protective service occupations</v>
      </c>
      <c r="B218" s="11">
        <v>1.8409834444353768</v>
      </c>
      <c r="C218" s="11">
        <v>1.684633884859958</v>
      </c>
      <c r="D218" s="11">
        <f t="shared" si="147"/>
        <v>-0.15634955957541874</v>
      </c>
      <c r="E218" s="11">
        <v>0.56080152736344346</v>
      </c>
      <c r="F218" s="11">
        <f t="shared" si="148"/>
        <v>0.40445196778802472</v>
      </c>
      <c r="G218" s="200">
        <f t="shared" si="150"/>
        <v>1.7885550504224801E-2</v>
      </c>
    </row>
    <row r="219" spans="1:7" x14ac:dyDescent="0.2">
      <c r="A219" t="str">
        <f t="shared" si="146"/>
        <v>34 Culture, media and sports occupations</v>
      </c>
      <c r="B219" s="11">
        <v>0.85871038976289971</v>
      </c>
      <c r="C219" s="11">
        <v>0.3994228882899214</v>
      </c>
      <c r="D219" s="11">
        <f t="shared" si="147"/>
        <v>-0.45928750147297831</v>
      </c>
      <c r="E219" s="11">
        <v>0.22725949494110256</v>
      </c>
      <c r="F219" s="11">
        <f t="shared" ref="F219:F220" si="151">SUM(D219:E219)</f>
        <v>-0.23202800653187575</v>
      </c>
      <c r="G219" s="200">
        <f t="shared" si="150"/>
        <v>1.5776288920844816E-2</v>
      </c>
    </row>
    <row r="220" spans="1:7" x14ac:dyDescent="0.2">
      <c r="A220" t="str">
        <f t="shared" si="146"/>
        <v>35 Business and public service associate professionals</v>
      </c>
      <c r="B220" s="11">
        <v>5.4312636830990364</v>
      </c>
      <c r="C220" s="11">
        <v>4.1404816388433288</v>
      </c>
      <c r="D220" s="11">
        <f t="shared" si="147"/>
        <v>-1.2907820442557076</v>
      </c>
      <c r="E220" s="11">
        <v>1.8035046259412202</v>
      </c>
      <c r="F220" s="11">
        <f t="shared" si="151"/>
        <v>0.51272258168551255</v>
      </c>
      <c r="G220" s="200">
        <f t="shared" si="150"/>
        <v>1.9298963623956666E-2</v>
      </c>
    </row>
    <row r="221" spans="1:7" x14ac:dyDescent="0.2">
      <c r="A221" t="str">
        <f t="shared" si="146"/>
        <v>41 Administrative occupations</v>
      </c>
      <c r="B221" s="11">
        <v>10.469131145650206</v>
      </c>
      <c r="C221" s="11">
        <v>5.5938765083385338</v>
      </c>
      <c r="D221" s="11">
        <f t="shared" si="147"/>
        <v>-4.8752546373116719</v>
      </c>
      <c r="E221" s="11">
        <v>3.2547293628863052</v>
      </c>
      <c r="F221" s="11">
        <f t="shared" ref="F221:F224" si="152">SUM(D221:E221)</f>
        <v>-1.6205252744253666</v>
      </c>
      <c r="G221" s="200">
        <f t="shared" si="150"/>
        <v>1.8210826055122808E-2</v>
      </c>
    </row>
    <row r="222" spans="1:7" x14ac:dyDescent="0.2">
      <c r="A222" t="str">
        <f t="shared" si="146"/>
        <v>42 Secretarial and related occupations</v>
      </c>
      <c r="B222" s="11">
        <v>2.7422868918151337</v>
      </c>
      <c r="C222" s="11">
        <v>0.48297314415278469</v>
      </c>
      <c r="D222" s="11">
        <f t="shared" si="147"/>
        <v>-2.259313747662349</v>
      </c>
      <c r="E222" s="11">
        <v>0.73006531581865508</v>
      </c>
      <c r="F222" s="11">
        <f t="shared" si="152"/>
        <v>-1.5292484318436941</v>
      </c>
      <c r="G222" s="200">
        <f t="shared" si="150"/>
        <v>1.5860464845146804E-2</v>
      </c>
    </row>
    <row r="223" spans="1:7" x14ac:dyDescent="0.2">
      <c r="A223" t="str">
        <f t="shared" si="146"/>
        <v>51 Skilled agricultural and related trades</v>
      </c>
      <c r="B223" s="11">
        <v>0.97978834799514858</v>
      </c>
      <c r="C223" s="11">
        <v>1.0055404175143332</v>
      </c>
      <c r="D223" s="11">
        <f t="shared" si="147"/>
        <v>2.5752069519184628E-2</v>
      </c>
      <c r="E223" s="11">
        <v>0.52405076161751207</v>
      </c>
      <c r="F223" s="11">
        <f t="shared" si="152"/>
        <v>0.5498028311366967</v>
      </c>
      <c r="G223" s="200">
        <f t="shared" si="150"/>
        <v>2.8974487572315688E-2</v>
      </c>
    </row>
    <row r="224" spans="1:7" x14ac:dyDescent="0.2">
      <c r="A224" t="str">
        <f t="shared" si="146"/>
        <v>52 Skilled metal, electrical and electronic trades</v>
      </c>
      <c r="B224" s="11">
        <v>4.1131045637651411</v>
      </c>
      <c r="C224" s="11">
        <v>3.3130985715744385</v>
      </c>
      <c r="D224" s="11">
        <f t="shared" si="147"/>
        <v>-0.80000599219070256</v>
      </c>
      <c r="E224" s="11">
        <v>1.3508264418496601</v>
      </c>
      <c r="F224" s="11">
        <f t="shared" si="152"/>
        <v>0.55082044965895749</v>
      </c>
      <c r="G224" s="200">
        <f t="shared" si="150"/>
        <v>1.9113052080711457E-2</v>
      </c>
    </row>
    <row r="225" spans="1:7" x14ac:dyDescent="0.2">
      <c r="A225" t="str">
        <f t="shared" si="146"/>
        <v>53 Skilled construction and building trades</v>
      </c>
      <c r="B225" s="11">
        <v>4.4146678298199493</v>
      </c>
      <c r="C225" s="11">
        <v>4.76274873032997</v>
      </c>
      <c r="D225" s="11">
        <f t="shared" si="147"/>
        <v>0.34808090051002072</v>
      </c>
      <c r="E225" s="11">
        <v>2.0974218883795932</v>
      </c>
      <c r="F225" s="11">
        <f t="shared" ref="F225" si="153">SUM(D225:E225)</f>
        <v>2.4455027888896139</v>
      </c>
      <c r="G225" s="200">
        <f t="shared" si="150"/>
        <v>2.6253905553075052E-2</v>
      </c>
    </row>
    <row r="226" spans="1:7" x14ac:dyDescent="0.2">
      <c r="A226" t="str">
        <f t="shared" si="146"/>
        <v>54 Textiles, printing and other skilled trades</v>
      </c>
      <c r="B226" s="11">
        <v>2.7675942768831794</v>
      </c>
      <c r="C226" s="11">
        <v>2.1399263321214486</v>
      </c>
      <c r="D226" s="11">
        <f t="shared" si="147"/>
        <v>-0.62766794476173082</v>
      </c>
      <c r="E226" s="11">
        <v>0.91675492391782276</v>
      </c>
      <c r="F226" s="11">
        <f t="shared" ref="F226" si="154">SUM(D226:E226)</f>
        <v>0.28908697915609194</v>
      </c>
      <c r="G226" s="200">
        <f t="shared" si="150"/>
        <v>1.92574412922768E-2</v>
      </c>
    </row>
    <row r="227" spans="1:7" x14ac:dyDescent="0.2">
      <c r="A227" t="str">
        <f t="shared" si="146"/>
        <v>61 Caring personal service occupations</v>
      </c>
      <c r="B227" s="11">
        <v>10.15840765231372</v>
      </c>
      <c r="C227" s="11">
        <v>8.5168387865328175</v>
      </c>
      <c r="D227" s="11">
        <f>C227-B227</f>
        <v>-1.6415688657809024</v>
      </c>
      <c r="E227" s="11">
        <v>4.5058253231601659</v>
      </c>
      <c r="F227" s="11">
        <f>SUM(D227:E227)</f>
        <v>2.8642564573792635</v>
      </c>
      <c r="G227" s="200">
        <f t="shared" si="150"/>
        <v>2.4775925766751028E-2</v>
      </c>
    </row>
    <row r="228" spans="1:7" x14ac:dyDescent="0.2">
      <c r="A228" t="str">
        <f t="shared" si="146"/>
        <v>62 Leisure, travel and related personal service occupations</v>
      </c>
      <c r="B228" s="11">
        <v>3.2449369966800083</v>
      </c>
      <c r="C228" s="11">
        <v>2.4412177385072602</v>
      </c>
      <c r="D228" s="11">
        <f t="shared" ref="D228:D234" si="155">C228-B228</f>
        <v>-0.80371925817274814</v>
      </c>
      <c r="E228" s="11">
        <v>1.2590376664083025</v>
      </c>
      <c r="F228" s="11">
        <f t="shared" ref="F228:F229" si="156">SUM(D228:E228)</f>
        <v>0.45531840823555436</v>
      </c>
      <c r="G228" s="200">
        <f t="shared" si="150"/>
        <v>2.2098249869417996E-2</v>
      </c>
    </row>
    <row r="229" spans="1:7" x14ac:dyDescent="0.2">
      <c r="A229" t="str">
        <f t="shared" si="146"/>
        <v>63 Community and civil enforcement occupations</v>
      </c>
      <c r="B229" s="11">
        <v>0.17748698402388455</v>
      </c>
      <c r="C229" s="11">
        <v>0.1186445456053896</v>
      </c>
      <c r="D229" s="11">
        <f t="shared" si="155"/>
        <v>-5.8842438418494944E-2</v>
      </c>
      <c r="E229" s="11">
        <v>5.4869544781541511E-2</v>
      </c>
      <c r="F229" s="11">
        <f t="shared" si="156"/>
        <v>-3.9728936369534326E-3</v>
      </c>
      <c r="G229" s="200">
        <f t="shared" si="150"/>
        <v>1.8120599792158298E-2</v>
      </c>
    </row>
    <row r="230" spans="1:7" x14ac:dyDescent="0.2">
      <c r="A230" t="str">
        <f t="shared" si="146"/>
        <v>71 Sales occupations</v>
      </c>
      <c r="B230" s="11">
        <v>8.1047099477285123</v>
      </c>
      <c r="C230" s="11">
        <v>5.6008326511600215</v>
      </c>
      <c r="D230" s="11">
        <f t="shared" si="155"/>
        <v>-2.5038772965684908</v>
      </c>
      <c r="E230" s="11">
        <v>2.8298044671354323</v>
      </c>
      <c r="F230" s="11">
        <f t="shared" ref="F230:F231" si="157">SUM(D230:E230)</f>
        <v>0.32592717056694154</v>
      </c>
      <c r="G230" s="200">
        <f t="shared" si="150"/>
        <v>2.0165897414274214E-2</v>
      </c>
    </row>
    <row r="231" spans="1:7" x14ac:dyDescent="0.2">
      <c r="A231" t="str">
        <f t="shared" si="146"/>
        <v>72 Customer service occupations</v>
      </c>
      <c r="B231" s="11">
        <v>2.2152811996883366</v>
      </c>
      <c r="C231" s="11">
        <v>2.5340067877974071</v>
      </c>
      <c r="D231" s="11">
        <f t="shared" si="155"/>
        <v>0.31872558810907048</v>
      </c>
      <c r="E231" s="11">
        <v>1.1676466957269422</v>
      </c>
      <c r="F231" s="11">
        <f t="shared" si="157"/>
        <v>1.4863722838360127</v>
      </c>
      <c r="G231" s="200">
        <f t="shared" si="150"/>
        <v>2.862622363389411E-2</v>
      </c>
    </row>
    <row r="232" spans="1:7" x14ac:dyDescent="0.2">
      <c r="A232" t="str">
        <f t="shared" si="146"/>
        <v>81 Process, plant and machine operatives</v>
      </c>
      <c r="B232" s="11">
        <v>2.5337938529635067</v>
      </c>
      <c r="C232" s="11">
        <v>3.162368142496188</v>
      </c>
      <c r="D232" s="11">
        <f t="shared" si="155"/>
        <v>0.62857428953268135</v>
      </c>
      <c r="E232" s="11">
        <v>1.1970401162491071</v>
      </c>
      <c r="F232" s="11">
        <f t="shared" ref="F232:F233" si="158">SUM(D232:E232)</f>
        <v>1.8256144057817885</v>
      </c>
      <c r="G232" s="200">
        <f t="shared" si="150"/>
        <v>2.6129822213351694E-2</v>
      </c>
    </row>
    <row r="233" spans="1:7" x14ac:dyDescent="0.2">
      <c r="A233" t="str">
        <f t="shared" si="146"/>
        <v>82 Transport and mobile machine drivers and operatives</v>
      </c>
      <c r="B233" s="11">
        <v>5.1439728032993619</v>
      </c>
      <c r="C233" s="11">
        <v>5.2082690482472103</v>
      </c>
      <c r="D233" s="11">
        <f t="shared" si="155"/>
        <v>6.4296244947848358E-2</v>
      </c>
      <c r="E233" s="11">
        <v>2.8689976480970381</v>
      </c>
      <c r="F233" s="11">
        <f t="shared" si="158"/>
        <v>2.9332938930448864</v>
      </c>
      <c r="G233" s="200">
        <f t="shared" si="150"/>
        <v>2.9989961101319684E-2</v>
      </c>
    </row>
    <row r="234" spans="1:7" x14ac:dyDescent="0.2">
      <c r="A234" t="str">
        <f t="shared" si="146"/>
        <v>91 Elementary trades and related occupations</v>
      </c>
      <c r="B234" s="11">
        <v>1.6952108505527963</v>
      </c>
      <c r="C234" s="11">
        <v>1.2935012675678459</v>
      </c>
      <c r="D234" s="11">
        <f t="shared" si="155"/>
        <v>-0.40170958298495041</v>
      </c>
      <c r="E234" s="11">
        <v>0.49390308901990931</v>
      </c>
      <c r="F234" s="11">
        <f t="shared" ref="F234" si="159">SUM(D234:E234)</f>
        <v>9.2193506034958905E-2</v>
      </c>
      <c r="G234" s="200">
        <f t="shared" si="150"/>
        <v>1.7192094417837422E-2</v>
      </c>
    </row>
    <row r="235" spans="1:7" x14ac:dyDescent="0.2">
      <c r="A235" t="str">
        <f t="shared" si="146"/>
        <v>92 Elementary administration and service occupations</v>
      </c>
      <c r="B235" s="11">
        <v>15.81767792666756</v>
      </c>
      <c r="C235" s="11">
        <v>14.796832103337653</v>
      </c>
      <c r="D235" s="11">
        <f t="shared" ref="D235" si="160">C235-B235</f>
        <v>-1.0208458233299069</v>
      </c>
      <c r="E235" s="11">
        <v>7.3619483370733212</v>
      </c>
      <c r="F235" s="11">
        <f t="shared" ref="F235" si="161">SUM(D235:E235)</f>
        <v>6.3411025137434143</v>
      </c>
      <c r="G235" s="200">
        <f t="shared" ref="G235:G236" si="162">IF(B235&gt;0,(1+(E235/B235))^(1/($C$6-$B$6))-1,0)</f>
        <v>2.5803665823704414E-2</v>
      </c>
    </row>
    <row r="236" spans="1:7" x14ac:dyDescent="0.2">
      <c r="A236" t="str">
        <f t="shared" si="146"/>
        <v>All occupations</v>
      </c>
      <c r="B236" s="11">
        <f>SUM(B210:B235)</f>
        <v>104.62590017265352</v>
      </c>
      <c r="C236" s="11">
        <f t="shared" ref="C236:F236" si="163">SUM(C210:C235)</f>
        <v>86.035704463312399</v>
      </c>
      <c r="D236" s="11">
        <f t="shared" si="163"/>
        <v>-18.590195709341117</v>
      </c>
      <c r="E236" s="11">
        <f t="shared" si="163"/>
        <v>42.364441203358403</v>
      </c>
      <c r="F236" s="11">
        <f t="shared" si="163"/>
        <v>23.77424549401729</v>
      </c>
      <c r="G236" s="200">
        <f t="shared" si="162"/>
        <v>2.2923853618001422E-2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4.2637468123224922</v>
      </c>
      <c r="C239" s="11">
        <v>3.1777617913927036</v>
      </c>
      <c r="D239" s="11">
        <f>C239-B239</f>
        <v>-1.0859850209297885</v>
      </c>
      <c r="E239" s="11">
        <v>1.6280817196213984</v>
      </c>
      <c r="F239" s="11">
        <f>SUM(D239:E239)</f>
        <v>0.54209669869160981</v>
      </c>
      <c r="G239" s="200">
        <f>IF(B239&gt;0,(1+(E239/B239))^(1/($C$6-$B$6))-1,0)</f>
        <v>2.1795328374358602E-2</v>
      </c>
    </row>
    <row r="240" spans="1:7" x14ac:dyDescent="0.2">
      <c r="A240" t="str">
        <f t="shared" si="165"/>
        <v>12 Other managers and proprietors</v>
      </c>
      <c r="B240" s="11">
        <v>1.8810397102565537</v>
      </c>
      <c r="C240" s="11">
        <v>1.7172523863205804</v>
      </c>
      <c r="D240" s="11">
        <f t="shared" ref="D240:D255" si="166">C240-B240</f>
        <v>-0.16378732393597328</v>
      </c>
      <c r="E240" s="11">
        <v>0.89665416611995052</v>
      </c>
      <c r="F240" s="11">
        <f t="shared" ref="F240:F247" si="167">SUM(D240:E240)</f>
        <v>0.73286684218397724</v>
      </c>
      <c r="G240" s="200">
        <f t="shared" ref="G240:G242" si="168">IF(B240&gt;0,(1+(E240/B240))^(1/($C$6-$B$6))-1,0)</f>
        <v>2.6327016415750748E-2</v>
      </c>
    </row>
    <row r="241" spans="1:7" x14ac:dyDescent="0.2">
      <c r="A241" t="str">
        <f t="shared" si="165"/>
        <v>21 Science, research, engineering and technology professionals</v>
      </c>
      <c r="B241" s="11">
        <v>1.8006283227267781</v>
      </c>
      <c r="C241" s="11">
        <v>1.313574387467265</v>
      </c>
      <c r="D241" s="11">
        <f t="shared" si="166"/>
        <v>-0.48705393525951313</v>
      </c>
      <c r="E241" s="11">
        <v>0.49850110459569869</v>
      </c>
      <c r="F241" s="11">
        <f t="shared" si="167"/>
        <v>1.1447169336185559E-2</v>
      </c>
      <c r="G241" s="200">
        <f t="shared" si="168"/>
        <v>1.6426445872065321E-2</v>
      </c>
    </row>
    <row r="242" spans="1:7" x14ac:dyDescent="0.2">
      <c r="A242" t="str">
        <f t="shared" si="165"/>
        <v>22 Health professionals</v>
      </c>
      <c r="B242" s="11">
        <v>0.88369610653034258</v>
      </c>
      <c r="C242" s="11">
        <v>0.58928720991189776</v>
      </c>
      <c r="D242" s="11">
        <f t="shared" si="166"/>
        <v>-0.29440889661844483</v>
      </c>
      <c r="E242" s="11">
        <v>0.35596270638350974</v>
      </c>
      <c r="F242" s="11">
        <f t="shared" si="167"/>
        <v>6.1553809765064915E-2</v>
      </c>
      <c r="G242" s="200">
        <f t="shared" si="168"/>
        <v>2.2821736142232707E-2</v>
      </c>
    </row>
    <row r="243" spans="1:7" x14ac:dyDescent="0.2">
      <c r="A243" t="str">
        <f t="shared" si="165"/>
        <v>23 Teaching and other educational professionals</v>
      </c>
      <c r="B243" s="11">
        <v>0.52866642537789932</v>
      </c>
      <c r="C243" s="11">
        <v>0.51878476167897081</v>
      </c>
      <c r="D243" s="11">
        <f t="shared" si="166"/>
        <v>-9.8816636989285112E-3</v>
      </c>
      <c r="E243" s="11">
        <v>0.24193590834768239</v>
      </c>
      <c r="F243" s="11">
        <f t="shared" si="167"/>
        <v>0.23205424464875388</v>
      </c>
      <c r="G243" s="200">
        <f>IF(B243&gt;0,(1+(E243/B243))^(1/($C$6-$B$6))-1,0)</f>
        <v>2.543917772848947E-2</v>
      </c>
    </row>
    <row r="244" spans="1:7" x14ac:dyDescent="0.2">
      <c r="A244" t="str">
        <f t="shared" si="165"/>
        <v>24 Business, media and public service professionals</v>
      </c>
      <c r="B244" s="11">
        <v>1.9669671483206315</v>
      </c>
      <c r="C244" s="11">
        <v>1.4116094223861371</v>
      </c>
      <c r="D244" s="11">
        <f t="shared" si="166"/>
        <v>-0.5553577259344944</v>
      </c>
      <c r="E244" s="11">
        <v>0.69142547852468306</v>
      </c>
      <c r="F244" s="11">
        <f t="shared" si="167"/>
        <v>0.13606775259018866</v>
      </c>
      <c r="G244" s="200">
        <f t="shared" ref="G244:G263" si="169">IF(B244&gt;0,(1+(E244/B244))^(1/($C$6-$B$6))-1,0)</f>
        <v>2.0284920157850106E-2</v>
      </c>
    </row>
    <row r="245" spans="1:7" x14ac:dyDescent="0.2">
      <c r="A245" t="str">
        <f t="shared" si="165"/>
        <v>31 Science, engineering and technology associate professionals</v>
      </c>
      <c r="B245" s="11">
        <v>1.0341821041719443</v>
      </c>
      <c r="C245" s="11">
        <v>0.76828840105097607</v>
      </c>
      <c r="D245" s="11">
        <f t="shared" si="166"/>
        <v>-0.26589370312096827</v>
      </c>
      <c r="E245" s="11">
        <v>0.29771694138098298</v>
      </c>
      <c r="F245" s="11">
        <f t="shared" si="167"/>
        <v>3.1823238260014708E-2</v>
      </c>
      <c r="G245" s="200">
        <f>IF(B245&gt;0,(1+(E245/B245))^(1/($C$6-$B$6))-1,0)</f>
        <v>1.7009366262098702E-2</v>
      </c>
    </row>
    <row r="246" spans="1:7" x14ac:dyDescent="0.2">
      <c r="A246" t="str">
        <f t="shared" si="165"/>
        <v>32 Health and social care associate professionals</v>
      </c>
      <c r="B246" s="11">
        <v>0.4224566653746335</v>
      </c>
      <c r="C246" s="11">
        <v>0.24067369969007063</v>
      </c>
      <c r="D246" s="11">
        <f t="shared" si="166"/>
        <v>-0.18178296568456287</v>
      </c>
      <c r="E246" s="11">
        <v>0.14752660889641284</v>
      </c>
      <c r="F246" s="11">
        <f t="shared" si="167"/>
        <v>-3.4256356788150033E-2</v>
      </c>
      <c r="G246" s="200">
        <f t="shared" si="169"/>
        <v>2.0168703807181165E-2</v>
      </c>
    </row>
    <row r="247" spans="1:7" x14ac:dyDescent="0.2">
      <c r="A247" t="str">
        <f t="shared" si="165"/>
        <v>33 Protective service occupations</v>
      </c>
      <c r="B247" s="11">
        <v>0.9955720688803843</v>
      </c>
      <c r="C247" s="11">
        <v>0.8824768481501517</v>
      </c>
      <c r="D247" s="11">
        <f t="shared" si="166"/>
        <v>-0.11309522073023259</v>
      </c>
      <c r="E247" s="11">
        <v>0.38765136480362461</v>
      </c>
      <c r="F247" s="11">
        <f t="shared" si="167"/>
        <v>0.27455614407339202</v>
      </c>
      <c r="G247" s="200">
        <f t="shared" si="169"/>
        <v>2.2165712583146924E-2</v>
      </c>
    </row>
    <row r="248" spans="1:7" x14ac:dyDescent="0.2">
      <c r="A248" t="str">
        <f t="shared" si="165"/>
        <v>34 Culture, media and sports occupations</v>
      </c>
      <c r="B248" s="11">
        <v>0.6660954265484943</v>
      </c>
      <c r="C248" s="11">
        <v>0.3611006427005794</v>
      </c>
      <c r="D248" s="11">
        <f t="shared" si="166"/>
        <v>-0.3049947838479149</v>
      </c>
      <c r="E248" s="11">
        <v>0.19035774511863193</v>
      </c>
      <c r="F248" s="11">
        <f t="shared" ref="F248:F249" si="170">SUM(D248:E248)</f>
        <v>-0.11463703872928296</v>
      </c>
      <c r="G248" s="200">
        <f t="shared" si="169"/>
        <v>1.6898979141545478E-2</v>
      </c>
    </row>
    <row r="249" spans="1:7" x14ac:dyDescent="0.2">
      <c r="A249" t="str">
        <f t="shared" si="165"/>
        <v>35 Business and public service associate professionals</v>
      </c>
      <c r="B249" s="11">
        <v>2.9361959849657842</v>
      </c>
      <c r="C249" s="11">
        <v>1.59012386815619</v>
      </c>
      <c r="D249" s="11">
        <f t="shared" si="166"/>
        <v>-1.3460721168095942</v>
      </c>
      <c r="E249" s="11">
        <v>0.7932966821324855</v>
      </c>
      <c r="F249" s="11">
        <f t="shared" si="170"/>
        <v>-0.55277543467710866</v>
      </c>
      <c r="G249" s="200">
        <f t="shared" si="169"/>
        <v>1.6071604241264303E-2</v>
      </c>
    </row>
    <row r="250" spans="1:7" x14ac:dyDescent="0.2">
      <c r="A250" t="str">
        <f t="shared" si="165"/>
        <v>41 Administrative occupations</v>
      </c>
      <c r="B250" s="11">
        <v>4.8487761951198047</v>
      </c>
      <c r="C250" s="11">
        <v>1.0950835089264197</v>
      </c>
      <c r="D250" s="11">
        <f t="shared" si="166"/>
        <v>-3.7536926861933848</v>
      </c>
      <c r="E250" s="11">
        <v>1.004570051116972</v>
      </c>
      <c r="F250" s="11">
        <f t="shared" ref="F250:F253" si="171">SUM(D250:E250)</f>
        <v>-2.7491226350764126</v>
      </c>
      <c r="G250" s="200">
        <f t="shared" si="169"/>
        <v>1.2631590581902108E-2</v>
      </c>
    </row>
    <row r="251" spans="1:7" x14ac:dyDescent="0.2">
      <c r="A251" t="str">
        <f t="shared" si="165"/>
        <v>42 Secretarial and related occupations</v>
      </c>
      <c r="B251" s="11">
        <v>2.1351316138446848</v>
      </c>
      <c r="C251" s="11">
        <v>0.11211346471623328</v>
      </c>
      <c r="D251" s="11">
        <f t="shared" si="166"/>
        <v>-2.0230181491284513</v>
      </c>
      <c r="E251" s="11">
        <v>0.35381127735381795</v>
      </c>
      <c r="F251" s="11">
        <f t="shared" si="171"/>
        <v>-1.6692068717746333</v>
      </c>
      <c r="G251" s="200">
        <f t="shared" si="169"/>
        <v>1.0274408836670634E-2</v>
      </c>
    </row>
    <row r="252" spans="1:7" x14ac:dyDescent="0.2">
      <c r="A252" t="str">
        <f t="shared" si="165"/>
        <v>51 Skilled agricultural and related trades</v>
      </c>
      <c r="B252" s="11">
        <v>0.83598011470396982</v>
      </c>
      <c r="C252" s="11">
        <v>1.0318029679168181</v>
      </c>
      <c r="D252" s="11">
        <f t="shared" si="166"/>
        <v>0.19582285321284831</v>
      </c>
      <c r="E252" s="11">
        <v>0.41144297817160597</v>
      </c>
      <c r="F252" s="11">
        <f t="shared" si="171"/>
        <v>0.60726583138445434</v>
      </c>
      <c r="G252" s="200">
        <f t="shared" si="169"/>
        <v>2.70411757180824E-2</v>
      </c>
    </row>
    <row r="253" spans="1:7" x14ac:dyDescent="0.2">
      <c r="A253" t="str">
        <f t="shared" si="165"/>
        <v>52 Skilled metal, electrical and electronic trades</v>
      </c>
      <c r="B253" s="11">
        <v>1.9005650336134503</v>
      </c>
      <c r="C253" s="11">
        <v>1.1090391067367669</v>
      </c>
      <c r="D253" s="11">
        <f t="shared" si="166"/>
        <v>-0.79152592687668344</v>
      </c>
      <c r="E253" s="11">
        <v>0.59627991271692926</v>
      </c>
      <c r="F253" s="11">
        <f t="shared" si="171"/>
        <v>-0.19524601415975418</v>
      </c>
      <c r="G253" s="200">
        <f t="shared" si="169"/>
        <v>1.8358257413245704E-2</v>
      </c>
    </row>
    <row r="254" spans="1:7" x14ac:dyDescent="0.2">
      <c r="A254" t="str">
        <f t="shared" si="165"/>
        <v>53 Skilled construction and building trades</v>
      </c>
      <c r="B254" s="11">
        <v>2.078841536091947</v>
      </c>
      <c r="C254" s="11">
        <v>2.1781611164969461</v>
      </c>
      <c r="D254" s="11">
        <f t="shared" si="166"/>
        <v>9.9319580404999108E-2</v>
      </c>
      <c r="E254" s="11">
        <v>0.88403676816110333</v>
      </c>
      <c r="F254" s="11">
        <f t="shared" ref="F254" si="172">SUM(D254:E254)</f>
        <v>0.98335634856610243</v>
      </c>
      <c r="G254" s="200">
        <f t="shared" si="169"/>
        <v>2.3904602591859891E-2</v>
      </c>
    </row>
    <row r="255" spans="1:7" x14ac:dyDescent="0.2">
      <c r="A255" t="str">
        <f t="shared" si="165"/>
        <v>54 Textiles, printing and other skilled trades</v>
      </c>
      <c r="B255" s="11">
        <v>2.3603940466826678</v>
      </c>
      <c r="C255" s="11">
        <v>2.0185148379027265</v>
      </c>
      <c r="D255" s="11">
        <f t="shared" si="166"/>
        <v>-0.34187920877994138</v>
      </c>
      <c r="E255" s="11">
        <v>0.83603915052462163</v>
      </c>
      <c r="F255" s="11">
        <f t="shared" ref="F255" si="173">SUM(D255:E255)</f>
        <v>0.49415994174468025</v>
      </c>
      <c r="G255" s="200">
        <f t="shared" si="169"/>
        <v>2.0419481592000022E-2</v>
      </c>
    </row>
    <row r="256" spans="1:7" x14ac:dyDescent="0.2">
      <c r="A256" t="str">
        <f t="shared" si="165"/>
        <v>61 Caring personal service occupations</v>
      </c>
      <c r="B256" s="11">
        <v>1.796981816388961</v>
      </c>
      <c r="C256" s="11">
        <v>1.2538003800395845</v>
      </c>
      <c r="D256" s="11">
        <f>C256-B256</f>
        <v>-0.54318143634937655</v>
      </c>
      <c r="E256" s="11">
        <v>0.46685643287209422</v>
      </c>
      <c r="F256" s="11">
        <f>SUM(D256:E256)</f>
        <v>-7.6325003477282327E-2</v>
      </c>
      <c r="G256" s="200">
        <f t="shared" si="169"/>
        <v>1.5516024287353547E-2</v>
      </c>
    </row>
    <row r="257" spans="1:7" x14ac:dyDescent="0.2">
      <c r="A257" t="str">
        <f t="shared" si="165"/>
        <v>62 Leisure, travel and related personal service occupations</v>
      </c>
      <c r="B257" s="11">
        <v>1.8795403157563835</v>
      </c>
      <c r="C257" s="11">
        <v>1.3275388726881674</v>
      </c>
      <c r="D257" s="11">
        <f t="shared" ref="D257:D263" si="174">C257-B257</f>
        <v>-0.55200144306821608</v>
      </c>
      <c r="E257" s="11">
        <v>0.69263991199350405</v>
      </c>
      <c r="F257" s="11">
        <f t="shared" ref="F257:F258" si="175">SUM(D257:E257)</f>
        <v>0.14063846892528797</v>
      </c>
      <c r="G257" s="200">
        <f t="shared" si="169"/>
        <v>2.1135363291692411E-2</v>
      </c>
    </row>
    <row r="258" spans="1:7" x14ac:dyDescent="0.2">
      <c r="A258" t="str">
        <f t="shared" si="165"/>
        <v>63 Community and civil enforcement occupations</v>
      </c>
      <c r="B258" s="11">
        <v>0.13703526877327907</v>
      </c>
      <c r="C258" s="11">
        <v>9.5825449655538061E-2</v>
      </c>
      <c r="D258" s="11">
        <f t="shared" si="174"/>
        <v>-4.1209819117741006E-2</v>
      </c>
      <c r="E258" s="11">
        <v>4.5957664439416707E-2</v>
      </c>
      <c r="F258" s="11">
        <f t="shared" si="175"/>
        <v>4.7478453216757005E-3</v>
      </c>
      <c r="G258" s="200">
        <f t="shared" si="169"/>
        <v>1.9467685168338411E-2</v>
      </c>
    </row>
    <row r="259" spans="1:7" x14ac:dyDescent="0.2">
      <c r="A259" t="str">
        <f t="shared" si="165"/>
        <v>71 Sales occupations</v>
      </c>
      <c r="B259" s="11">
        <v>5.178496288683168</v>
      </c>
      <c r="C259" s="11">
        <v>1.7492497695641194</v>
      </c>
      <c r="D259" s="11">
        <f t="shared" si="174"/>
        <v>-3.4292465191190487</v>
      </c>
      <c r="E259" s="11">
        <v>1.1624361155925078</v>
      </c>
      <c r="F259" s="11">
        <f t="shared" ref="F259:F260" si="176">SUM(D259:E259)</f>
        <v>-2.2668104035265406</v>
      </c>
      <c r="G259" s="200">
        <f t="shared" si="169"/>
        <v>1.3592286656051833E-2</v>
      </c>
    </row>
    <row r="260" spans="1:7" x14ac:dyDescent="0.2">
      <c r="A260" t="str">
        <f t="shared" si="165"/>
        <v>72 Customer service occupations</v>
      </c>
      <c r="B260" s="11">
        <v>0.98973201204941985</v>
      </c>
      <c r="C260" s="11">
        <v>1.0176168261677052</v>
      </c>
      <c r="D260" s="11">
        <f t="shared" si="174"/>
        <v>2.7884814118285361E-2</v>
      </c>
      <c r="E260" s="11">
        <v>0.35462500346191372</v>
      </c>
      <c r="F260" s="11">
        <f t="shared" si="176"/>
        <v>0.38250981758019909</v>
      </c>
      <c r="G260" s="200">
        <f t="shared" si="169"/>
        <v>2.0625621875551836E-2</v>
      </c>
    </row>
    <row r="261" spans="1:7" x14ac:dyDescent="0.2">
      <c r="A261" t="str">
        <f t="shared" si="165"/>
        <v>81 Process, plant and machine operatives</v>
      </c>
      <c r="B261" s="11">
        <v>1.867337091729055</v>
      </c>
      <c r="C261" s="11">
        <v>0.84978543208610002</v>
      </c>
      <c r="D261" s="11">
        <f t="shared" si="174"/>
        <v>-1.017551659642955</v>
      </c>
      <c r="E261" s="11">
        <v>0.52677805450444848</v>
      </c>
      <c r="F261" s="11">
        <f t="shared" ref="F261:F262" si="177">SUM(D261:E261)</f>
        <v>-0.49077360513850654</v>
      </c>
      <c r="G261" s="200">
        <f t="shared" si="169"/>
        <v>1.6704675370843525E-2</v>
      </c>
    </row>
    <row r="262" spans="1:7" x14ac:dyDescent="0.2">
      <c r="A262" t="str">
        <f t="shared" si="165"/>
        <v>82 Transport and mobile machine drivers and operatives</v>
      </c>
      <c r="B262" s="11">
        <v>3.9593903449758794</v>
      </c>
      <c r="C262" s="11">
        <v>2.7993516001352527</v>
      </c>
      <c r="D262" s="11">
        <f t="shared" si="174"/>
        <v>-1.1600387448406266</v>
      </c>
      <c r="E262" s="11">
        <v>1.5740490787237387</v>
      </c>
      <c r="F262" s="11">
        <f t="shared" si="177"/>
        <v>0.41401033388311204</v>
      </c>
      <c r="G262" s="200">
        <f t="shared" si="169"/>
        <v>2.2565468361827712E-2</v>
      </c>
    </row>
    <row r="263" spans="1:7" x14ac:dyDescent="0.2">
      <c r="A263" t="str">
        <f t="shared" si="165"/>
        <v>91 Elementary trades and related occupations</v>
      </c>
      <c r="B263" s="11">
        <v>1.8513030613325219</v>
      </c>
      <c r="C263" s="11">
        <v>1.0710575028957718</v>
      </c>
      <c r="D263" s="11">
        <f t="shared" si="174"/>
        <v>-0.78024555843675003</v>
      </c>
      <c r="E263" s="11">
        <v>0.47358710733020926</v>
      </c>
      <c r="F263" s="11">
        <f t="shared" ref="F263" si="178">SUM(D263:E263)</f>
        <v>-0.30665845110654077</v>
      </c>
      <c r="G263" s="200">
        <f t="shared" si="169"/>
        <v>1.5301422784145258E-2</v>
      </c>
    </row>
    <row r="264" spans="1:7" x14ac:dyDescent="0.2">
      <c r="A264" t="str">
        <f t="shared" si="165"/>
        <v>92 Elementary administration and service occupations</v>
      </c>
      <c r="B264" s="11">
        <v>12.661543718850988</v>
      </c>
      <c r="C264" s="11">
        <v>8.6626172433168094</v>
      </c>
      <c r="D264" s="11">
        <f t="shared" ref="D264" si="179">C264-B264</f>
        <v>-3.9989264755341782</v>
      </c>
      <c r="E264" s="11">
        <v>4.5003689652938572</v>
      </c>
      <c r="F264" s="11">
        <f>SUM(D264:E264)</f>
        <v>0.50144248975967898</v>
      </c>
      <c r="G264" s="200">
        <f t="shared" ref="G264:G265" si="180">IF(B264&gt;0,(1+(E264/B264))^(1/($C$6-$B$6))-1,0)</f>
        <v>2.0481811764156976E-2</v>
      </c>
    </row>
    <row r="265" spans="1:7" x14ac:dyDescent="0.2">
      <c r="A265" t="str">
        <f t="shared" si="165"/>
        <v>All occupations</v>
      </c>
      <c r="B265" s="11">
        <f>SUM(B239:B264)</f>
        <v>61.860295234072126</v>
      </c>
      <c r="C265" s="11">
        <f t="shared" ref="C265:F265" si="181">SUM(C239:C264)</f>
        <v>38.942491498150474</v>
      </c>
      <c r="D265" s="11">
        <f t="shared" si="181"/>
        <v>-22.917803735921638</v>
      </c>
      <c r="E265" s="11">
        <f t="shared" si="181"/>
        <v>20.0125888981818</v>
      </c>
      <c r="F265" s="11">
        <f t="shared" si="181"/>
        <v>-2.9052148377398348</v>
      </c>
      <c r="G265" s="200">
        <f t="shared" si="180"/>
        <v>1.886162902516153E-2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0.77584440747284367</v>
      </c>
      <c r="C268" s="11">
        <v>0.98390104662197952</v>
      </c>
      <c r="D268" s="11">
        <f>C268-B268</f>
        <v>0.20805663914913586</v>
      </c>
      <c r="E268" s="11">
        <v>0.25618580761433157</v>
      </c>
      <c r="F268" s="11">
        <f>SUM(D268:E268)</f>
        <v>0.46424244676346743</v>
      </c>
      <c r="G268" s="200">
        <f>IF(B268&gt;0,(1+(E268/B268))^(1/($C$6-$B$6))-1,0)</f>
        <v>1.9204154404678597E-2</v>
      </c>
    </row>
    <row r="269" spans="1:7" x14ac:dyDescent="0.2">
      <c r="A269" t="str">
        <f t="shared" si="183"/>
        <v>12 Other managers and proprietors</v>
      </c>
      <c r="B269" s="11">
        <v>0.60217959539450749</v>
      </c>
      <c r="C269" s="11">
        <v>1.1167712128420462</v>
      </c>
      <c r="D269" s="11">
        <f t="shared" ref="D269:D284" si="184">C269-B269</f>
        <v>0.51459161744753867</v>
      </c>
      <c r="E269" s="11">
        <v>0.31032254319817915</v>
      </c>
      <c r="F269" s="11">
        <f t="shared" ref="F269:F276" si="185">SUM(D269:E269)</f>
        <v>0.82491416064571776</v>
      </c>
      <c r="G269" s="200">
        <f t="shared" ref="G269:G271" si="186">IF(B269&gt;0,(1+(E269/B269))^(1/($C$6-$B$6))-1,0)</f>
        <v>2.809644405376388E-2</v>
      </c>
    </row>
    <row r="270" spans="1:7" x14ac:dyDescent="0.2">
      <c r="A270" t="str">
        <f t="shared" si="183"/>
        <v>21 Science, research, engineering and technology professionals</v>
      </c>
      <c r="B270" s="11">
        <v>0.4278866185149392</v>
      </c>
      <c r="C270" s="11">
        <v>0.91784418686946112</v>
      </c>
      <c r="D270" s="11">
        <f t="shared" si="184"/>
        <v>0.48995756835452192</v>
      </c>
      <c r="E270" s="11">
        <v>0.19713036061054684</v>
      </c>
      <c r="F270" s="11">
        <f t="shared" si="185"/>
        <v>0.68708792896506876</v>
      </c>
      <c r="G270" s="200">
        <f t="shared" si="186"/>
        <v>2.5583143221656668E-2</v>
      </c>
    </row>
    <row r="271" spans="1:7" x14ac:dyDescent="0.2">
      <c r="A271" t="str">
        <f t="shared" si="183"/>
        <v>22 Health professionals</v>
      </c>
      <c r="B271" s="11">
        <v>0.1323743426467231</v>
      </c>
      <c r="C271" s="11">
        <v>0.45390154068991651</v>
      </c>
      <c r="D271" s="11">
        <f t="shared" si="184"/>
        <v>0.32152719804319341</v>
      </c>
      <c r="E271" s="11">
        <v>0.10727824598961608</v>
      </c>
      <c r="F271" s="11">
        <f t="shared" si="185"/>
        <v>0.42880544403280951</v>
      </c>
      <c r="G271" s="200">
        <f t="shared" si="186"/>
        <v>4.0363771844965424E-2</v>
      </c>
    </row>
    <row r="272" spans="1:7" x14ac:dyDescent="0.2">
      <c r="A272" t="str">
        <f t="shared" si="183"/>
        <v>23 Teaching and other educational professionals</v>
      </c>
      <c r="B272" s="11">
        <v>0.11851130058028142</v>
      </c>
      <c r="C272" s="11">
        <v>0.20132423698223223</v>
      </c>
      <c r="D272" s="11">
        <f t="shared" si="184"/>
        <v>8.281293640195081E-2</v>
      </c>
      <c r="E272" s="11">
        <v>5.946106100884662E-2</v>
      </c>
      <c r="F272" s="11">
        <f t="shared" si="185"/>
        <v>0.14227399741079744</v>
      </c>
      <c r="G272" s="200">
        <f>IF(B272&gt;0,(1+(E272/B272))^(1/($C$6-$B$6))-1,0)</f>
        <v>2.7478760826346482E-2</v>
      </c>
    </row>
    <row r="273" spans="1:7" x14ac:dyDescent="0.2">
      <c r="A273" t="str">
        <f t="shared" si="183"/>
        <v>24 Business, media and public service professionals</v>
      </c>
      <c r="B273" s="11">
        <v>0.43704437166800236</v>
      </c>
      <c r="C273" s="11">
        <v>0.83063602984084894</v>
      </c>
      <c r="D273" s="11">
        <f t="shared" si="184"/>
        <v>0.39359165817284658</v>
      </c>
      <c r="E273" s="11">
        <v>0.20332137163748615</v>
      </c>
      <c r="F273" s="11">
        <f t="shared" si="185"/>
        <v>0.59691302981033267</v>
      </c>
      <c r="G273" s="200">
        <f t="shared" ref="G273" si="187">IF(B273&gt;0,(1+(E273/B273))^(1/($C$6-$B$6))-1,0)</f>
        <v>2.5794038102278982E-2</v>
      </c>
    </row>
    <row r="274" spans="1:7" x14ac:dyDescent="0.2">
      <c r="A274" t="str">
        <f t="shared" si="183"/>
        <v>31 Science, engineering and technology associate professionals</v>
      </c>
      <c r="B274" s="11">
        <v>0.23871266054567578</v>
      </c>
      <c r="C274" s="11">
        <v>0.51014876711883905</v>
      </c>
      <c r="D274" s="11">
        <f t="shared" si="184"/>
        <v>0.2714361065731633</v>
      </c>
      <c r="E274" s="11">
        <v>0.12303407405621163</v>
      </c>
      <c r="F274" s="11">
        <f t="shared" si="185"/>
        <v>0.39447018062937494</v>
      </c>
      <c r="G274" s="200">
        <f>IF(B274&gt;0,(1+(E274/B274))^(1/($C$6-$B$6))-1,0)</f>
        <v>2.8099807319862169E-2</v>
      </c>
    </row>
    <row r="275" spans="1:7" x14ac:dyDescent="0.2">
      <c r="A275" t="str">
        <f t="shared" si="183"/>
        <v>32 Health and social care associate professionals</v>
      </c>
      <c r="B275" s="11">
        <v>8.1276563938726384E-2</v>
      </c>
      <c r="C275" s="11">
        <v>0.22068863181275961</v>
      </c>
      <c r="D275" s="11">
        <f t="shared" si="184"/>
        <v>0.13941206787403321</v>
      </c>
      <c r="E275" s="11">
        <v>5.6579379687793689E-2</v>
      </c>
      <c r="F275" s="11">
        <f t="shared" si="185"/>
        <v>0.1959914475618269</v>
      </c>
      <c r="G275" s="200">
        <f t="shared" ref="G275:G292" si="188">IF(B275&gt;0,(1+(E275/B275))^(1/($C$6-$B$6))-1,0)</f>
        <v>3.5851129695622541E-2</v>
      </c>
    </row>
    <row r="276" spans="1:7" x14ac:dyDescent="0.2">
      <c r="A276" t="str">
        <f t="shared" si="183"/>
        <v>33 Protective service occupations</v>
      </c>
      <c r="B276" s="11">
        <v>0.12711022302708452</v>
      </c>
      <c r="C276" s="11">
        <v>7.3644809280687562E-2</v>
      </c>
      <c r="D276" s="11">
        <f t="shared" si="184"/>
        <v>-5.3465413746396961E-2</v>
      </c>
      <c r="E276" s="11">
        <v>1.63131186895571E-2</v>
      </c>
      <c r="F276" s="11">
        <f t="shared" si="185"/>
        <v>-3.7152295056839861E-2</v>
      </c>
      <c r="G276" s="200">
        <f t="shared" si="188"/>
        <v>8.0822249561893766E-3</v>
      </c>
    </row>
    <row r="277" spans="1:7" x14ac:dyDescent="0.2">
      <c r="A277" t="str">
        <f t="shared" si="183"/>
        <v>34 Culture, media and sports occupations</v>
      </c>
      <c r="B277" s="11">
        <v>0.22302420836420295</v>
      </c>
      <c r="C277" s="11">
        <v>0.3711398621864328</v>
      </c>
      <c r="D277" s="11">
        <f t="shared" si="184"/>
        <v>0.14811565382222985</v>
      </c>
      <c r="E277" s="11">
        <v>8.7170887049129009E-2</v>
      </c>
      <c r="F277" s="11">
        <f t="shared" ref="F277:F278" si="189">SUM(D277:E277)</f>
        <v>0.23528654087135886</v>
      </c>
      <c r="G277" s="200">
        <f t="shared" si="188"/>
        <v>2.2238408594171144E-2</v>
      </c>
    </row>
    <row r="278" spans="1:7" x14ac:dyDescent="0.2">
      <c r="A278" t="str">
        <f t="shared" si="183"/>
        <v>35 Business and public service associate professionals</v>
      </c>
      <c r="B278" s="11">
        <v>0.61884176854720818</v>
      </c>
      <c r="C278" s="11">
        <v>0.95247373091747156</v>
      </c>
      <c r="D278" s="11">
        <f t="shared" si="184"/>
        <v>0.33363196237026338</v>
      </c>
      <c r="E278" s="11">
        <v>0.21993389692384183</v>
      </c>
      <c r="F278" s="11">
        <f t="shared" si="189"/>
        <v>0.55356585929410518</v>
      </c>
      <c r="G278" s="200">
        <f t="shared" si="188"/>
        <v>2.0479802652970669E-2</v>
      </c>
    </row>
    <row r="279" spans="1:7" x14ac:dyDescent="0.2">
      <c r="A279" t="str">
        <f t="shared" si="183"/>
        <v>41 Administrative occupations</v>
      </c>
      <c r="B279" s="11">
        <v>1.0950598160069962</v>
      </c>
      <c r="C279" s="11">
        <v>0.73318638178612094</v>
      </c>
      <c r="D279" s="11">
        <f t="shared" si="184"/>
        <v>-0.36187343422087526</v>
      </c>
      <c r="E279" s="11">
        <v>0.22336262752883257</v>
      </c>
      <c r="F279" s="11">
        <f t="shared" ref="F279:F282" si="190">SUM(D279:E279)</f>
        <v>-0.13851080669204269</v>
      </c>
      <c r="G279" s="200">
        <f t="shared" si="188"/>
        <v>1.2452016406009125E-2</v>
      </c>
    </row>
    <row r="280" spans="1:7" x14ac:dyDescent="0.2">
      <c r="A280" t="str">
        <f t="shared" si="183"/>
        <v>42 Secretarial and related occupations</v>
      </c>
      <c r="B280" s="11">
        <v>0.50741027892712487</v>
      </c>
      <c r="C280" s="11">
        <v>0.26739306297510984</v>
      </c>
      <c r="D280" s="11">
        <f t="shared" si="184"/>
        <v>-0.24001721595201503</v>
      </c>
      <c r="E280" s="11">
        <v>0.13114935136364064</v>
      </c>
      <c r="F280" s="11">
        <f t="shared" si="190"/>
        <v>-0.10886786458837439</v>
      </c>
      <c r="G280" s="200">
        <f t="shared" si="188"/>
        <v>1.5444394553892682E-2</v>
      </c>
    </row>
    <row r="281" spans="1:7" x14ac:dyDescent="0.2">
      <c r="A281" t="str">
        <f t="shared" si="183"/>
        <v>51 Skilled agricultural and related trades</v>
      </c>
      <c r="B281" s="11">
        <v>0.41131583944886729</v>
      </c>
      <c r="C281" s="11">
        <v>0.32312871767795487</v>
      </c>
      <c r="D281" s="11">
        <f t="shared" si="184"/>
        <v>-8.8187121770912424E-2</v>
      </c>
      <c r="E281" s="11">
        <v>0.12996558969240937</v>
      </c>
      <c r="F281" s="11">
        <f t="shared" si="190"/>
        <v>4.1778467921496948E-2</v>
      </c>
      <c r="G281" s="200">
        <f t="shared" si="188"/>
        <v>1.8473764447916707E-2</v>
      </c>
    </row>
    <row r="282" spans="1:7" x14ac:dyDescent="0.2">
      <c r="A282" t="str">
        <f t="shared" si="183"/>
        <v>52 Skilled metal, electrical and electronic trades</v>
      </c>
      <c r="B282" s="11">
        <v>0.63977192374433534</v>
      </c>
      <c r="C282" s="11">
        <v>0.49346920361007313</v>
      </c>
      <c r="D282" s="11">
        <f t="shared" si="184"/>
        <v>-0.14630272013426221</v>
      </c>
      <c r="E282" s="11">
        <v>0.18839379721755858</v>
      </c>
      <c r="F282" s="11">
        <f t="shared" si="190"/>
        <v>4.2091077083296374E-2</v>
      </c>
      <c r="G282" s="200">
        <f t="shared" si="188"/>
        <v>1.7355658310364674E-2</v>
      </c>
    </row>
    <row r="283" spans="1:7" x14ac:dyDescent="0.2">
      <c r="A283" t="str">
        <f t="shared" si="183"/>
        <v>53 Skilled construction and building trades</v>
      </c>
      <c r="B283" s="11">
        <v>0.90126158926236577</v>
      </c>
      <c r="C283" s="11">
        <v>0.26315234584482927</v>
      </c>
      <c r="D283" s="11">
        <f t="shared" si="184"/>
        <v>-0.6381092434175365</v>
      </c>
      <c r="E283" s="11">
        <v>0.16441402820877588</v>
      </c>
      <c r="F283" s="11">
        <f t="shared" ref="F283" si="191">SUM(D283:E283)</f>
        <v>-0.47369521520876062</v>
      </c>
      <c r="G283" s="200">
        <f t="shared" si="188"/>
        <v>1.1233878857632495E-2</v>
      </c>
    </row>
    <row r="284" spans="1:7" x14ac:dyDescent="0.2">
      <c r="A284" t="str">
        <f t="shared" si="183"/>
        <v>54 Textiles, printing and other skilled trades</v>
      </c>
      <c r="B284" s="11">
        <v>0.86933487194897086</v>
      </c>
      <c r="C284" s="11">
        <v>0.42331576781112645</v>
      </c>
      <c r="D284" s="11">
        <f t="shared" si="184"/>
        <v>-0.4460191041378444</v>
      </c>
      <c r="E284" s="11">
        <v>0.16075892935216649</v>
      </c>
      <c r="F284" s="11">
        <f t="shared" ref="F284" si="192">SUM(D284:E284)</f>
        <v>-0.28526017478567789</v>
      </c>
      <c r="G284" s="200">
        <f t="shared" si="188"/>
        <v>1.137600293771146E-2</v>
      </c>
    </row>
    <row r="285" spans="1:7" x14ac:dyDescent="0.2">
      <c r="A285" t="str">
        <f t="shared" si="183"/>
        <v>61 Caring personal service occupations</v>
      </c>
      <c r="B285" s="11">
        <v>0.39306987669557314</v>
      </c>
      <c r="C285" s="11">
        <v>0.63330808268307237</v>
      </c>
      <c r="D285" s="11">
        <f>C285-B285</f>
        <v>0.24023820598749923</v>
      </c>
      <c r="E285" s="11">
        <v>0.13590404098663955</v>
      </c>
      <c r="F285" s="11">
        <f>SUM(D285:E285)</f>
        <v>0.37614224697413878</v>
      </c>
      <c r="G285" s="200">
        <f t="shared" si="188"/>
        <v>1.9994037565998823E-2</v>
      </c>
    </row>
    <row r="286" spans="1:7" x14ac:dyDescent="0.2">
      <c r="A286" t="str">
        <f t="shared" si="183"/>
        <v>62 Leisure, travel and related personal service occupations</v>
      </c>
      <c r="B286" s="11">
        <v>0.63252560543362535</v>
      </c>
      <c r="C286" s="11">
        <v>0.54871936507700703</v>
      </c>
      <c r="D286" s="11">
        <f t="shared" ref="D286:D292" si="193">C286-B286</f>
        <v>-8.3806240356618322E-2</v>
      </c>
      <c r="E286" s="11">
        <v>0.16511947864163529</v>
      </c>
      <c r="F286" s="11">
        <f t="shared" ref="F286:F287" si="194">SUM(D286:E286)</f>
        <v>8.1313238285016964E-2</v>
      </c>
      <c r="G286" s="200">
        <f t="shared" si="188"/>
        <v>1.5583038017755069E-2</v>
      </c>
    </row>
    <row r="287" spans="1:7" x14ac:dyDescent="0.2">
      <c r="A287" t="str">
        <f t="shared" si="183"/>
        <v>63 Community and civil enforcement occupations</v>
      </c>
      <c r="B287" s="11">
        <v>3.6617352745240229E-2</v>
      </c>
      <c r="C287" s="11">
        <v>1.6085207584048643E-2</v>
      </c>
      <c r="D287" s="11">
        <f t="shared" si="193"/>
        <v>-2.0532145161191586E-2</v>
      </c>
      <c r="E287" s="11">
        <v>4.8454343743918318E-3</v>
      </c>
      <c r="F287" s="11">
        <f t="shared" si="194"/>
        <v>-1.5686710786799753E-2</v>
      </c>
      <c r="G287" s="200">
        <f t="shared" si="188"/>
        <v>8.3193539009731587E-3</v>
      </c>
    </row>
    <row r="288" spans="1:7" x14ac:dyDescent="0.2">
      <c r="A288" t="str">
        <f t="shared" si="183"/>
        <v>71 Sales occupations</v>
      </c>
      <c r="B288" s="11">
        <v>1.8407888175440907</v>
      </c>
      <c r="C288" s="11">
        <v>1.2320545197444481</v>
      </c>
      <c r="D288" s="11">
        <f t="shared" si="193"/>
        <v>-0.60873429779964261</v>
      </c>
      <c r="E288" s="11">
        <v>0.36139776141084889</v>
      </c>
      <c r="F288" s="11">
        <f t="shared" ref="F288:F289" si="195">SUM(D288:E288)</f>
        <v>-0.24733653638879372</v>
      </c>
      <c r="G288" s="200">
        <f t="shared" si="188"/>
        <v>1.2022130548605903E-2</v>
      </c>
    </row>
    <row r="289" spans="1:7" x14ac:dyDescent="0.2">
      <c r="A289" t="str">
        <f t="shared" si="183"/>
        <v>72 Customer service occupations</v>
      </c>
      <c r="B289" s="11">
        <v>0.35291469691328303</v>
      </c>
      <c r="C289" s="11">
        <v>0.73053037483979888</v>
      </c>
      <c r="D289" s="11">
        <f t="shared" si="193"/>
        <v>0.37761567792651585</v>
      </c>
      <c r="E289" s="11">
        <v>0.17015039302436094</v>
      </c>
      <c r="F289" s="11">
        <f t="shared" si="195"/>
        <v>0.54776607095087682</v>
      </c>
      <c r="G289" s="200">
        <f t="shared" si="188"/>
        <v>2.6579055395944406E-2</v>
      </c>
    </row>
    <row r="290" spans="1:7" x14ac:dyDescent="0.2">
      <c r="A290" t="str">
        <f t="shared" si="183"/>
        <v>81 Process, plant and machine operatives</v>
      </c>
      <c r="B290" s="11">
        <v>0.63510253156088992</v>
      </c>
      <c r="C290" s="11">
        <v>0.29676574132351591</v>
      </c>
      <c r="D290" s="11">
        <f t="shared" si="193"/>
        <v>-0.33833679023737401</v>
      </c>
      <c r="E290" s="11">
        <v>9.084146098683446E-2</v>
      </c>
      <c r="F290" s="11">
        <f t="shared" ref="F290:F291" si="196">SUM(D290:E290)</f>
        <v>-0.24749532925053955</v>
      </c>
      <c r="G290" s="200">
        <f t="shared" si="188"/>
        <v>8.9522615147377138E-3</v>
      </c>
    </row>
    <row r="291" spans="1:7" x14ac:dyDescent="0.2">
      <c r="A291" t="str">
        <f t="shared" si="183"/>
        <v>82 Transport and mobile machine drivers and operatives</v>
      </c>
      <c r="B291" s="11">
        <v>1.7828774543258312</v>
      </c>
      <c r="C291" s="11">
        <v>1.4025794599741856</v>
      </c>
      <c r="D291" s="11">
        <f t="shared" si="193"/>
        <v>-0.38029799435164557</v>
      </c>
      <c r="E291" s="11">
        <v>0.62715113881951312</v>
      </c>
      <c r="F291" s="11">
        <f t="shared" si="196"/>
        <v>0.24685314446786755</v>
      </c>
      <c r="G291" s="200">
        <f t="shared" si="188"/>
        <v>2.0297243823067301E-2</v>
      </c>
    </row>
    <row r="292" spans="1:7" x14ac:dyDescent="0.2">
      <c r="A292" t="str">
        <f t="shared" si="183"/>
        <v>91 Elementary trades and related occupations</v>
      </c>
      <c r="B292" s="11">
        <v>0.82708635196841107</v>
      </c>
      <c r="C292" s="11">
        <v>0.46161905750765908</v>
      </c>
      <c r="D292" s="11">
        <f t="shared" si="193"/>
        <v>-0.36546729446075199</v>
      </c>
      <c r="E292" s="11">
        <v>0.16297598288972959</v>
      </c>
      <c r="F292" s="11">
        <f t="shared" ref="F292" si="197">SUM(D292:E292)</f>
        <v>-0.2024913115710224</v>
      </c>
      <c r="G292" s="200">
        <f t="shared" si="188"/>
        <v>1.2062761947481793E-2</v>
      </c>
    </row>
    <row r="293" spans="1:7" x14ac:dyDescent="0.2">
      <c r="A293" t="str">
        <f t="shared" si="183"/>
        <v>92 Elementary administration and service occupations</v>
      </c>
      <c r="B293" s="11">
        <v>4.7332863861552603</v>
      </c>
      <c r="C293" s="11">
        <v>2.8386016297399728</v>
      </c>
      <c r="D293" s="11">
        <f t="shared" ref="D293" si="198">C293-B293</f>
        <v>-1.8946847564152876</v>
      </c>
      <c r="E293" s="11">
        <v>0.84590712108099231</v>
      </c>
      <c r="F293" s="11">
        <f t="shared" ref="F293" si="199">SUM(D293:E293)</f>
        <v>-1.0487776353342952</v>
      </c>
      <c r="G293" s="200">
        <f t="shared" ref="G293:G294" si="200">IF(B293&gt;0,(1+(E293/B293))^(1/($C$6-$B$6))-1,0)</f>
        <v>1.102193052275946E-2</v>
      </c>
    </row>
    <row r="294" spans="1:7" x14ac:dyDescent="0.2">
      <c r="A294" s="24" t="str">
        <f t="shared" si="183"/>
        <v>All occupations</v>
      </c>
      <c r="B294" s="34">
        <f>SUM(B268:B293)</f>
        <v>19.441229453381062</v>
      </c>
      <c r="C294" s="34">
        <f t="shared" ref="C294:F294" si="201">SUM(C268:C293)</f>
        <v>17.296382973341601</v>
      </c>
      <c r="D294" s="34">
        <f t="shared" si="201"/>
        <v>-2.1448464800394622</v>
      </c>
      <c r="E294" s="34">
        <f t="shared" si="201"/>
        <v>5.1990678820438703</v>
      </c>
      <c r="F294" s="34">
        <f t="shared" si="201"/>
        <v>3.0542214020044063</v>
      </c>
      <c r="G294" s="234">
        <f t="shared" si="200"/>
        <v>1.5924610714494136E-2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Solent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-1.5251840570936821</v>
      </c>
      <c r="Q7" s="11">
        <f>'Occ T1'!J16</f>
        <v>28.284544739718513</v>
      </c>
    </row>
    <row r="8" spans="1:17" x14ac:dyDescent="0.2">
      <c r="O8" t="str">
        <f>name!E11</f>
        <v>Process, plant and machine operatives</v>
      </c>
      <c r="P8" s="11">
        <f>'Occ T1'!H15</f>
        <v>2.3151170148349856</v>
      </c>
      <c r="Q8" s="11">
        <f>'Occ T1'!J15</f>
        <v>15.828028880351857</v>
      </c>
    </row>
    <row r="9" spans="1:17" x14ac:dyDescent="0.2">
      <c r="O9" t="str">
        <f>name!E10</f>
        <v>Sales and customer service occupations</v>
      </c>
      <c r="P9" s="11">
        <f>'Occ T1'!H14</f>
        <v>-7.597586455091232E-2</v>
      </c>
      <c r="Q9" s="11">
        <f>'Occ T1'!J14</f>
        <v>19.377788250052092</v>
      </c>
    </row>
    <row r="10" spans="1:17" x14ac:dyDescent="0.2">
      <c r="O10" t="str">
        <f>name!E9</f>
        <v>Caring, leisure and other service occupations</v>
      </c>
      <c r="P10" s="11">
        <f>'Occ T1'!H13</f>
        <v>6.8840408945550777</v>
      </c>
      <c r="Q10" s="11">
        <f>'Occ T1'!J13</f>
        <v>40.979872645191335</v>
      </c>
    </row>
    <row r="11" spans="1:17" x14ac:dyDescent="0.2">
      <c r="O11" t="str">
        <f>name!E8</f>
        <v>Skilled trades occupations</v>
      </c>
      <c r="P11" s="11">
        <f>'Occ T1'!H12</f>
        <v>0.84798825928086785</v>
      </c>
      <c r="Q11" s="11">
        <f>'Occ T1'!J12</f>
        <v>21.856334941633534</v>
      </c>
    </row>
    <row r="12" spans="1:17" x14ac:dyDescent="0.2">
      <c r="O12" t="str">
        <f>name!E7</f>
        <v>Administrative and secretarial occupations</v>
      </c>
      <c r="P12" s="11">
        <f>'Occ T1'!H11</f>
        <v>-11.366197501533186</v>
      </c>
      <c r="Q12" s="11">
        <f>'Occ T1'!J11</f>
        <v>16.822906529523269</v>
      </c>
    </row>
    <row r="13" spans="1:17" x14ac:dyDescent="0.2">
      <c r="O13" t="str">
        <f>name!E6</f>
        <v>Associate professional occupations</v>
      </c>
      <c r="P13" s="11">
        <f>'Occ T1'!H10</f>
        <v>3.6851074702615421</v>
      </c>
      <c r="Q13" s="11">
        <f>'Occ T1'!J10</f>
        <v>42.599239853868973</v>
      </c>
    </row>
    <row r="14" spans="1:17" x14ac:dyDescent="0.2">
      <c r="O14" t="str">
        <f>name!E5</f>
        <v>Professional occupations</v>
      </c>
      <c r="P14" s="11">
        <f>'Occ T1'!H9</f>
        <v>20.992031551819622</v>
      </c>
      <c r="Q14" s="11">
        <f>'Occ T1'!J9</f>
        <v>90.069321884411806</v>
      </c>
    </row>
    <row r="15" spans="1:17" x14ac:dyDescent="0.2">
      <c r="O15" t="str">
        <f>name!E4</f>
        <v>Managers, directors and senior officials</v>
      </c>
      <c r="P15" s="11">
        <f>'Occ T1'!H8</f>
        <v>9.66907223242616</v>
      </c>
      <c r="Q15" s="11">
        <f>'Occ T1'!J8</f>
        <v>50.008682991059032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Solent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0.41375962588927706</v>
      </c>
      <c r="Q37" s="11">
        <f>'Occ T2'!J8</f>
        <v>25.483650871205445</v>
      </c>
    </row>
    <row r="38" spans="1:17" x14ac:dyDescent="0.2">
      <c r="O38" s="10" t="str">
        <f>name!D5</f>
        <v>12 Other managers and proprietors</v>
      </c>
      <c r="P38" s="11">
        <f>'Occ T2'!H9</f>
        <v>9.2553126065368865</v>
      </c>
      <c r="Q38" s="11">
        <f>'Occ T2'!J9</f>
        <v>24.525032119853595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5.7474941159544031</v>
      </c>
      <c r="Q39" s="11">
        <f>'Occ T2'!J10</f>
        <v>21.573977256665511</v>
      </c>
    </row>
    <row r="40" spans="1:17" x14ac:dyDescent="0.2">
      <c r="O40" s="10" t="str">
        <f>name!D7</f>
        <v>22 Health professionals</v>
      </c>
      <c r="P40" s="11">
        <f>'Occ T2'!H11</f>
        <v>2.4784147128901495</v>
      </c>
      <c r="Q40" s="11">
        <f>'Occ T2'!J11</f>
        <v>17.263167220469221</v>
      </c>
    </row>
    <row r="41" spans="1:17" x14ac:dyDescent="0.2">
      <c r="O41" s="10" t="str">
        <f>name!D8</f>
        <v>23 Teaching and other educational professionals</v>
      </c>
      <c r="P41" s="11">
        <f>'Occ T2'!H12</f>
        <v>3.179983893140431</v>
      </c>
      <c r="Q41" s="11">
        <f>'Occ T2'!J12</f>
        <v>19.168753748405312</v>
      </c>
    </row>
    <row r="42" spans="1:17" x14ac:dyDescent="0.2">
      <c r="O42" s="10" t="str">
        <f>name!D9</f>
        <v>24 Business, media and public service professionals</v>
      </c>
      <c r="P42" s="11">
        <f>'Occ T2'!H13</f>
        <v>9.5861388298346597</v>
      </c>
      <c r="Q42" s="11">
        <f>'Occ T2'!J13</f>
        <v>32.063423658871784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-0.85022908819555987</v>
      </c>
      <c r="Q43" s="11">
        <f>'Occ T2'!J14</f>
        <v>3.3152029449507046</v>
      </c>
    </row>
    <row r="44" spans="1:17" x14ac:dyDescent="0.2">
      <c r="O44" s="10" t="str">
        <f>name!D11</f>
        <v>32 Health and social care associate professionals</v>
      </c>
      <c r="P44" s="11">
        <f>'Occ T2'!H15</f>
        <v>0.58398225386312674</v>
      </c>
      <c r="Q44" s="11">
        <f>'Occ T2'!J15</f>
        <v>7.2437609241886891</v>
      </c>
    </row>
    <row r="45" spans="1:17" x14ac:dyDescent="0.2">
      <c r="O45" s="10" t="str">
        <f>name!D12</f>
        <v>33 Protective service occupations</v>
      </c>
      <c r="P45" s="11">
        <f>'Occ T2'!H16</f>
        <v>3.2171711874786801</v>
      </c>
      <c r="Q45" s="11">
        <f>'Occ T2'!J16</f>
        <v>7.2260502025554478</v>
      </c>
    </row>
    <row r="46" spans="1:17" x14ac:dyDescent="0.2">
      <c r="O46" s="10" t="str">
        <f>name!D13</f>
        <v>34 Culture, media and sports occupations</v>
      </c>
      <c r="P46" s="11">
        <f>'Occ T2'!H17</f>
        <v>0.9204027865794373</v>
      </c>
      <c r="Q46" s="11">
        <f>'Occ T2'!J17</f>
        <v>7.1276722284065492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-0.18621966946413693</v>
      </c>
      <c r="Q47" s="11">
        <f>'Occ T2'!J18</f>
        <v>17.686553553767588</v>
      </c>
    </row>
    <row r="48" spans="1:17" x14ac:dyDescent="0.2">
      <c r="O48" s="10" t="str">
        <f>name!D15</f>
        <v>41 Administrative occupations</v>
      </c>
      <c r="P48" s="11">
        <f>'Occ T2'!H19</f>
        <v>-8.8618631243948656</v>
      </c>
      <c r="Q48" s="11">
        <f>'Occ T2'!J19</f>
        <v>12.871913245831131</v>
      </c>
    </row>
    <row r="49" spans="15:17" x14ac:dyDescent="0.2">
      <c r="O49" s="10" t="str">
        <f>name!D16</f>
        <v>42 Secretarial and related occupations</v>
      </c>
      <c r="P49" s="11">
        <f>'Occ T2'!H20</f>
        <v>-2.504334377138326</v>
      </c>
      <c r="Q49" s="11">
        <f>'Occ T2'!J20</f>
        <v>3.9509932836921333</v>
      </c>
    </row>
    <row r="50" spans="15:17" x14ac:dyDescent="0.2">
      <c r="O50" s="10" t="str">
        <f>name!D17</f>
        <v>51 Skilled agricultural and related trades</v>
      </c>
      <c r="P50" s="11">
        <f>'Occ T2'!H21</f>
        <v>1.0771850089775121</v>
      </c>
      <c r="Q50" s="11">
        <f>'Occ T2'!J21</f>
        <v>3.9692179477404661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-0.493858111814518</v>
      </c>
      <c r="Q51" s="11">
        <f>'Occ T2'!J22</f>
        <v>6.311856946225646</v>
      </c>
    </row>
    <row r="52" spans="15:17" x14ac:dyDescent="0.2">
      <c r="O52" s="10" t="str">
        <f>name!D19</f>
        <v>53 Skilled construction and building trades</v>
      </c>
      <c r="P52" s="11">
        <f>'Occ T2'!H23</f>
        <v>-0.31386669636593822</v>
      </c>
      <c r="Q52" s="11">
        <f>'Occ T2'!J23</f>
        <v>5.7732656118073304</v>
      </c>
    </row>
    <row r="53" spans="15:17" x14ac:dyDescent="0.2">
      <c r="O53" s="10" t="str">
        <f>name!D20</f>
        <v>54 Textiles, printing and other skilled trades</v>
      </c>
      <c r="P53" s="11">
        <f>'Occ T2'!H24</f>
        <v>0.57852805848381017</v>
      </c>
      <c r="Q53" s="11">
        <f>'Occ T2'!J24</f>
        <v>5.8019944358600899</v>
      </c>
    </row>
    <row r="54" spans="15:17" x14ac:dyDescent="0.2">
      <c r="O54" s="10" t="str">
        <f>name!D21</f>
        <v>61 Caring personal service occupations</v>
      </c>
      <c r="P54" s="11">
        <f>'Occ T2'!H25</f>
        <v>6.3405714991310091</v>
      </c>
      <c r="Q54" s="11">
        <f>'Occ T2'!J25</f>
        <v>32.92568013202343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0.64480581432315276</v>
      </c>
      <c r="Q55" s="11">
        <f>'Occ T2'!J26</f>
        <v>7.8218397542679856</v>
      </c>
    </row>
    <row r="56" spans="15:17" x14ac:dyDescent="0.2">
      <c r="O56" s="10" t="str">
        <f>name!D23</f>
        <v>63 Community and civil enforcement occupations</v>
      </c>
      <c r="P56" s="11">
        <f>'Occ T2'!H27</f>
        <v>-0.10133641889908673</v>
      </c>
      <c r="Q56" s="11">
        <f>'Occ T2'!J27</f>
        <v>0.23235275889991541</v>
      </c>
    </row>
    <row r="57" spans="15:17" x14ac:dyDescent="0.2">
      <c r="O57" s="10" t="str">
        <f>name!D24</f>
        <v>71 Sales occupations</v>
      </c>
      <c r="P57" s="11">
        <f>'Occ T2'!H28</f>
        <v>-4.0649503830222677</v>
      </c>
      <c r="Q57" s="11">
        <f>'Occ T2'!J28</f>
        <v>9.8852669279617977</v>
      </c>
    </row>
    <row r="58" spans="15:17" x14ac:dyDescent="0.2">
      <c r="O58" s="10" t="str">
        <f>name!D25</f>
        <v>72 Customer service occupations</v>
      </c>
      <c r="P58" s="11">
        <f>'Occ T2'!H29</f>
        <v>3.9889745184713501</v>
      </c>
      <c r="Q58" s="11">
        <f>'Occ T2'!J29</f>
        <v>9.4925213220902869</v>
      </c>
    </row>
    <row r="59" spans="15:17" x14ac:dyDescent="0.2">
      <c r="O59" s="10" t="str">
        <f>name!D26</f>
        <v>81 Process, plant and machine operatives</v>
      </c>
      <c r="P59" s="11">
        <f>'Occ T2'!H30</f>
        <v>1.5340498106362421</v>
      </c>
      <c r="Q59" s="11">
        <f>'Occ T2'!J30</f>
        <v>5.2721599156755037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0.7810672041987452</v>
      </c>
      <c r="Q60" s="11">
        <f>'Occ T2'!J31</f>
        <v>10.555868964676355</v>
      </c>
    </row>
    <row r="61" spans="15:17" x14ac:dyDescent="0.2">
      <c r="O61" s="10" t="str">
        <f>name!D28</f>
        <v>91 Elementary trades and related occupations</v>
      </c>
      <c r="P61" s="11">
        <f>'Occ T2'!H32</f>
        <v>-1.4510853673749544</v>
      </c>
      <c r="Q61" s="11">
        <f>'Occ T2'!J32</f>
        <v>0.48380455140037704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-7.4098689718731237E-2</v>
      </c>
      <c r="Q62" s="11">
        <f>'Occ T2'!J33</f>
        <v>27.80074018831813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31.426000000000386</v>
      </c>
      <c r="Q64" s="11">
        <f>'Occ T2'!J35</f>
        <v>325.82672071581044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Solent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595.16399999999987</v>
      </c>
      <c r="C8" s="305">
        <f>SUM(C9:C17)</f>
        <v>608.14800000000002</v>
      </c>
      <c r="D8" s="305">
        <f>SUM(D9:D17)</f>
        <v>626.59</v>
      </c>
      <c r="E8" s="304"/>
      <c r="F8" s="305">
        <f>SUM(F9:F17)</f>
        <v>10.275753626844073</v>
      </c>
      <c r="G8" s="305">
        <f>SUM(G9:G17)</f>
        <v>11.833857916313283</v>
      </c>
      <c r="H8" s="305">
        <f>SUM(H9:H17)</f>
        <v>14.941756587281045</v>
      </c>
      <c r="I8" s="304"/>
      <c r="J8" s="305">
        <f>SUM(J9:J17)</f>
        <v>73.261398331720088</v>
      </c>
      <c r="K8" s="305">
        <f>SUM(K9:K17)</f>
        <v>84.688651131602072</v>
      </c>
      <c r="L8" s="305">
        <f>SUM(L9:L17)</f>
        <v>107.06345084755827</v>
      </c>
      <c r="M8" s="304"/>
      <c r="N8" s="305">
        <f>SUM(N9:N17)</f>
        <v>130.04123147659791</v>
      </c>
      <c r="O8" s="305">
        <f>SUM(O9:O17)</f>
        <v>139.13309069571642</v>
      </c>
      <c r="P8" s="305">
        <f>SUM(P9:P17)</f>
        <v>159.85085899957176</v>
      </c>
      <c r="Q8" s="306"/>
      <c r="R8" s="305">
        <f>SUM(R9:R17)</f>
        <v>36.784434484873138</v>
      </c>
      <c r="S8" s="305">
        <f>SUM(S9:S17)</f>
        <v>36.667590435564719</v>
      </c>
      <c r="T8" s="305">
        <f>SUM(T9:T17)</f>
        <v>40.418267012306757</v>
      </c>
      <c r="U8" s="306"/>
      <c r="V8" s="305">
        <f>SUM(V9:V17)</f>
        <v>36.96809430075939</v>
      </c>
      <c r="W8" s="305">
        <f>SUM(W9:W17)</f>
        <v>37.86715470295227</v>
      </c>
      <c r="X8" s="305">
        <f>SUM(X9:X17)</f>
        <v>42.839507926164167</v>
      </c>
      <c r="Y8" s="306"/>
      <c r="Z8" s="305">
        <f>SUM(Z9:Z17)</f>
        <v>121.90566291909859</v>
      </c>
      <c r="AA8" s="305">
        <f>SUM(AA9:AA17)</f>
        <v>119.70954087839384</v>
      </c>
      <c r="AB8" s="305">
        <f>SUM(AB9:AB17)</f>
        <v>119.2015796923136</v>
      </c>
      <c r="AC8" s="306"/>
      <c r="AD8" s="305">
        <f>SUM(AD9:AD17)</f>
        <v>104.6259001726535</v>
      </c>
      <c r="AE8" s="305">
        <f>SUM(AE9:AE17)</f>
        <v>102.02274279869096</v>
      </c>
      <c r="AF8" s="305">
        <f>SUM(AF9:AF17)</f>
        <v>86.035704463312399</v>
      </c>
      <c r="AG8" s="306"/>
      <c r="AH8" s="305">
        <f>SUM(AH9:AH17)</f>
        <v>61.860295234072119</v>
      </c>
      <c r="AI8" s="305">
        <f>SUM(AI9:AI17)</f>
        <v>58.013110587142712</v>
      </c>
      <c r="AJ8" s="305">
        <f>SUM(AJ9:AJ17)</f>
        <v>38.942491498150481</v>
      </c>
      <c r="AK8" s="306"/>
      <c r="AL8" s="305">
        <f>SUM(AL9:AL17)</f>
        <v>19.441229453381062</v>
      </c>
      <c r="AM8" s="305">
        <f>SUM(AM9:AM17)</f>
        <v>18.212260853623725</v>
      </c>
      <c r="AN8" s="305">
        <f>SUM(AN9:AN17)</f>
        <v>17.296382973341597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71.834399860437415</v>
      </c>
      <c r="C9" s="304">
        <f t="shared" ref="B9:D17" si="0">SUM(C21,C33,C51,C63,C75,C93)</f>
        <v>73.623768611818932</v>
      </c>
      <c r="D9" s="304">
        <f t="shared" si="0"/>
        <v>81.503472092863575</v>
      </c>
      <c r="E9" s="304"/>
      <c r="F9" s="304">
        <f t="shared" ref="F9:H17" si="1">SUM(F21,F33,F51,F63,F75,F93)</f>
        <v>1.1173519459098173</v>
      </c>
      <c r="G9" s="304">
        <f t="shared" si="1"/>
        <v>1.2571498196521735</v>
      </c>
      <c r="H9" s="304">
        <f t="shared" si="1"/>
        <v>1.6618127640713225</v>
      </c>
      <c r="I9" s="304"/>
      <c r="J9" s="304">
        <f t="shared" ref="J9:L17" si="2">SUM(J21,J33,J51,J63,J75,J93)</f>
        <v>9.851010880446136</v>
      </c>
      <c r="K9" s="304">
        <f t="shared" si="2"/>
        <v>11.091740598585371</v>
      </c>
      <c r="L9" s="304">
        <f t="shared" si="2"/>
        <v>14.680407793840864</v>
      </c>
      <c r="M9" s="304"/>
      <c r="N9" s="304">
        <f t="shared" ref="N9:P17" si="3">SUM(N21,N33,N51,N63,N75,N93)</f>
        <v>19.89474925979103</v>
      </c>
      <c r="O9" s="304">
        <f t="shared" si="3"/>
        <v>20.673114151051085</v>
      </c>
      <c r="P9" s="304">
        <f t="shared" si="3"/>
        <v>24.322599210365283</v>
      </c>
      <c r="Q9" s="306"/>
      <c r="R9" s="304">
        <f t="shared" ref="R9:T9" si="4">SUM(R21,R33,R51,R63,R75,R93)</f>
        <v>4.6699082777229091</v>
      </c>
      <c r="S9" s="304">
        <f t="shared" si="4"/>
        <v>4.755302526592768</v>
      </c>
      <c r="T9" s="304">
        <f t="shared" si="4"/>
        <v>5.4726542712533615</v>
      </c>
      <c r="U9" s="306"/>
      <c r="V9" s="304">
        <f t="shared" ref="V9:X9" si="5">SUM(V21,V33,V51,V63,V75,V93)</f>
        <v>6.0268532245459783</v>
      </c>
      <c r="W9" s="304">
        <f t="shared" si="5"/>
        <v>5.9703474202598112</v>
      </c>
      <c r="X9" s="304">
        <f t="shared" si="5"/>
        <v>6.7693849367108756</v>
      </c>
      <c r="Y9" s="306"/>
      <c r="Z9" s="304">
        <f t="shared" ref="Z9:AB9" si="6">SUM(Z21,Z33,Z51,Z63,Z75,Z93)</f>
        <v>12.747161861572925</v>
      </c>
      <c r="AA9" s="304">
        <f t="shared" si="6"/>
        <v>12.015840394303751</v>
      </c>
      <c r="AB9" s="304">
        <f t="shared" si="6"/>
        <v>12.701595002513809</v>
      </c>
      <c r="AC9" s="306"/>
      <c r="AD9" s="304">
        <f>SUM(AD21,AD33,AD51,AD63,AD75,AD93)</f>
        <v>10.004553885002228</v>
      </c>
      <c r="AE9" s="304">
        <f t="shared" ref="AE9:AF9" si="7">SUM(AE21,AE33,AE51,AE63,AE75,AE93)</f>
        <v>9.927419698935255</v>
      </c>
      <c r="AF9" s="304">
        <f t="shared" si="7"/>
        <v>8.8993316769307604</v>
      </c>
      <c r="AG9" s="306"/>
      <c r="AH9" s="304">
        <f t="shared" ref="AH9:AJ9" si="8">SUM(AH21,AH33,AH51,AH63,AH75,AH93)</f>
        <v>6.1447865225790457</v>
      </c>
      <c r="AI9" s="304">
        <f t="shared" si="8"/>
        <v>6.2731343169457396</v>
      </c>
      <c r="AJ9" s="304">
        <f t="shared" si="8"/>
        <v>4.895014177713283</v>
      </c>
      <c r="AK9" s="306"/>
      <c r="AL9" s="304">
        <f t="shared" ref="AL9:AN9" si="9">SUM(AL21,AL33,AL51,AL63,AL75,AL93)</f>
        <v>1.3780240028673516</v>
      </c>
      <c r="AM9" s="304">
        <f t="shared" si="9"/>
        <v>1.6597196854929759</v>
      </c>
      <c r="AN9" s="304">
        <f t="shared" si="9"/>
        <v>2.1006722594640257</v>
      </c>
    </row>
    <row r="10" spans="1:40" x14ac:dyDescent="0.2">
      <c r="A10" s="13" t="str">
        <f>name!E5</f>
        <v>Professional occupations</v>
      </c>
      <c r="B10" s="304">
        <f t="shared" si="0"/>
        <v>136.05785656862855</v>
      </c>
      <c r="C10" s="304">
        <f t="shared" si="0"/>
        <v>145.02545684473512</v>
      </c>
      <c r="D10" s="304">
        <f t="shared" si="0"/>
        <v>157.04988812044814</v>
      </c>
      <c r="E10" s="304"/>
      <c r="F10" s="304">
        <f t="shared" si="1"/>
        <v>7.2255332383383548</v>
      </c>
      <c r="G10" s="304">
        <f t="shared" si="1"/>
        <v>8.3367788706665689</v>
      </c>
      <c r="H10" s="304">
        <f t="shared" si="1"/>
        <v>10.241808581949444</v>
      </c>
      <c r="I10" s="304"/>
      <c r="J10" s="304">
        <f t="shared" si="2"/>
        <v>38.778031424348406</v>
      </c>
      <c r="K10" s="304">
        <f t="shared" si="2"/>
        <v>44.754516418378429</v>
      </c>
      <c r="L10" s="304">
        <f t="shared" si="2"/>
        <v>54.395738318482955</v>
      </c>
      <c r="M10" s="304"/>
      <c r="N10" s="304">
        <f t="shared" si="3"/>
        <v>46.757200607587357</v>
      </c>
      <c r="O10" s="304">
        <f t="shared" si="3"/>
        <v>49.081949589572474</v>
      </c>
      <c r="P10" s="304">
        <f t="shared" si="3"/>
        <v>51.750537223301222</v>
      </c>
      <c r="Q10" s="306"/>
      <c r="R10" s="304">
        <f t="shared" ref="R10:T10" si="10">SUM(R22,R34,R52,R64,R76,R94)</f>
        <v>6.8545875640503633</v>
      </c>
      <c r="S10" s="304">
        <f t="shared" si="10"/>
        <v>5.3955182344916981</v>
      </c>
      <c r="T10" s="304">
        <f t="shared" si="10"/>
        <v>4.5054590216539125</v>
      </c>
      <c r="U10" s="306"/>
      <c r="V10" s="304">
        <f t="shared" ref="V10:X10" si="11">SUM(V22,V34,V52,V64,V76,V94)</f>
        <v>7.1087954372963136</v>
      </c>
      <c r="W10" s="304">
        <f t="shared" si="11"/>
        <v>7.0596211334437502</v>
      </c>
      <c r="X10" s="304">
        <f t="shared" si="11"/>
        <v>7.3279485464713945</v>
      </c>
      <c r="Y10" s="306"/>
      <c r="Z10" s="304">
        <f t="shared" ref="Z10:AB10" si="12">SUM(Z22,Z34,Z52,Z64,Z76,Z94)</f>
        <v>13.993773504674444</v>
      </c>
      <c r="AA10" s="304">
        <f t="shared" si="12"/>
        <v>14.241403661841797</v>
      </c>
      <c r="AB10" s="304">
        <f t="shared" si="12"/>
        <v>14.853150920521131</v>
      </c>
      <c r="AC10" s="306"/>
      <c r="AD10" s="304">
        <f t="shared" ref="AD10:AF10" si="13">SUM(AD22,AD34,AD52,AD64,AD76,AD94)</f>
        <v>9.0441601559677451</v>
      </c>
      <c r="AE10" s="304">
        <f t="shared" si="13"/>
        <v>9.0686666993726845</v>
      </c>
      <c r="AF10" s="304">
        <f t="shared" si="13"/>
        <v>7.7382837322413129</v>
      </c>
      <c r="AG10" s="306"/>
      <c r="AH10" s="304">
        <f t="shared" ref="AH10:AJ10" si="14">SUM(AH22,AH34,AH52,AH64,AH76,AH94)</f>
        <v>5.1799580029556518</v>
      </c>
      <c r="AI10" s="304">
        <f t="shared" si="14"/>
        <v>5.4993943872657365</v>
      </c>
      <c r="AJ10" s="304">
        <f t="shared" si="14"/>
        <v>3.8332557814442709</v>
      </c>
      <c r="AK10" s="306"/>
      <c r="AL10" s="304">
        <f t="shared" ref="AL10:AN10" si="15">SUM(AL22,AL34,AL52,AL64,AL76,AL94)</f>
        <v>1.1158166334099464</v>
      </c>
      <c r="AM10" s="304">
        <f t="shared" si="15"/>
        <v>1.5876078497019728</v>
      </c>
      <c r="AN10" s="304">
        <f t="shared" si="15"/>
        <v>2.403705994382459</v>
      </c>
    </row>
    <row r="11" spans="1:40" x14ac:dyDescent="0.2">
      <c r="A11" s="13" t="str">
        <f>name!E6</f>
        <v>Associate professional occupations</v>
      </c>
      <c r="B11" s="304">
        <f>SUM(B23,B35,B53,B65,B77,B95)</f>
        <v>85.149493049607187</v>
      </c>
      <c r="C11" s="304">
        <f t="shared" si="0"/>
        <v>83.849801384316962</v>
      </c>
      <c r="D11" s="304">
        <f>SUM(D23,D35,D53,D65,D77,D95)</f>
        <v>88.834600519868658</v>
      </c>
      <c r="E11" s="304"/>
      <c r="F11" s="304">
        <f t="shared" si="1"/>
        <v>1.1280998626099248</v>
      </c>
      <c r="G11" s="304">
        <f t="shared" si="1"/>
        <v>1.2615609763506495</v>
      </c>
      <c r="H11" s="304">
        <f t="shared" si="1"/>
        <v>1.6901489080511489</v>
      </c>
      <c r="I11" s="304"/>
      <c r="J11" s="304">
        <f t="shared" si="2"/>
        <v>12.242518939157563</v>
      </c>
      <c r="K11" s="304">
        <f t="shared" si="2"/>
        <v>13.48145313802458</v>
      </c>
      <c r="L11" s="304">
        <f t="shared" si="2"/>
        <v>17.100455703392733</v>
      </c>
      <c r="M11" s="304"/>
      <c r="N11" s="304">
        <f t="shared" si="3"/>
        <v>25.315452230046354</v>
      </c>
      <c r="O11" s="304">
        <f t="shared" si="3"/>
        <v>25.901515310148071</v>
      </c>
      <c r="P11" s="304">
        <f t="shared" si="3"/>
        <v>29.297279561805905</v>
      </c>
      <c r="Q11" s="306"/>
      <c r="R11" s="304">
        <f t="shared" ref="R11:T11" si="16">SUM(R23,R35,R53,R65,R77,R95)</f>
        <v>6.8189076538513689</v>
      </c>
      <c r="S11" s="304">
        <f t="shared" si="16"/>
        <v>6.3656531189873604</v>
      </c>
      <c r="T11" s="304">
        <f t="shared" si="16"/>
        <v>6.6998554109535959</v>
      </c>
      <c r="U11" s="306"/>
      <c r="V11" s="304">
        <f t="shared" ref="V11:X11" si="17">SUM(V23,V35,V53,V65,V77,V95)</f>
        <v>5.9976667508946981</v>
      </c>
      <c r="W11" s="304">
        <f t="shared" si="17"/>
        <v>5.5897199731672247</v>
      </c>
      <c r="X11" s="304">
        <f t="shared" si="17"/>
        <v>5.9439482100934962</v>
      </c>
      <c r="Y11" s="306"/>
      <c r="Z11" s="304">
        <f t="shared" ref="Z11:AB11" si="18">SUM(Z23,Z35,Z53,Z65,Z77,Z95)</f>
        <v>15.304245076846046</v>
      </c>
      <c r="AA11" s="304">
        <f t="shared" si="18"/>
        <v>13.992452843952425</v>
      </c>
      <c r="AB11" s="304">
        <f t="shared" si="18"/>
        <v>13.704739185650592</v>
      </c>
      <c r="AC11" s="306"/>
      <c r="AD11" s="304">
        <f t="shared" ref="AD11:AF11" si="19">SUM(AD23,AD35,AD53,AD65,AD77,AD95)</f>
        <v>10.999134861837096</v>
      </c>
      <c r="AE11" s="304">
        <f t="shared" si="19"/>
        <v>10.200472338793709</v>
      </c>
      <c r="AF11" s="304">
        <f t="shared" si="19"/>
        <v>8.4274142788570217</v>
      </c>
      <c r="AG11" s="306"/>
      <c r="AH11" s="304">
        <f t="shared" ref="AH11:AJ11" si="20">SUM(AH23,AH35,AH53,AH65,AH77,AH95)</f>
        <v>6.0545022499412404</v>
      </c>
      <c r="AI11" s="304">
        <f t="shared" si="20"/>
        <v>5.6291955797652546</v>
      </c>
      <c r="AJ11" s="304">
        <f t="shared" si="20"/>
        <v>3.8426634597479667</v>
      </c>
      <c r="AK11" s="306"/>
      <c r="AL11" s="304">
        <f t="shared" ref="AL11:AN11" si="21">SUM(AL23,AL35,AL53,AL65,AL77,AL95)</f>
        <v>1.2889654244228981</v>
      </c>
      <c r="AM11" s="304">
        <f t="shared" si="21"/>
        <v>1.4277781051276823</v>
      </c>
      <c r="AN11" s="304">
        <f t="shared" si="21"/>
        <v>2.1280958013161908</v>
      </c>
    </row>
    <row r="12" spans="1:40" x14ac:dyDescent="0.2">
      <c r="A12" s="13" t="str">
        <f>name!E7</f>
        <v>Administrative and secretarial occupations</v>
      </c>
      <c r="B12" s="304">
        <f t="shared" si="0"/>
        <v>61.791275937891385</v>
      </c>
      <c r="C12" s="304">
        <f t="shared" si="0"/>
        <v>57.333303688507684</v>
      </c>
      <c r="D12" s="304">
        <f t="shared" si="0"/>
        <v>50.42507843635822</v>
      </c>
      <c r="E12" s="304"/>
      <c r="F12" s="304">
        <f t="shared" si="1"/>
        <v>0.36649388175911946</v>
      </c>
      <c r="G12" s="304">
        <f t="shared" si="1"/>
        <v>0.43075505975719341</v>
      </c>
      <c r="H12" s="304">
        <f t="shared" si="1"/>
        <v>0.61542221999117874</v>
      </c>
      <c r="I12" s="304"/>
      <c r="J12" s="304">
        <f t="shared" si="2"/>
        <v>4.2673975154678789</v>
      </c>
      <c r="K12" s="304">
        <f t="shared" si="2"/>
        <v>5.0367759670585643</v>
      </c>
      <c r="L12" s="304">
        <f t="shared" si="2"/>
        <v>6.350025059928142</v>
      </c>
      <c r="M12" s="304"/>
      <c r="N12" s="304">
        <f t="shared" si="3"/>
        <v>12.535393343495187</v>
      </c>
      <c r="O12" s="304">
        <f t="shared" si="3"/>
        <v>13.647911211132048</v>
      </c>
      <c r="P12" s="304">
        <f t="shared" si="3"/>
        <v>16.551766565486318</v>
      </c>
      <c r="Q12" s="306"/>
      <c r="R12" s="304">
        <f t="shared" ref="R12:T12" si="22">SUM(R24,R36,R54,R66,R78,R96)</f>
        <v>5.1974762193726534</v>
      </c>
      <c r="S12" s="304">
        <f t="shared" si="22"/>
        <v>5.6058674652255256</v>
      </c>
      <c r="T12" s="304">
        <f t="shared" si="22"/>
        <v>6.3911606319380088</v>
      </c>
      <c r="U12" s="306"/>
      <c r="V12" s="304">
        <f t="shared" ref="V12:X12" si="23">SUM(V24,V36,V54,V66,V78,V96)</f>
        <v>4.4099023472706689</v>
      </c>
      <c r="W12" s="304">
        <f t="shared" si="23"/>
        <v>4.478263840930059</v>
      </c>
      <c r="X12" s="304">
        <f t="shared" si="23"/>
        <v>4.9128561570976821</v>
      </c>
      <c r="Y12" s="306"/>
      <c r="Z12" s="304">
        <f t="shared" ref="Z12:AA12" si="24">SUM(Z24,Z36,Z54,Z66,Z78,Z96)</f>
        <v>13.21681668916192</v>
      </c>
      <c r="AA12" s="304">
        <f t="shared" si="24"/>
        <v>11.70782814126934</v>
      </c>
      <c r="AB12" s="304">
        <f>SUM(AB24,AB36,AB54,AB66,AB78,AB96)</f>
        <v>7.3192217310216838</v>
      </c>
      <c r="AC12" s="306"/>
      <c r="AD12" s="304">
        <f t="shared" ref="AD12:AE12" si="25">SUM(AD24,AD36,AD54,AD66,AD78,AD96)</f>
        <v>13.211418037465343</v>
      </c>
      <c r="AE12" s="304">
        <f t="shared" si="25"/>
        <v>10.898148882861989</v>
      </c>
      <c r="AF12" s="304">
        <f>SUM(AF24,AF36,AF54,AF66,AF78,AF96)</f>
        <v>6.0768496524913189</v>
      </c>
      <c r="AG12" s="306"/>
      <c r="AH12" s="304">
        <f t="shared" ref="AH12:AI12" si="26">SUM(AH24,AH36,AH54,AH66,AH78,AH96)</f>
        <v>6.9839078089644904</v>
      </c>
      <c r="AI12" s="304">
        <f t="shared" si="26"/>
        <v>4.2915635695871517</v>
      </c>
      <c r="AJ12" s="304">
        <f>SUM(AJ24,AJ36,AJ54,AJ66,AJ78,AJ96)</f>
        <v>1.2071969736426524</v>
      </c>
      <c r="AK12" s="306"/>
      <c r="AL12" s="304">
        <f t="shared" ref="AL12:AM12" si="27">SUM(AL24,AL36,AL54,AL66,AL78,AL96)</f>
        <v>1.6024700949341211</v>
      </c>
      <c r="AM12" s="304">
        <f t="shared" si="27"/>
        <v>1.2361895506858136</v>
      </c>
      <c r="AN12" s="304">
        <f>SUM(AN24,AN36,AN54,AN66,AN78,AN96)</f>
        <v>1.0005794447612308</v>
      </c>
    </row>
    <row r="13" spans="1:40" x14ac:dyDescent="0.2">
      <c r="A13" s="13" t="str">
        <f>name!E8</f>
        <v>Skilled trades occupations</v>
      </c>
      <c r="B13" s="304">
        <f t="shared" si="0"/>
        <v>48.377671608483475</v>
      </c>
      <c r="C13" s="304">
        <f t="shared" si="0"/>
        <v>49.924595675549654</v>
      </c>
      <c r="D13" s="304">
        <f t="shared" si="0"/>
        <v>49.225659867764328</v>
      </c>
      <c r="E13" s="304"/>
      <c r="F13" s="304">
        <f t="shared" si="1"/>
        <v>9.8210538490760627E-2</v>
      </c>
      <c r="G13" s="304">
        <f t="shared" si="1"/>
        <v>0.11869801998494633</v>
      </c>
      <c r="H13" s="304">
        <f t="shared" si="1"/>
        <v>0.15617504462876777</v>
      </c>
      <c r="I13" s="304"/>
      <c r="J13" s="304">
        <f t="shared" si="2"/>
        <v>1.2195821037698833</v>
      </c>
      <c r="K13" s="304">
        <f t="shared" si="2"/>
        <v>1.5721331862865349</v>
      </c>
      <c r="L13" s="304">
        <f t="shared" si="2"/>
        <v>2.3425277724341673</v>
      </c>
      <c r="M13" s="304"/>
      <c r="N13" s="304">
        <f t="shared" si="3"/>
        <v>3.744018496367703</v>
      </c>
      <c r="O13" s="304">
        <f t="shared" si="3"/>
        <v>4.4518242665559908</v>
      </c>
      <c r="P13" s="304">
        <f t="shared" si="3"/>
        <v>5.7373194415361937</v>
      </c>
      <c r="Q13" s="306"/>
      <c r="R13" s="304">
        <f t="shared" ref="R13:T13" si="28">SUM(R25,R37,R55,R67,R79,R97)</f>
        <v>1.5954931360450004</v>
      </c>
      <c r="S13" s="304">
        <f t="shared" si="28"/>
        <v>1.7433513081980538</v>
      </c>
      <c r="T13" s="304">
        <f t="shared" si="28"/>
        <v>2.1380852974631379</v>
      </c>
      <c r="U13" s="306"/>
      <c r="V13" s="304">
        <f t="shared" ref="V13:X13" si="29">SUM(V25,V37,V55,V67,V79,V97)</f>
        <v>3.2017388836182761</v>
      </c>
      <c r="W13" s="304">
        <f t="shared" si="29"/>
        <v>3.4426125183716318</v>
      </c>
      <c r="X13" s="304">
        <f t="shared" si="29"/>
        <v>4.1127869616125023</v>
      </c>
      <c r="Y13" s="306"/>
      <c r="Z13" s="304">
        <f t="shared" ref="Z13:AB13" si="30">SUM(Z25,Z37,Z55,Z67,Z79,Z97)</f>
        <v>16.246008476231854</v>
      </c>
      <c r="AA13" s="304">
        <f t="shared" si="30"/>
        <v>16.238249847685793</v>
      </c>
      <c r="AB13" s="304">
        <f t="shared" si="30"/>
        <v>15.676867234552128</v>
      </c>
      <c r="AC13" s="306"/>
      <c r="AD13" s="304">
        <f t="shared" ref="AD13:AF13" si="31">SUM(AD25,AD37,AD55,AD67,AD79,AD97)</f>
        <v>12.275155018463414</v>
      </c>
      <c r="AE13" s="304">
        <f t="shared" si="31"/>
        <v>12.225435672556991</v>
      </c>
      <c r="AF13" s="304">
        <f t="shared" si="31"/>
        <v>11.221314051540187</v>
      </c>
      <c r="AG13" s="306"/>
      <c r="AH13" s="304">
        <f t="shared" ref="AH13:AJ13" si="32">SUM(AH25,AH37,AH55,AH67,AH79,AH97)</f>
        <v>7.1757807310920336</v>
      </c>
      <c r="AI13" s="304">
        <f t="shared" si="32"/>
        <v>7.5082935474139036</v>
      </c>
      <c r="AJ13" s="304">
        <f t="shared" si="32"/>
        <v>6.3375180290532587</v>
      </c>
      <c r="AK13" s="306"/>
      <c r="AL13" s="304">
        <f t="shared" ref="AL13:AN13" si="33">SUM(AL25,AL37,AL55,AL67,AL79,AL97)</f>
        <v>2.8216842244045388</v>
      </c>
      <c r="AM13" s="304">
        <f t="shared" si="33"/>
        <v>2.6239973084958113</v>
      </c>
      <c r="AN13" s="304">
        <f t="shared" si="33"/>
        <v>1.5030660349439835</v>
      </c>
    </row>
    <row r="14" spans="1:40" x14ac:dyDescent="0.2">
      <c r="A14" s="13" t="str">
        <f>name!E9</f>
        <v>Caring, leisure and other service occupations</v>
      </c>
      <c r="B14" s="304">
        <f t="shared" si="0"/>
        <v>59.037593796652864</v>
      </c>
      <c r="C14" s="304">
        <f t="shared" si="0"/>
        <v>62.228640674721213</v>
      </c>
      <c r="D14" s="304">
        <f t="shared" si="0"/>
        <v>65.921634691207885</v>
      </c>
      <c r="E14" s="304"/>
      <c r="F14" s="304">
        <f t="shared" si="1"/>
        <v>7.8802093109969093E-2</v>
      </c>
      <c r="G14" s="304">
        <f t="shared" si="1"/>
        <v>0.10111819191665905</v>
      </c>
      <c r="H14" s="304">
        <f t="shared" si="1"/>
        <v>0.1367661159036252</v>
      </c>
      <c r="I14" s="304"/>
      <c r="J14" s="304">
        <f t="shared" si="2"/>
        <v>2.6452026500425703</v>
      </c>
      <c r="K14" s="304">
        <f t="shared" si="2"/>
        <v>3.4177250981330252</v>
      </c>
      <c r="L14" s="304">
        <f t="shared" si="2"/>
        <v>4.5876472497875742</v>
      </c>
      <c r="M14" s="304"/>
      <c r="N14" s="304">
        <f t="shared" si="3"/>
        <v>7.8534529144729062</v>
      </c>
      <c r="O14" s="304">
        <f t="shared" si="3"/>
        <v>9.319940919942745</v>
      </c>
      <c r="P14" s="304">
        <f t="shared" si="3"/>
        <v>11.29632683537557</v>
      </c>
      <c r="Q14" s="306"/>
      <c r="R14" s="304">
        <f>SUM(R26,R38,R56,R68,R80,R98)</f>
        <v>5.8630286898095001</v>
      </c>
      <c r="S14" s="304">
        <f t="shared" ref="S14:T14" si="34">SUM(S26,S38,S56,S68,S80,S98)</f>
        <v>6.2352561515237888</v>
      </c>
      <c r="T14" s="304">
        <f t="shared" si="34"/>
        <v>6.7896864017267449</v>
      </c>
      <c r="U14" s="306"/>
      <c r="V14" s="304">
        <f t="shared" ref="V14:X14" si="35">SUM(V26,V38,V56,V68,V80,V98)</f>
        <v>4.3005323782950162</v>
      </c>
      <c r="W14" s="304">
        <f t="shared" si="35"/>
        <v>4.6978054519139443</v>
      </c>
      <c r="X14" s="304">
        <f t="shared" si="35"/>
        <v>5.5023712476027313</v>
      </c>
      <c r="Y14" s="306"/>
      <c r="Z14" s="304">
        <f t="shared" ref="Z14:AB14" si="36">SUM(Z26,Z38,Z56,Z68,Z80,Z98)</f>
        <v>19.839973202112226</v>
      </c>
      <c r="AA14" s="304">
        <f t="shared" si="36"/>
        <v>20.63022568339823</v>
      </c>
      <c r="AB14" s="304">
        <f t="shared" si="36"/>
        <v>22.656858412438751</v>
      </c>
      <c r="AC14" s="306"/>
      <c r="AD14" s="304">
        <f t="shared" ref="AD14:AF14" si="37">SUM(AD26,AD38,AD56,AD68,AD80,AD98)</f>
        <v>13.580831633017612</v>
      </c>
      <c r="AE14" s="304">
        <f t="shared" si="37"/>
        <v>13.332607984889002</v>
      </c>
      <c r="AF14" s="304">
        <f t="shared" si="37"/>
        <v>11.07670107064547</v>
      </c>
      <c r="AG14" s="306"/>
      <c r="AH14" s="304">
        <f t="shared" ref="AH14:AJ14" si="38">SUM(AH26,AH38,AH56,AH68,AH80,AH98)</f>
        <v>3.8135574009186244</v>
      </c>
      <c r="AI14" s="304">
        <f t="shared" si="38"/>
        <v>3.415123906029732</v>
      </c>
      <c r="AJ14" s="304">
        <f t="shared" si="38"/>
        <v>2.6771647023832896</v>
      </c>
      <c r="AK14" s="306"/>
      <c r="AL14" s="304">
        <f t="shared" ref="AL14:AN14" si="39">SUM(AL26,AL38,AL56,AL68,AL80,AL98)</f>
        <v>1.0622128348744391</v>
      </c>
      <c r="AM14" s="304">
        <f t="shared" si="39"/>
        <v>1.0788372869740828</v>
      </c>
      <c r="AN14" s="304">
        <f t="shared" si="39"/>
        <v>1.1981126553441277</v>
      </c>
    </row>
    <row r="15" spans="1:40" x14ac:dyDescent="0.2">
      <c r="A15" s="13" t="str">
        <f>name!E10</f>
        <v>Sales and customer service occupations</v>
      </c>
      <c r="B15" s="304">
        <f t="shared" si="0"/>
        <v>43.927671798757302</v>
      </c>
      <c r="C15" s="304">
        <f t="shared" si="0"/>
        <v>43.840178521552993</v>
      </c>
      <c r="D15" s="304">
        <f t="shared" si="0"/>
        <v>43.851695934206404</v>
      </c>
      <c r="E15" s="304"/>
      <c r="F15" s="304">
        <f t="shared" si="1"/>
        <v>0.12975350692867665</v>
      </c>
      <c r="G15" s="304">
        <f t="shared" si="1"/>
        <v>0.15566110253764887</v>
      </c>
      <c r="H15" s="304">
        <f t="shared" si="1"/>
        <v>0.20273693014198169</v>
      </c>
      <c r="I15" s="304"/>
      <c r="J15" s="304">
        <f t="shared" si="2"/>
        <v>1.9429350806449437</v>
      </c>
      <c r="K15" s="304">
        <f t="shared" si="2"/>
        <v>2.3596490481498242</v>
      </c>
      <c r="L15" s="304">
        <f t="shared" si="2"/>
        <v>3.2810912538327965</v>
      </c>
      <c r="M15" s="304"/>
      <c r="N15" s="304">
        <f t="shared" si="3"/>
        <v>6.9138589040371139</v>
      </c>
      <c r="O15" s="304">
        <f t="shared" si="3"/>
        <v>7.7652648315028836</v>
      </c>
      <c r="P15" s="304">
        <f t="shared" si="3"/>
        <v>9.8282643265527838</v>
      </c>
      <c r="Q15" s="306"/>
      <c r="R15" s="304">
        <f t="shared" ref="R15:T15" si="40">SUM(R27,R39,R57,R69,R81,R99)</f>
        <v>2.2315218862799391</v>
      </c>
      <c r="S15" s="304">
        <f t="shared" si="40"/>
        <v>2.4259788103603706</v>
      </c>
      <c r="T15" s="304">
        <f t="shared" si="40"/>
        <v>2.9128132906063988</v>
      </c>
      <c r="U15" s="306"/>
      <c r="V15" s="304">
        <f t="shared" ref="V15:X15" si="41">SUM(V27,V39,V57,V69,V81,V99)</f>
        <v>1.955635355382628</v>
      </c>
      <c r="W15" s="304">
        <f t="shared" si="41"/>
        <v>2.0626912518896932</v>
      </c>
      <c r="X15" s="304">
        <f t="shared" si="41"/>
        <v>2.4020932345536221</v>
      </c>
      <c r="Y15" s="306"/>
      <c r="Z15" s="304">
        <f t="shared" ref="Z15:AB15" si="42">SUM(Z27,Z39,Z57,Z69,Z81,Z99)</f>
        <v>12.072044102877193</v>
      </c>
      <c r="AA15" s="304">
        <f t="shared" si="42"/>
        <v>11.810492628446308</v>
      </c>
      <c r="AB15" s="304">
        <f t="shared" si="42"/>
        <v>12.360405969245313</v>
      </c>
      <c r="AC15" s="306"/>
      <c r="AD15" s="304">
        <f t="shared" ref="AD15:AF15" si="43">SUM(AD27,AD39,AD57,AD69,AD81,AD99)</f>
        <v>10.31999114741685</v>
      </c>
      <c r="AE15" s="304">
        <f t="shared" si="43"/>
        <v>9.7711105279189852</v>
      </c>
      <c r="AF15" s="304">
        <f t="shared" si="43"/>
        <v>8.1348394389574263</v>
      </c>
      <c r="AG15" s="306"/>
      <c r="AH15" s="304">
        <f t="shared" ref="AH15:AJ15" si="44">SUM(AH27,AH39,AH57,AH69,AH81,AH99)</f>
        <v>6.1682283007325882</v>
      </c>
      <c r="AI15" s="304">
        <f t="shared" si="44"/>
        <v>5.3409712566580945</v>
      </c>
      <c r="AJ15" s="304">
        <f t="shared" si="44"/>
        <v>2.766866595731825</v>
      </c>
      <c r="AK15" s="306"/>
      <c r="AL15" s="304">
        <f t="shared" ref="AL15:AN15" si="45">SUM(AL27,AL39,AL57,AL69,AL81,AL99)</f>
        <v>2.1937035144573729</v>
      </c>
      <c r="AM15" s="304">
        <f t="shared" si="45"/>
        <v>2.1483590640891874</v>
      </c>
      <c r="AN15" s="304">
        <f t="shared" si="45"/>
        <v>1.9625848945842466</v>
      </c>
    </row>
    <row r="16" spans="1:40" x14ac:dyDescent="0.2">
      <c r="A16" s="13" t="str">
        <f>name!E11</f>
        <v>Process, plant and machine operatives</v>
      </c>
      <c r="B16" s="304">
        <f t="shared" si="0"/>
        <v>26.153539425128585</v>
      </c>
      <c r="C16" s="304">
        <f t="shared" si="0"/>
        <v>28.917434328596968</v>
      </c>
      <c r="D16" s="304">
        <f t="shared" si="0"/>
        <v>28.468656439963532</v>
      </c>
      <c r="E16" s="304"/>
      <c r="F16" s="304">
        <f t="shared" si="1"/>
        <v>8.0593406750347846E-2</v>
      </c>
      <c r="G16" s="304">
        <f t="shared" si="1"/>
        <v>0.11147948398675508</v>
      </c>
      <c r="H16" s="304">
        <f t="shared" si="1"/>
        <v>0.16219650140555497</v>
      </c>
      <c r="I16" s="304"/>
      <c r="J16" s="304">
        <f t="shared" si="2"/>
        <v>0.58388798402486697</v>
      </c>
      <c r="K16" s="304">
        <f t="shared" si="2"/>
        <v>0.75280116214880544</v>
      </c>
      <c r="L16" s="304">
        <f t="shared" si="2"/>
        <v>1.0886472455808134</v>
      </c>
      <c r="M16" s="304"/>
      <c r="N16" s="304">
        <f t="shared" si="3"/>
        <v>1.4716170654435565</v>
      </c>
      <c r="O16" s="304">
        <f t="shared" si="3"/>
        <v>1.7964643326499676</v>
      </c>
      <c r="P16" s="304">
        <f t="shared" si="3"/>
        <v>2.4867090542488222</v>
      </c>
      <c r="Q16" s="306"/>
      <c r="R16" s="304">
        <f t="shared" ref="R16:T16" si="46">SUM(R28,R40,R58,R70,R82,R100)</f>
        <v>0.67648934630268975</v>
      </c>
      <c r="S16" s="304">
        <f t="shared" si="46"/>
        <v>0.83391112293469838</v>
      </c>
      <c r="T16" s="304">
        <f t="shared" si="46"/>
        <v>1.1004625475425058</v>
      </c>
      <c r="U16" s="306"/>
      <c r="V16" s="304">
        <f t="shared" ref="V16:X16" si="47">SUM(V28,V40,V58,V70,V82,V100)</f>
        <v>1.2637117357500658</v>
      </c>
      <c r="W16" s="304">
        <f t="shared" si="47"/>
        <v>1.5135969504646414</v>
      </c>
      <c r="X16" s="304">
        <f t="shared" si="47"/>
        <v>1.8476170811613071</v>
      </c>
      <c r="Y16" s="306"/>
      <c r="Z16" s="304">
        <f t="shared" ref="Z16:AB16" si="48">SUM(Z28,Z40,Z58,Z70,Z82,Z100)</f>
        <v>6.1547658080025345</v>
      </c>
      <c r="AA16" s="304">
        <f t="shared" si="48"/>
        <v>7.1466848002518661</v>
      </c>
      <c r="AB16" s="304">
        <f t="shared" si="48"/>
        <v>8.0639045857620726</v>
      </c>
      <c r="AC16" s="306"/>
      <c r="AD16" s="304">
        <f t="shared" ref="AD16:AF16" si="49">SUM(AD28,AD40,AD58,AD70,AD82,AD100)</f>
        <v>7.6777666562628664</v>
      </c>
      <c r="AE16" s="304">
        <f t="shared" si="49"/>
        <v>8.7172823690351571</v>
      </c>
      <c r="AF16" s="304">
        <f t="shared" si="49"/>
        <v>8.3706371907434018</v>
      </c>
      <c r="AG16" s="306"/>
      <c r="AH16" s="304">
        <f t="shared" ref="AH16:AJ16" si="50">SUM(AH28,AH40,AH58,AH70,AH82,AH100)</f>
        <v>5.8267274367049344</v>
      </c>
      <c r="AI16" s="304">
        <f t="shared" si="50"/>
        <v>5.8209392637210984</v>
      </c>
      <c r="AJ16" s="304">
        <f t="shared" si="50"/>
        <v>3.6491370322213523</v>
      </c>
      <c r="AK16" s="306"/>
      <c r="AL16" s="304">
        <f t="shared" ref="AL16:AN16" si="51">SUM(AL28,AL40,AL58,AL70,AL82,AL100)</f>
        <v>2.4179799858867201</v>
      </c>
      <c r="AM16" s="304">
        <f t="shared" si="51"/>
        <v>2.2242748434039821</v>
      </c>
      <c r="AN16" s="304">
        <f t="shared" si="51"/>
        <v>1.6993452012977017</v>
      </c>
    </row>
    <row r="17" spans="1:40" x14ac:dyDescent="0.2">
      <c r="A17" s="13" t="str">
        <f>name!E12</f>
        <v>Elementary occupations</v>
      </c>
      <c r="B17" s="304">
        <f t="shared" si="0"/>
        <v>62.834497954413095</v>
      </c>
      <c r="C17" s="304">
        <f t="shared" si="0"/>
        <v>63.404820270200503</v>
      </c>
      <c r="D17" s="304">
        <f t="shared" si="0"/>
        <v>61.309313897319399</v>
      </c>
      <c r="E17" s="304"/>
      <c r="F17" s="304">
        <f t="shared" si="1"/>
        <v>5.0915152947103894E-2</v>
      </c>
      <c r="G17" s="304">
        <f t="shared" si="1"/>
        <v>6.0656391460688519E-2</v>
      </c>
      <c r="H17" s="304">
        <f t="shared" si="1"/>
        <v>7.468952113802127E-2</v>
      </c>
      <c r="I17" s="304"/>
      <c r="J17" s="304">
        <f t="shared" si="2"/>
        <v>1.7308317538178581</v>
      </c>
      <c r="K17" s="304">
        <f t="shared" si="2"/>
        <v>2.2218565148369613</v>
      </c>
      <c r="L17" s="304">
        <f t="shared" si="2"/>
        <v>3.2369104502782289</v>
      </c>
      <c r="M17" s="304"/>
      <c r="N17" s="304">
        <f t="shared" si="3"/>
        <v>5.5554886553566849</v>
      </c>
      <c r="O17" s="304">
        <f t="shared" si="3"/>
        <v>6.4951060831611542</v>
      </c>
      <c r="P17" s="304">
        <f t="shared" si="3"/>
        <v>8.5800567808996711</v>
      </c>
      <c r="Q17" s="306"/>
      <c r="R17" s="304">
        <f t="shared" ref="R17:T17" si="52">SUM(R29,R41,R59,R71,R83,R101)</f>
        <v>2.8770217114387182</v>
      </c>
      <c r="S17" s="304">
        <f t="shared" si="52"/>
        <v>3.306751697250446</v>
      </c>
      <c r="T17" s="304">
        <f t="shared" si="52"/>
        <v>4.4080901391690928</v>
      </c>
      <c r="U17" s="306"/>
      <c r="V17" s="304">
        <f t="shared" ref="V17:X17" si="53">SUM(V29,V41,V59,V71,V83,V101)</f>
        <v>2.7032581877057456</v>
      </c>
      <c r="W17" s="304">
        <f t="shared" si="53"/>
        <v>3.0524961625115199</v>
      </c>
      <c r="X17" s="304">
        <f t="shared" si="53"/>
        <v>4.0205015508605495</v>
      </c>
      <c r="Y17" s="306"/>
      <c r="Z17" s="304">
        <f t="shared" ref="Z17:AB17" si="54">SUM(Z29,Z41,Z59,Z71,Z83,Z101)</f>
        <v>12.330874197619451</v>
      </c>
      <c r="AA17" s="304">
        <f t="shared" si="54"/>
        <v>11.92636287724433</v>
      </c>
      <c r="AB17" s="304">
        <f t="shared" si="54"/>
        <v>11.864836650608122</v>
      </c>
      <c r="AC17" s="306"/>
      <c r="AD17" s="304">
        <f t="shared" ref="AD17:AF17" si="55">SUM(AD29,AD41,AD59,AD71,AD83,AD101)</f>
        <v>17.512888777220351</v>
      </c>
      <c r="AE17" s="304">
        <f t="shared" si="55"/>
        <v>17.881598624327175</v>
      </c>
      <c r="AF17" s="304">
        <f t="shared" si="55"/>
        <v>16.090333370905501</v>
      </c>
      <c r="AG17" s="306"/>
      <c r="AH17" s="304">
        <f t="shared" ref="AH17:AJ17" si="56">SUM(AH29,AH41,AH59,AH71,AH83,AH101)</f>
        <v>14.512846780183509</v>
      </c>
      <c r="AI17" s="304">
        <f t="shared" si="56"/>
        <v>14.234494759756005</v>
      </c>
      <c r="AJ17" s="304">
        <f t="shared" si="56"/>
        <v>9.7336747462125786</v>
      </c>
      <c r="AK17" s="306"/>
      <c r="AL17" s="304">
        <f t="shared" ref="AL17:AN17" si="57">SUM(AL29,AL41,AL59,AL71,AL83,AL101)</f>
        <v>5.5603727381236734</v>
      </c>
      <c r="AM17" s="304">
        <f t="shared" si="57"/>
        <v>4.2254971596522184</v>
      </c>
      <c r="AN17" s="304">
        <f t="shared" si="57"/>
        <v>3.300220687247633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11.806000000000013</v>
      </c>
      <c r="C20" s="305">
        <f>SUM(C21:C29)</f>
        <v>12.044999999999998</v>
      </c>
      <c r="D20" s="305">
        <f>SUM(D21:D29)</f>
        <v>12.599999999999996</v>
      </c>
      <c r="E20" s="304"/>
      <c r="F20" s="305">
        <f>SUM(F21:F29)</f>
        <v>0.19810243951080128</v>
      </c>
      <c r="G20" s="305">
        <f>SUM(G21:G29)</f>
        <v>0.23204507762280166</v>
      </c>
      <c r="H20" s="305">
        <f>SUM(H21:H29)</f>
        <v>0.31425803134685693</v>
      </c>
      <c r="I20" s="304"/>
      <c r="J20" s="305">
        <f>SUM(J21:J29)</f>
        <v>1.1219936968390596</v>
      </c>
      <c r="K20" s="305">
        <f>SUM(K21:K29)</f>
        <v>1.2525416269748595</v>
      </c>
      <c r="L20" s="305">
        <f>SUM(L21:L29)</f>
        <v>1.6252396016570991</v>
      </c>
      <c r="M20" s="304"/>
      <c r="N20" s="305">
        <f>SUM(N21:N29)</f>
        <v>2.4452438122776328</v>
      </c>
      <c r="O20" s="305">
        <f>SUM(O21:O29)</f>
        <v>2.529831479880269</v>
      </c>
      <c r="P20" s="305">
        <f>SUM(P21:P29)</f>
        <v>2.9136658333613092</v>
      </c>
      <c r="Q20" s="306"/>
      <c r="R20" s="305">
        <f>SUM(R21:R29)</f>
        <v>0.45276684220709018</v>
      </c>
      <c r="S20" s="305">
        <f>SUM(S21:S29)</f>
        <v>0.47434829833910552</v>
      </c>
      <c r="T20" s="305">
        <f>SUM(T21:T29)</f>
        <v>0.56143350901925693</v>
      </c>
      <c r="U20" s="306"/>
      <c r="V20" s="305">
        <f>SUM(V21:V29)</f>
        <v>1.1226361613915274</v>
      </c>
      <c r="W20" s="305">
        <f>SUM(W21:W29)</f>
        <v>1.1453370100195257</v>
      </c>
      <c r="X20" s="305">
        <f>SUM(X21:X29)</f>
        <v>1.3073188729947947</v>
      </c>
      <c r="Y20" s="306"/>
      <c r="Z20" s="305">
        <f>SUM(Z21:Z29)</f>
        <v>2.3739946670987075</v>
      </c>
      <c r="AA20" s="305">
        <f>SUM(AA21:AA29)</f>
        <v>2.2903415390898507</v>
      </c>
      <c r="AB20" s="305">
        <f>SUM(AB21:AB29)</f>
        <v>2.2895622685884316</v>
      </c>
      <c r="AC20" s="306"/>
      <c r="AD20" s="305">
        <f>SUM(AD21:AD29)</f>
        <v>2.0020198559613074</v>
      </c>
      <c r="AE20" s="305">
        <f>SUM(AE21:AE29)</f>
        <v>1.9453768987874562</v>
      </c>
      <c r="AF20" s="305">
        <f>SUM(AF21:AF29)</f>
        <v>1.7142060699186576</v>
      </c>
      <c r="AG20" s="306"/>
      <c r="AH20" s="305">
        <f>SUM(AH21:AH29)</f>
        <v>1.4096840143466289</v>
      </c>
      <c r="AI20" s="305">
        <f>SUM(AI21:AI29)</f>
        <v>1.3290128198694258</v>
      </c>
      <c r="AJ20" s="305">
        <f>SUM(AJ21:AJ29)</f>
        <v>0.98940812059465821</v>
      </c>
      <c r="AK20" s="306"/>
      <c r="AL20" s="305">
        <f>SUM(AL21:AL29)</f>
        <v>0.67955851036725801</v>
      </c>
      <c r="AM20" s="305">
        <f>SUM(AM21:AM29)</f>
        <v>0.8461652494167049</v>
      </c>
      <c r="AN20" s="305">
        <f>SUM(AN21:AN29)</f>
        <v>0.88490769251893242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1.5667848974430933</v>
      </c>
      <c r="C21" s="304">
        <f t="shared" ref="C21:D21" si="59">SUM(G21,K21,O21,S21,W21,AA21,AE21,AI21,AM21)</f>
        <v>1.6519779652738371</v>
      </c>
      <c r="D21" s="304">
        <f t="shared" si="59"/>
        <v>1.8074441816727962</v>
      </c>
      <c r="E21" s="304"/>
      <c r="F21" s="304">
        <v>4.2530394639735535E-2</v>
      </c>
      <c r="G21" s="304">
        <v>4.7556212874325557E-2</v>
      </c>
      <c r="H21" s="304">
        <v>5.9143638440962938E-2</v>
      </c>
      <c r="I21" s="304"/>
      <c r="J21" s="304">
        <v>0.32514304521974791</v>
      </c>
      <c r="K21" s="304">
        <v>0.33985225305523536</v>
      </c>
      <c r="L21" s="304">
        <v>0.39372263069040403</v>
      </c>
      <c r="M21" s="304"/>
      <c r="N21" s="304">
        <v>0.40730248452342205</v>
      </c>
      <c r="O21" s="304">
        <v>0.41389190152680827</v>
      </c>
      <c r="P21" s="304">
        <v>0.46423939723318197</v>
      </c>
      <c r="Q21" s="306"/>
      <c r="R21" s="304">
        <v>6.2876030866984498E-2</v>
      </c>
      <c r="S21" s="304">
        <v>6.6463095976066602E-2</v>
      </c>
      <c r="T21" s="304">
        <v>7.2727364453227195E-2</v>
      </c>
      <c r="U21" s="306"/>
      <c r="V21" s="304">
        <v>0.12144282299424566</v>
      </c>
      <c r="W21" s="304">
        <v>0.1132731016237381</v>
      </c>
      <c r="X21" s="304">
        <v>0.11250537725643674</v>
      </c>
      <c r="Y21" s="306"/>
      <c r="Z21" s="304">
        <v>0.21802907833015303</v>
      </c>
      <c r="AA21" s="304">
        <v>0.23317728000736068</v>
      </c>
      <c r="AB21" s="304">
        <v>0.28239732644040361</v>
      </c>
      <c r="AC21" s="306"/>
      <c r="AD21" s="304">
        <v>0.19299240698657938</v>
      </c>
      <c r="AE21" s="304">
        <v>0.20445819648264948</v>
      </c>
      <c r="AF21" s="304">
        <v>0.17822401687593253</v>
      </c>
      <c r="AG21" s="306"/>
      <c r="AH21" s="304">
        <v>0.12662489973180535</v>
      </c>
      <c r="AI21" s="304">
        <v>0.12524866647463651</v>
      </c>
      <c r="AJ21" s="304">
        <v>9.1681328147123792E-2</v>
      </c>
      <c r="AK21" s="306"/>
      <c r="AL21" s="304">
        <v>6.9843734150419834E-2</v>
      </c>
      <c r="AM21" s="304">
        <v>0.10805725725301657</v>
      </c>
      <c r="AN21" s="304">
        <v>0.1528031021351233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2.1027545390397262</v>
      </c>
      <c r="C22" s="304">
        <f t="shared" ref="C22:C29" si="61">SUM(G22,K22,O22,S22,W22,AA22,AE22,AI22,AM22)</f>
        <v>2.2720543405986406</v>
      </c>
      <c r="D22" s="304">
        <f t="shared" ref="D22:D29" si="62">SUM(H22,L22,P22,T22,X22,AB22,AF22,AJ22,AN22)</f>
        <v>2.5737487430320849</v>
      </c>
      <c r="E22" s="304"/>
      <c r="F22" s="304">
        <v>9.8709300803180869E-2</v>
      </c>
      <c r="G22" s="304">
        <v>0.12122903392404608</v>
      </c>
      <c r="H22" s="304">
        <v>0.16732078863452585</v>
      </c>
      <c r="I22" s="304"/>
      <c r="J22" s="304">
        <v>0.44438789538821871</v>
      </c>
      <c r="K22" s="304">
        <v>0.53019145155734326</v>
      </c>
      <c r="L22" s="304">
        <v>0.7004643856569337</v>
      </c>
      <c r="M22" s="304"/>
      <c r="N22" s="304">
        <v>0.69812830834185136</v>
      </c>
      <c r="O22" s="304">
        <v>0.7290850675674001</v>
      </c>
      <c r="P22" s="304">
        <v>0.77797405847433154</v>
      </c>
      <c r="Q22" s="306"/>
      <c r="R22" s="304">
        <v>7.0848344031172822E-2</v>
      </c>
      <c r="S22" s="304">
        <v>7.4913510554816015E-2</v>
      </c>
      <c r="T22" s="304">
        <v>8.3351792199246308E-2</v>
      </c>
      <c r="U22" s="306"/>
      <c r="V22" s="304">
        <v>0.28126569811555258</v>
      </c>
      <c r="W22" s="304">
        <v>0.28233994456322054</v>
      </c>
      <c r="X22" s="304">
        <v>0.29574250518243184</v>
      </c>
      <c r="Y22" s="306"/>
      <c r="Z22" s="304">
        <v>0.22882830385871081</v>
      </c>
      <c r="AA22" s="304">
        <v>0.21982571602253081</v>
      </c>
      <c r="AB22" s="304">
        <v>0.19506785654972356</v>
      </c>
      <c r="AC22" s="306"/>
      <c r="AD22" s="304">
        <v>0.13592290193783324</v>
      </c>
      <c r="AE22" s="304">
        <v>0.13194579218479097</v>
      </c>
      <c r="AF22" s="304">
        <v>0.146360836976487</v>
      </c>
      <c r="AG22" s="306"/>
      <c r="AH22" s="304">
        <v>9.9166079052114844E-2</v>
      </c>
      <c r="AI22" s="304">
        <v>0.1106335145762285</v>
      </c>
      <c r="AJ22" s="304">
        <v>9.212956367612736E-2</v>
      </c>
      <c r="AK22" s="306"/>
      <c r="AL22" s="304">
        <v>4.5497707511090911E-2</v>
      </c>
      <c r="AM22" s="304">
        <v>7.1890309648263997E-2</v>
      </c>
      <c r="AN22" s="304">
        <v>0.11533695568227773</v>
      </c>
    </row>
    <row r="23" spans="1:40" x14ac:dyDescent="0.2">
      <c r="A23" s="13" t="str">
        <f t="shared" si="58"/>
        <v>Associate professional occupations</v>
      </c>
      <c r="B23" s="304">
        <f t="shared" si="60"/>
        <v>1.4713561524664112</v>
      </c>
      <c r="C23" s="304">
        <f t="shared" si="61"/>
        <v>1.409565145449535</v>
      </c>
      <c r="D23" s="304">
        <f t="shared" si="62"/>
        <v>1.5299723675450385</v>
      </c>
      <c r="E23" s="304"/>
      <c r="F23" s="304">
        <v>2.7138270046486321E-2</v>
      </c>
      <c r="G23" s="304">
        <v>2.9327767583388432E-2</v>
      </c>
      <c r="H23" s="304">
        <v>4.0881071518248775E-2</v>
      </c>
      <c r="I23" s="304"/>
      <c r="J23" s="304">
        <v>0.16074246855922916</v>
      </c>
      <c r="K23" s="304">
        <v>0.17060514823981859</v>
      </c>
      <c r="L23" s="304">
        <v>0.19432961409729024</v>
      </c>
      <c r="M23" s="304"/>
      <c r="N23" s="304">
        <v>0.41554437066801975</v>
      </c>
      <c r="O23" s="304">
        <v>0.38865355455011391</v>
      </c>
      <c r="P23" s="304">
        <v>0.41980473001310348</v>
      </c>
      <c r="Q23" s="306"/>
      <c r="R23" s="304">
        <v>3.8339744487791698E-2</v>
      </c>
      <c r="S23" s="304">
        <v>3.7404165574379755E-2</v>
      </c>
      <c r="T23" s="304">
        <v>4.384254890844292E-2</v>
      </c>
      <c r="U23" s="306"/>
      <c r="V23" s="304">
        <v>0.19826858737488426</v>
      </c>
      <c r="W23" s="304">
        <v>0.20300859368993424</v>
      </c>
      <c r="X23" s="304">
        <v>0.24612918395286404</v>
      </c>
      <c r="Y23" s="306"/>
      <c r="Z23" s="304">
        <v>0.33799063845965782</v>
      </c>
      <c r="AA23" s="304">
        <v>0.28901747347686563</v>
      </c>
      <c r="AB23" s="304">
        <v>0.29242419073332288</v>
      </c>
      <c r="AC23" s="306"/>
      <c r="AD23" s="304">
        <v>0.13003886767435385</v>
      </c>
      <c r="AE23" s="304">
        <v>0.10158626307062929</v>
      </c>
      <c r="AF23" s="304">
        <v>7.5711329107271672E-2</v>
      </c>
      <c r="AG23" s="306"/>
      <c r="AH23" s="304">
        <v>0.11334144865754625</v>
      </c>
      <c r="AI23" s="304">
        <v>0.11393888999133739</v>
      </c>
      <c r="AJ23" s="304">
        <v>9.4703234428306624E-2</v>
      </c>
      <c r="AK23" s="306"/>
      <c r="AL23" s="304">
        <v>4.9951756538442214E-2</v>
      </c>
      <c r="AM23" s="304">
        <v>7.6023289273067882E-2</v>
      </c>
      <c r="AN23" s="304">
        <v>0.12214646478618775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0.85392718185572714</v>
      </c>
      <c r="C24" s="304">
        <f t="shared" si="61"/>
        <v>0.74567861143430103</v>
      </c>
      <c r="D24" s="304">
        <f t="shared" si="62"/>
        <v>0.66925218510526641</v>
      </c>
      <c r="E24" s="304"/>
      <c r="F24" s="304">
        <v>3.9138688445970399E-3</v>
      </c>
      <c r="G24" s="304">
        <v>4.1014061328361207E-3</v>
      </c>
      <c r="H24" s="304">
        <v>1.0004589418174914E-2</v>
      </c>
      <c r="I24" s="304"/>
      <c r="J24" s="304">
        <v>5.3527926408390172E-2</v>
      </c>
      <c r="K24" s="304">
        <v>5.6793159591493329E-2</v>
      </c>
      <c r="L24" s="304">
        <v>0.13090424329966976</v>
      </c>
      <c r="M24" s="304"/>
      <c r="N24" s="304">
        <v>0.16238331701703404</v>
      </c>
      <c r="O24" s="304">
        <v>0.15152282144916768</v>
      </c>
      <c r="P24" s="304">
        <v>0.15411099399109263</v>
      </c>
      <c r="Q24" s="306"/>
      <c r="R24" s="304">
        <v>2.7639440028854018E-2</v>
      </c>
      <c r="S24" s="304">
        <v>2.4655416797200111E-2</v>
      </c>
      <c r="T24" s="304">
        <v>2.4596719851174752E-2</v>
      </c>
      <c r="U24" s="306"/>
      <c r="V24" s="304">
        <v>8.718946768197329E-2</v>
      </c>
      <c r="W24" s="304">
        <v>8.5399154712029177E-2</v>
      </c>
      <c r="X24" s="304">
        <v>8.8115003872145256E-2</v>
      </c>
      <c r="Y24" s="306"/>
      <c r="Z24" s="304">
        <v>0.20308762570979105</v>
      </c>
      <c r="AA24" s="304">
        <v>0.16152646677831561</v>
      </c>
      <c r="AB24" s="304">
        <v>9.8746651925463141E-2</v>
      </c>
      <c r="AC24" s="306"/>
      <c r="AD24" s="304">
        <v>0.16339043372769818</v>
      </c>
      <c r="AE24" s="304">
        <v>0.12872395543472087</v>
      </c>
      <c r="AF24" s="304">
        <v>7.5487695434512489E-2</v>
      </c>
      <c r="AG24" s="306"/>
      <c r="AH24" s="304">
        <v>0.10109675738790255</v>
      </c>
      <c r="AI24" s="304">
        <v>7.6918008439744251E-2</v>
      </c>
      <c r="AJ24" s="304">
        <v>3.8944293984367086E-2</v>
      </c>
      <c r="AK24" s="306"/>
      <c r="AL24" s="304">
        <v>5.1698345049486817E-2</v>
      </c>
      <c r="AM24" s="304">
        <v>5.6038222098793812E-2</v>
      </c>
      <c r="AN24" s="304">
        <v>4.8341993328666372E-2</v>
      </c>
    </row>
    <row r="25" spans="1:40" x14ac:dyDescent="0.2">
      <c r="A25" s="13" t="str">
        <f t="shared" si="58"/>
        <v>Skilled trades occupations</v>
      </c>
      <c r="B25" s="304">
        <f t="shared" si="60"/>
        <v>2.7395426483058318</v>
      </c>
      <c r="C25" s="304">
        <f t="shared" si="61"/>
        <v>2.7935352157511772</v>
      </c>
      <c r="D25" s="304">
        <f t="shared" si="62"/>
        <v>2.7911176561099675</v>
      </c>
      <c r="E25" s="304"/>
      <c r="F25" s="304">
        <v>1.8341714286649741E-2</v>
      </c>
      <c r="G25" s="304">
        <v>2.1997956012180995E-2</v>
      </c>
      <c r="H25" s="304">
        <v>2.7208657614523974E-2</v>
      </c>
      <c r="I25" s="304"/>
      <c r="J25" s="304">
        <v>6.8144067706139816E-2</v>
      </c>
      <c r="K25" s="304">
        <v>7.88472531286184E-2</v>
      </c>
      <c r="L25" s="304">
        <v>0.11755133164039762</v>
      </c>
      <c r="M25" s="304"/>
      <c r="N25" s="304">
        <v>0.46970590420209873</v>
      </c>
      <c r="O25" s="304">
        <v>0.54185897108452563</v>
      </c>
      <c r="P25" s="304">
        <v>0.73152154894541788</v>
      </c>
      <c r="Q25" s="306"/>
      <c r="R25" s="304">
        <v>0.11110684135725167</v>
      </c>
      <c r="S25" s="304">
        <v>0.11867724608455121</v>
      </c>
      <c r="T25" s="304">
        <v>0.14316371081372617</v>
      </c>
      <c r="U25" s="306"/>
      <c r="V25" s="304">
        <v>0.27689745670747179</v>
      </c>
      <c r="W25" s="304">
        <v>0.29357942896578559</v>
      </c>
      <c r="X25" s="304">
        <v>0.37932695345177508</v>
      </c>
      <c r="Y25" s="306"/>
      <c r="Z25" s="304">
        <v>0.66623872649020555</v>
      </c>
      <c r="AA25" s="304">
        <v>0.61144499882861014</v>
      </c>
      <c r="AB25" s="304">
        <v>0.52430049830632708</v>
      </c>
      <c r="AC25" s="306"/>
      <c r="AD25" s="304">
        <v>0.60148249412233068</v>
      </c>
      <c r="AE25" s="304">
        <v>0.59299878289950836</v>
      </c>
      <c r="AF25" s="304">
        <v>0.52486078685136728</v>
      </c>
      <c r="AG25" s="306"/>
      <c r="AH25" s="304">
        <v>0.35717993004956328</v>
      </c>
      <c r="AI25" s="304">
        <v>0.34831689630689566</v>
      </c>
      <c r="AJ25" s="304">
        <v>0.26799720069682842</v>
      </c>
      <c r="AK25" s="306"/>
      <c r="AL25" s="304">
        <v>0.17044551338412062</v>
      </c>
      <c r="AM25" s="304">
        <v>0.18581368244050089</v>
      </c>
      <c r="AN25" s="304">
        <v>7.5186967789603931E-2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0.3648174577819504</v>
      </c>
      <c r="C26" s="304">
        <f t="shared" si="61"/>
        <v>0.37597585771245484</v>
      </c>
      <c r="D26" s="304">
        <f t="shared" si="62"/>
        <v>0.3856159176995595</v>
      </c>
      <c r="E26" s="304"/>
      <c r="F26" s="304">
        <v>1.8846812863513086E-3</v>
      </c>
      <c r="G26" s="304">
        <v>2.1279277718459387E-3</v>
      </c>
      <c r="H26" s="304">
        <v>2.5846912364583269E-3</v>
      </c>
      <c r="I26" s="304"/>
      <c r="J26" s="304">
        <v>1.4632839741100192E-2</v>
      </c>
      <c r="K26" s="304">
        <v>1.6992866479686754E-2</v>
      </c>
      <c r="L26" s="304">
        <v>1.9199179640936412E-2</v>
      </c>
      <c r="M26" s="304"/>
      <c r="N26" s="304">
        <v>9.3872399473812304E-2</v>
      </c>
      <c r="O26" s="304">
        <v>9.0928971134765793E-2</v>
      </c>
      <c r="P26" s="304">
        <v>8.5410990519837748E-2</v>
      </c>
      <c r="Q26" s="306"/>
      <c r="R26" s="304">
        <v>2.5044373440967709E-2</v>
      </c>
      <c r="S26" s="304">
        <v>3.0343069055196355E-2</v>
      </c>
      <c r="T26" s="304">
        <v>3.9238422631255904E-2</v>
      </c>
      <c r="U26" s="306"/>
      <c r="V26" s="304">
        <v>2.4632145250749367E-2</v>
      </c>
      <c r="W26" s="304">
        <v>2.6270974231555527E-2</v>
      </c>
      <c r="X26" s="304">
        <v>2.8758797591460179E-2</v>
      </c>
      <c r="Y26" s="306"/>
      <c r="Z26" s="304">
        <v>5.5757246474674102E-2</v>
      </c>
      <c r="AA26" s="304">
        <v>5.8342978772125291E-2</v>
      </c>
      <c r="AB26" s="304">
        <v>6.663581321189091E-2</v>
      </c>
      <c r="AC26" s="306"/>
      <c r="AD26" s="304">
        <v>5.0236203164231462E-2</v>
      </c>
      <c r="AE26" s="304">
        <v>4.6092280564092557E-2</v>
      </c>
      <c r="AF26" s="304">
        <v>3.6659560517124649E-2</v>
      </c>
      <c r="AG26" s="306"/>
      <c r="AH26" s="304">
        <v>5.8898841989892085E-2</v>
      </c>
      <c r="AI26" s="304">
        <v>5.9371930433563605E-2</v>
      </c>
      <c r="AJ26" s="304">
        <v>5.6890925938255545E-2</v>
      </c>
      <c r="AK26" s="306"/>
      <c r="AL26" s="304">
        <v>3.9858726960171918E-2</v>
      </c>
      <c r="AM26" s="304">
        <v>4.5504859269623041E-2</v>
      </c>
      <c r="AN26" s="304">
        <v>5.0237536412339794E-2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0.69294235757840661</v>
      </c>
      <c r="C27" s="304">
        <f t="shared" si="61"/>
        <v>0.70102219867607518</v>
      </c>
      <c r="D27" s="304">
        <f t="shared" si="62"/>
        <v>0.73610693095609137</v>
      </c>
      <c r="E27" s="304"/>
      <c r="F27" s="304">
        <v>5.3262795250937113E-3</v>
      </c>
      <c r="G27" s="304">
        <v>5.3547337609841997E-3</v>
      </c>
      <c r="H27" s="304">
        <v>6.6115471708011984E-3</v>
      </c>
      <c r="I27" s="304"/>
      <c r="J27" s="304">
        <v>2.7998532261609931E-2</v>
      </c>
      <c r="K27" s="304">
        <v>2.9267675332453606E-2</v>
      </c>
      <c r="L27" s="304">
        <v>3.2334119961674943E-2</v>
      </c>
      <c r="M27" s="304"/>
      <c r="N27" s="304">
        <v>0.12597527326782304</v>
      </c>
      <c r="O27" s="304">
        <v>0.12665796049477415</v>
      </c>
      <c r="P27" s="304">
        <v>0.16964220445067227</v>
      </c>
      <c r="Q27" s="306"/>
      <c r="R27" s="304">
        <v>7.2344066289501047E-2</v>
      </c>
      <c r="S27" s="304">
        <v>7.4674833745544983E-2</v>
      </c>
      <c r="T27" s="304">
        <v>0.10213843145571166</v>
      </c>
      <c r="U27" s="306"/>
      <c r="V27" s="304">
        <v>3.996473775755463E-2</v>
      </c>
      <c r="W27" s="304">
        <v>3.9585889942753652E-2</v>
      </c>
      <c r="X27" s="304">
        <v>4.2093519005128498E-2</v>
      </c>
      <c r="Y27" s="306"/>
      <c r="Z27" s="304">
        <v>0.16181280892302619</v>
      </c>
      <c r="AA27" s="304">
        <v>0.17728396735182811</v>
      </c>
      <c r="AB27" s="304">
        <v>0.20399641321368869</v>
      </c>
      <c r="AC27" s="306"/>
      <c r="AD27" s="304">
        <v>9.2652876021809757E-2</v>
      </c>
      <c r="AE27" s="304">
        <v>9.0920282203432817E-2</v>
      </c>
      <c r="AF27" s="304">
        <v>7.9670949928891913E-2</v>
      </c>
      <c r="AG27" s="306"/>
      <c r="AH27" s="304">
        <v>0.12201287193270274</v>
      </c>
      <c r="AI27" s="304">
        <v>0.10696191918251928</v>
      </c>
      <c r="AJ27" s="304">
        <v>6.7270706824457197E-2</v>
      </c>
      <c r="AK27" s="306"/>
      <c r="AL27" s="304">
        <v>4.4854911599285507E-2</v>
      </c>
      <c r="AM27" s="304">
        <v>5.0314936661784271E-2</v>
      </c>
      <c r="AN27" s="304">
        <v>3.2349038945065037E-2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0.97605506416084786</v>
      </c>
      <c r="C28" s="304">
        <f t="shared" si="61"/>
        <v>1.1103265665998343</v>
      </c>
      <c r="D28" s="304">
        <f t="shared" si="62"/>
        <v>1.2281073267785199</v>
      </c>
      <c r="E28" s="304"/>
      <c r="F28" s="304">
        <v>2.1286256147379977E-4</v>
      </c>
      <c r="G28" s="304">
        <v>3.0148919102862028E-4</v>
      </c>
      <c r="H28" s="304">
        <v>4.5913372034473527E-4</v>
      </c>
      <c r="I28" s="304"/>
      <c r="J28" s="304">
        <v>1.6595556137631539E-2</v>
      </c>
      <c r="K28" s="304">
        <v>1.8776380506132888E-2</v>
      </c>
      <c r="L28" s="304">
        <v>2.4003203070270422E-2</v>
      </c>
      <c r="M28" s="304"/>
      <c r="N28" s="304">
        <v>4.4806714029786233E-2</v>
      </c>
      <c r="O28" s="304">
        <v>5.8435306679727239E-2</v>
      </c>
      <c r="P28" s="304">
        <v>7.9741836410620409E-2</v>
      </c>
      <c r="Q28" s="306"/>
      <c r="R28" s="304">
        <v>1.5193025916030518E-2</v>
      </c>
      <c r="S28" s="304">
        <v>1.8346761753426036E-2</v>
      </c>
      <c r="T28" s="304">
        <v>2.4414168564393605E-2</v>
      </c>
      <c r="U28" s="306"/>
      <c r="V28" s="304">
        <v>3.272497634106588E-2</v>
      </c>
      <c r="W28" s="304">
        <v>3.9621672836567284E-2</v>
      </c>
      <c r="X28" s="304">
        <v>4.7415139477641137E-2</v>
      </c>
      <c r="Y28" s="306"/>
      <c r="Z28" s="304">
        <v>0.27564258184198576</v>
      </c>
      <c r="AA28" s="304">
        <v>0.32669958487731549</v>
      </c>
      <c r="AB28" s="304">
        <v>0.43857699117517873</v>
      </c>
      <c r="AC28" s="306"/>
      <c r="AD28" s="304">
        <v>0.30203159366994692</v>
      </c>
      <c r="AE28" s="304">
        <v>0.33137439554163001</v>
      </c>
      <c r="AF28" s="304">
        <v>0.33640898356901933</v>
      </c>
      <c r="AG28" s="306"/>
      <c r="AH28" s="304">
        <v>0.15676758403016208</v>
      </c>
      <c r="AI28" s="304">
        <v>0.14762335409330046</v>
      </c>
      <c r="AJ28" s="304">
        <v>9.1813117277220829E-2</v>
      </c>
      <c r="AK28" s="306"/>
      <c r="AL28" s="304">
        <v>0.13208016963276514</v>
      </c>
      <c r="AM28" s="304">
        <v>0.16914762112070639</v>
      </c>
      <c r="AN28" s="304">
        <v>0.18527475351383074</v>
      </c>
    </row>
    <row r="29" spans="1:40" x14ac:dyDescent="0.2">
      <c r="A29" s="13" t="str">
        <f t="shared" si="58"/>
        <v>Elementary occupations</v>
      </c>
      <c r="B29" s="304">
        <f t="shared" si="60"/>
        <v>1.0378197013680179</v>
      </c>
      <c r="C29" s="304">
        <f t="shared" si="61"/>
        <v>0.98486409850414414</v>
      </c>
      <c r="D29" s="304">
        <f t="shared" si="62"/>
        <v>0.87863469110067216</v>
      </c>
      <c r="E29" s="304"/>
      <c r="F29" s="304">
        <v>4.5067517232978203E-5</v>
      </c>
      <c r="G29" s="304">
        <v>4.8550372165683682E-5</v>
      </c>
      <c r="H29" s="304">
        <v>4.3913592816239563E-5</v>
      </c>
      <c r="I29" s="304"/>
      <c r="J29" s="304">
        <v>1.0821365416992045E-2</v>
      </c>
      <c r="K29" s="304">
        <v>1.1215439084077333E-2</v>
      </c>
      <c r="L29" s="304">
        <v>1.2730893599522076E-2</v>
      </c>
      <c r="M29" s="304"/>
      <c r="N29" s="304">
        <v>2.7525040753785059E-2</v>
      </c>
      <c r="O29" s="304">
        <v>2.8796925392986013E-2</v>
      </c>
      <c r="P29" s="304">
        <v>3.1220073323051038E-2</v>
      </c>
      <c r="Q29" s="306"/>
      <c r="R29" s="304">
        <v>2.9374975788536258E-2</v>
      </c>
      <c r="S29" s="304">
        <v>2.8870198797924487E-2</v>
      </c>
      <c r="T29" s="304">
        <v>2.7960350142078386E-2</v>
      </c>
      <c r="U29" s="306"/>
      <c r="V29" s="304">
        <v>6.0250269168029703E-2</v>
      </c>
      <c r="W29" s="304">
        <v>6.2258249453941664E-2</v>
      </c>
      <c r="X29" s="304">
        <v>6.7232393204911714E-2</v>
      </c>
      <c r="Y29" s="306"/>
      <c r="Z29" s="304">
        <v>0.22660765701050334</v>
      </c>
      <c r="AA29" s="304">
        <v>0.21302307297489911</v>
      </c>
      <c r="AB29" s="304">
        <v>0.18741652703243297</v>
      </c>
      <c r="AC29" s="306"/>
      <c r="AD29" s="304">
        <v>0.33327207865652403</v>
      </c>
      <c r="AE29" s="304">
        <v>0.31727695040600179</v>
      </c>
      <c r="AF29" s="304">
        <v>0.26082191065805066</v>
      </c>
      <c r="AG29" s="306"/>
      <c r="AH29" s="304">
        <v>0.27459560151493972</v>
      </c>
      <c r="AI29" s="304">
        <v>0.23999964037120003</v>
      </c>
      <c r="AJ29" s="304">
        <v>0.18797774962197136</v>
      </c>
      <c r="AK29" s="306"/>
      <c r="AL29" s="304">
        <v>7.5327645541474933E-2</v>
      </c>
      <c r="AM29" s="304">
        <v>8.3375071650948054E-2</v>
      </c>
      <c r="AN29" s="304">
        <v>0.10323087992583779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46.643000000000058</v>
      </c>
      <c r="C32" s="305">
        <f>SUM(C33:C41)</f>
        <v>43.411999999999971</v>
      </c>
      <c r="D32" s="305">
        <f>SUM(D33:D41)</f>
        <v>38.065000000000097</v>
      </c>
      <c r="E32" s="304"/>
      <c r="F32" s="305">
        <f>SUM(F33:F41)</f>
        <v>0.84317235776645261</v>
      </c>
      <c r="G32" s="305">
        <f>SUM(G33:G41)</f>
        <v>0.85183615265736456</v>
      </c>
      <c r="H32" s="305">
        <f>SUM(H33:H41)</f>
        <v>0.92738133564810554</v>
      </c>
      <c r="I32" s="304"/>
      <c r="J32" s="305">
        <f>SUM(J33:J41)</f>
        <v>4.3548315921565788</v>
      </c>
      <c r="K32" s="305">
        <f>SUM(K33:K41)</f>
        <v>4.5712185122837727</v>
      </c>
      <c r="L32" s="305">
        <f>SUM(L33:L41)</f>
        <v>5.1746808305193426</v>
      </c>
      <c r="M32" s="304"/>
      <c r="N32" s="305">
        <f>SUM(N33:N41)</f>
        <v>9.4134789392577431</v>
      </c>
      <c r="O32" s="305">
        <f>SUM(O33:O41)</f>
        <v>8.9999719915854683</v>
      </c>
      <c r="P32" s="305">
        <f>SUM(P33:P41)</f>
        <v>8.7315532486681136</v>
      </c>
      <c r="Q32" s="306"/>
      <c r="R32" s="305">
        <f>SUM(R33:R41)</f>
        <v>2.0732605116794347</v>
      </c>
      <c r="S32" s="305">
        <f>SUM(S33:S41)</f>
        <v>2.0011863965093091</v>
      </c>
      <c r="T32" s="305">
        <f>SUM(T33:T41)</f>
        <v>2.0155552419875198</v>
      </c>
      <c r="U32" s="306"/>
      <c r="V32" s="305">
        <f>SUM(V33:V41)</f>
        <v>4.7398049349507509</v>
      </c>
      <c r="W32" s="305">
        <f>SUM(W33:W41)</f>
        <v>4.3512172859263218</v>
      </c>
      <c r="X32" s="305">
        <f>SUM(X33:X41)</f>
        <v>4.0152186056317527</v>
      </c>
      <c r="Y32" s="306"/>
      <c r="Z32" s="305">
        <f>SUM(Z33:Z41)</f>
        <v>10.458758709397621</v>
      </c>
      <c r="AA32" s="305">
        <f>SUM(AA33:AA41)</f>
        <v>9.5880386702991949</v>
      </c>
      <c r="AB32" s="305">
        <f>SUM(AB33:AB41)</f>
        <v>8.0518168448691512</v>
      </c>
      <c r="AC32" s="306"/>
      <c r="AD32" s="305">
        <f>SUM(AD33:AD41)</f>
        <v>8.048120947538548</v>
      </c>
      <c r="AE32" s="305">
        <f>SUM(AE33:AE41)</f>
        <v>7.299025217190553</v>
      </c>
      <c r="AF32" s="305">
        <f>SUM(AF33:AF41)</f>
        <v>5.2852350896313069</v>
      </c>
      <c r="AG32" s="306"/>
      <c r="AH32" s="305">
        <f>SUM(AH33:AH41)</f>
        <v>5.1411064732636378</v>
      </c>
      <c r="AI32" s="305">
        <f>SUM(AI33:AI41)</f>
        <v>4.4236185708362088</v>
      </c>
      <c r="AJ32" s="305">
        <f>SUM(AJ33:AJ41)</f>
        <v>2.5632971859835529</v>
      </c>
      <c r="AK32" s="306"/>
      <c r="AL32" s="305">
        <f>SUM(AL33:AL41)</f>
        <v>1.5704655339892792</v>
      </c>
      <c r="AM32" s="305">
        <f>SUM(AM33:AM41)</f>
        <v>1.325887202711767</v>
      </c>
      <c r="AN32" s="305">
        <f>SUM(AN33:AN41)</f>
        <v>1.3002616170612467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8.1828484466842202</v>
      </c>
      <c r="C33" s="304">
        <f t="shared" ref="C33:C41" si="64">SUM(G33,K33,O33,S33,W33,AA33,AE33,AI33,AM33)</f>
        <v>7.4244983485841143</v>
      </c>
      <c r="D33" s="304">
        <f t="shared" ref="D33:D40" si="65">SUM(H33,L33,P33,T33,X33,AB33,AF33,AJ33,AN33)</f>
        <v>6.902637446752097</v>
      </c>
      <c r="E33" s="304"/>
      <c r="F33" s="304">
        <v>0.13723898044045466</v>
      </c>
      <c r="G33" s="304">
        <v>0.12339240319212127</v>
      </c>
      <c r="H33" s="304">
        <v>0.11863493538878447</v>
      </c>
      <c r="I33" s="304"/>
      <c r="J33" s="304">
        <v>0.98994798474399615</v>
      </c>
      <c r="K33" s="304">
        <v>0.98625384702144592</v>
      </c>
      <c r="L33" s="304">
        <v>1.087297976973596</v>
      </c>
      <c r="M33" s="304"/>
      <c r="N33" s="304">
        <v>2.3158064501983007</v>
      </c>
      <c r="O33" s="304">
        <v>2.1435591431988259</v>
      </c>
      <c r="P33" s="304">
        <v>2.0934150060437675</v>
      </c>
      <c r="Q33" s="306"/>
      <c r="R33" s="304">
        <v>0.46555749253323792</v>
      </c>
      <c r="S33" s="304">
        <v>0.41878683201522565</v>
      </c>
      <c r="T33" s="304">
        <v>0.41951901054588769</v>
      </c>
      <c r="U33" s="306"/>
      <c r="V33" s="304">
        <v>1.144001415214891</v>
      </c>
      <c r="W33" s="304">
        <v>1.0255089201513785</v>
      </c>
      <c r="X33" s="304">
        <v>0.98317409532709354</v>
      </c>
      <c r="Y33" s="306"/>
      <c r="Z33" s="304">
        <v>1.3857995986129152</v>
      </c>
      <c r="AA33" s="304">
        <v>1.1778484724763054</v>
      </c>
      <c r="AB33" s="304">
        <v>0.96788856945824275</v>
      </c>
      <c r="AC33" s="306"/>
      <c r="AD33" s="304">
        <v>1.0061524252064802</v>
      </c>
      <c r="AE33" s="304">
        <v>0.87212212887100515</v>
      </c>
      <c r="AF33" s="304">
        <v>0.66301166688400159</v>
      </c>
      <c r="AG33" s="306"/>
      <c r="AH33" s="304">
        <v>0.58013597444102238</v>
      </c>
      <c r="AI33" s="304">
        <v>0.48589695381734832</v>
      </c>
      <c r="AJ33" s="304">
        <v>0.30332132851129201</v>
      </c>
      <c r="AK33" s="306"/>
      <c r="AL33" s="304">
        <v>0.15820812529292147</v>
      </c>
      <c r="AM33" s="304">
        <v>0.19112964784045916</v>
      </c>
      <c r="AN33" s="304">
        <v>0.2663748576194313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10.930406274000081</v>
      </c>
      <c r="C34" s="304">
        <f t="shared" si="64"/>
        <v>10.61002704957496</v>
      </c>
      <c r="D34" s="304">
        <f t="shared" si="65"/>
        <v>9.6766560655705955</v>
      </c>
      <c r="E34" s="304"/>
      <c r="F34" s="304">
        <v>0.51928610915772477</v>
      </c>
      <c r="G34" s="304">
        <v>0.54402721392798226</v>
      </c>
      <c r="H34" s="304">
        <v>0.60687740458736184</v>
      </c>
      <c r="I34" s="304"/>
      <c r="J34" s="304">
        <v>1.9258200907630594</v>
      </c>
      <c r="K34" s="304">
        <v>2.0637629875350081</v>
      </c>
      <c r="L34" s="304">
        <v>2.3200502310738109</v>
      </c>
      <c r="M34" s="304"/>
      <c r="N34" s="304">
        <v>3.2655964987744452</v>
      </c>
      <c r="O34" s="304">
        <v>3.1080404432345454</v>
      </c>
      <c r="P34" s="304">
        <v>2.8170690747853522</v>
      </c>
      <c r="Q34" s="306"/>
      <c r="R34" s="304">
        <v>0.33027247215596706</v>
      </c>
      <c r="S34" s="304">
        <v>0.31029478230933699</v>
      </c>
      <c r="T34" s="304">
        <v>0.29326143055189341</v>
      </c>
      <c r="U34" s="306"/>
      <c r="V34" s="304">
        <v>1.4316346365031309</v>
      </c>
      <c r="W34" s="304">
        <v>1.3173680286789105</v>
      </c>
      <c r="X34" s="304">
        <v>1.1555257181467087</v>
      </c>
      <c r="Y34" s="306"/>
      <c r="Z34" s="304">
        <v>1.8087766483653176</v>
      </c>
      <c r="AA34" s="304">
        <v>1.6787921602068878</v>
      </c>
      <c r="AB34" s="304">
        <v>1.2899681798438023</v>
      </c>
      <c r="AC34" s="306"/>
      <c r="AD34" s="304">
        <v>0.95226217348461595</v>
      </c>
      <c r="AE34" s="304">
        <v>0.85848575047272246</v>
      </c>
      <c r="AF34" s="304">
        <v>0.55670407913213205</v>
      </c>
      <c r="AG34" s="306"/>
      <c r="AH34" s="304">
        <v>0.5705645435861163</v>
      </c>
      <c r="AI34" s="304">
        <v>0.55985773956203755</v>
      </c>
      <c r="AJ34" s="304">
        <v>0.44211490335865911</v>
      </c>
      <c r="AK34" s="306"/>
      <c r="AL34" s="304">
        <v>0.1261931012097039</v>
      </c>
      <c r="AM34" s="304">
        <v>0.16939794364753027</v>
      </c>
      <c r="AN34" s="304">
        <v>0.19508504409087526</v>
      </c>
    </row>
    <row r="35" spans="1:40" x14ac:dyDescent="0.2">
      <c r="A35" s="13" t="str">
        <f t="shared" si="63"/>
        <v>Associate professional occupations</v>
      </c>
      <c r="B35" s="304">
        <f t="shared" si="66"/>
        <v>7.4972213628845932</v>
      </c>
      <c r="C35" s="304">
        <f t="shared" si="64"/>
        <v>6.5827724626735629</v>
      </c>
      <c r="D35" s="304">
        <f t="shared" si="65"/>
        <v>5.9487806971992097</v>
      </c>
      <c r="E35" s="304"/>
      <c r="F35" s="304">
        <v>0.11563303006857541</v>
      </c>
      <c r="G35" s="304">
        <v>0.10957801703079106</v>
      </c>
      <c r="H35" s="304">
        <v>0.11969687797661367</v>
      </c>
      <c r="I35" s="304"/>
      <c r="J35" s="304">
        <v>0.830327584263159</v>
      </c>
      <c r="K35" s="304">
        <v>0.80358181937416706</v>
      </c>
      <c r="L35" s="304">
        <v>0.8610964480102572</v>
      </c>
      <c r="M35" s="304"/>
      <c r="N35" s="304">
        <v>1.9122858136604446</v>
      </c>
      <c r="O35" s="304">
        <v>1.7425152333277352</v>
      </c>
      <c r="P35" s="304">
        <v>1.6524289613153651</v>
      </c>
      <c r="Q35" s="306"/>
      <c r="R35" s="304">
        <v>0.55247910685206414</v>
      </c>
      <c r="S35" s="304">
        <v>0.52698679055920983</v>
      </c>
      <c r="T35" s="304">
        <v>0.53644462835835505</v>
      </c>
      <c r="U35" s="306"/>
      <c r="V35" s="304">
        <v>0.82605608427053734</v>
      </c>
      <c r="W35" s="304">
        <v>0.6859113196062655</v>
      </c>
      <c r="X35" s="304">
        <v>0.60236770267113882</v>
      </c>
      <c r="Y35" s="306"/>
      <c r="Z35" s="304">
        <v>1.6390170902152468</v>
      </c>
      <c r="AA35" s="304">
        <v>1.3845994492097031</v>
      </c>
      <c r="AB35" s="304">
        <v>1.1656154079363241</v>
      </c>
      <c r="AC35" s="306"/>
      <c r="AD35" s="304">
        <v>1.049357069512201</v>
      </c>
      <c r="AE35" s="304">
        <v>0.87832075849995406</v>
      </c>
      <c r="AF35" s="304">
        <v>0.653580774148385</v>
      </c>
      <c r="AG35" s="306"/>
      <c r="AH35" s="304">
        <v>0.48834372857818958</v>
      </c>
      <c r="AI35" s="304">
        <v>0.36017049369026893</v>
      </c>
      <c r="AJ35" s="304">
        <v>0.25156553624706796</v>
      </c>
      <c r="AK35" s="306"/>
      <c r="AL35" s="304">
        <v>8.3721855464175932E-2</v>
      </c>
      <c r="AM35" s="304">
        <v>9.110858137546754E-2</v>
      </c>
      <c r="AN35" s="304">
        <v>0.10598436053570186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4.0059593492689531</v>
      </c>
      <c r="C36" s="304">
        <f t="shared" si="64"/>
        <v>3.3989271717988943</v>
      </c>
      <c r="D36" s="304">
        <f t="shared" si="65"/>
        <v>2.7565133851065129</v>
      </c>
      <c r="E36" s="304"/>
      <c r="F36" s="304">
        <v>1.6247043673800709E-2</v>
      </c>
      <c r="G36" s="304">
        <v>1.5744867222572165E-2</v>
      </c>
      <c r="H36" s="304">
        <v>1.6573183010208339E-2</v>
      </c>
      <c r="I36" s="304"/>
      <c r="J36" s="304">
        <v>0.18726179329396148</v>
      </c>
      <c r="K36" s="304">
        <v>0.19022498398770654</v>
      </c>
      <c r="L36" s="304">
        <v>0.21269177425530353</v>
      </c>
      <c r="M36" s="304"/>
      <c r="N36" s="304">
        <v>0.76006726820049275</v>
      </c>
      <c r="O36" s="304">
        <v>0.73739396309535932</v>
      </c>
      <c r="P36" s="304">
        <v>0.76143930730834186</v>
      </c>
      <c r="Q36" s="306"/>
      <c r="R36" s="304">
        <v>0.24981870434674061</v>
      </c>
      <c r="S36" s="304">
        <v>0.24249237155170172</v>
      </c>
      <c r="T36" s="304">
        <v>0.25321924242619981</v>
      </c>
      <c r="U36" s="306"/>
      <c r="V36" s="304">
        <v>0.30094088524588564</v>
      </c>
      <c r="W36" s="304">
        <v>0.27578079182106774</v>
      </c>
      <c r="X36" s="304">
        <v>0.27080217531310369</v>
      </c>
      <c r="Y36" s="306"/>
      <c r="Z36" s="304">
        <v>0.90374490753251202</v>
      </c>
      <c r="AA36" s="304">
        <v>0.76870837221293786</v>
      </c>
      <c r="AB36" s="304">
        <v>0.62673665585248806</v>
      </c>
      <c r="AC36" s="306"/>
      <c r="AD36" s="304">
        <v>1.0804844309633503</v>
      </c>
      <c r="AE36" s="304">
        <v>0.85922339800057068</v>
      </c>
      <c r="AF36" s="304">
        <v>0.55578007814507657</v>
      </c>
      <c r="AG36" s="306"/>
      <c r="AH36" s="304">
        <v>0.42163075083747154</v>
      </c>
      <c r="AI36" s="304">
        <v>0.23036341775076091</v>
      </c>
      <c r="AJ36" s="304">
        <v>1.8790915548322167E-2</v>
      </c>
      <c r="AK36" s="306"/>
      <c r="AL36" s="304">
        <v>8.5763565174738238E-2</v>
      </c>
      <c r="AM36" s="304">
        <v>7.8995006156217268E-2</v>
      </c>
      <c r="AN36" s="304">
        <v>4.0480053247468568E-2</v>
      </c>
    </row>
    <row r="37" spans="1:40" x14ac:dyDescent="0.2">
      <c r="A37" s="13" t="str">
        <f t="shared" si="63"/>
        <v>Skilled trades occupations</v>
      </c>
      <c r="B37" s="304">
        <f t="shared" si="66"/>
        <v>7.4001695200272</v>
      </c>
      <c r="C37" s="304">
        <f t="shared" si="64"/>
        <v>6.8512639605067074</v>
      </c>
      <c r="D37" s="304">
        <f t="shared" si="65"/>
        <v>5.4509178465498298</v>
      </c>
      <c r="E37" s="304"/>
      <c r="F37" s="304">
        <v>1.3569018926665122E-2</v>
      </c>
      <c r="G37" s="304">
        <v>1.5746926054531943E-2</v>
      </c>
      <c r="H37" s="304">
        <v>2.0369477424772374E-2</v>
      </c>
      <c r="I37" s="304"/>
      <c r="J37" s="304">
        <v>0.22345434570400929</v>
      </c>
      <c r="K37" s="304">
        <v>0.28902943098847161</v>
      </c>
      <c r="L37" s="304">
        <v>0.40649405585816528</v>
      </c>
      <c r="M37" s="304"/>
      <c r="N37" s="304">
        <v>0.48215365872006088</v>
      </c>
      <c r="O37" s="304">
        <v>0.54447911693215956</v>
      </c>
      <c r="P37" s="304">
        <v>0.64509930706608254</v>
      </c>
      <c r="Q37" s="306"/>
      <c r="R37" s="304">
        <v>0.19324685245953746</v>
      </c>
      <c r="S37" s="304">
        <v>0.20396103502325152</v>
      </c>
      <c r="T37" s="304">
        <v>0.19898834142094932</v>
      </c>
      <c r="U37" s="306"/>
      <c r="V37" s="304">
        <v>0.62292457533165235</v>
      </c>
      <c r="W37" s="304">
        <v>0.57937621357536773</v>
      </c>
      <c r="X37" s="304">
        <v>0.52340293059911358</v>
      </c>
      <c r="Y37" s="306"/>
      <c r="Z37" s="304">
        <v>2.8328543583441812</v>
      </c>
      <c r="AA37" s="304">
        <v>2.5963648895419356</v>
      </c>
      <c r="AB37" s="304">
        <v>2.1223913281751501</v>
      </c>
      <c r="AC37" s="306"/>
      <c r="AD37" s="304">
        <v>1.6903739366239146</v>
      </c>
      <c r="AE37" s="304">
        <v>1.507764366648884</v>
      </c>
      <c r="AF37" s="304">
        <v>0.93372270628120302</v>
      </c>
      <c r="AG37" s="306"/>
      <c r="AH37" s="304">
        <v>0.99870492895394569</v>
      </c>
      <c r="AI37" s="304">
        <v>0.87952691012648276</v>
      </c>
      <c r="AJ37" s="304">
        <v>0.43909666063340325</v>
      </c>
      <c r="AK37" s="306"/>
      <c r="AL37" s="304">
        <v>0.3428878449632326</v>
      </c>
      <c r="AM37" s="304">
        <v>0.23501507161562349</v>
      </c>
      <c r="AN37" s="304">
        <v>0.16135303909099039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0.73911746233596942</v>
      </c>
      <c r="C38" s="304">
        <f t="shared" si="64"/>
        <v>0.76376482762681885</v>
      </c>
      <c r="D38" s="304">
        <f t="shared" si="65"/>
        <v>0.73541189482149671</v>
      </c>
      <c r="E38" s="304"/>
      <c r="F38" s="304">
        <v>1.8969421617406258E-2</v>
      </c>
      <c r="G38" s="304">
        <v>2.0253675242835639E-2</v>
      </c>
      <c r="H38" s="304">
        <v>2.1759377799022931E-2</v>
      </c>
      <c r="I38" s="304"/>
      <c r="J38" s="304">
        <v>1.4983330589750671E-2</v>
      </c>
      <c r="K38" s="304">
        <v>1.5983066217780756E-2</v>
      </c>
      <c r="L38" s="304">
        <v>1.6086098409405062E-2</v>
      </c>
      <c r="M38" s="304"/>
      <c r="N38" s="304">
        <v>8.7408106135129754E-2</v>
      </c>
      <c r="O38" s="304">
        <v>8.5148616923367407E-2</v>
      </c>
      <c r="P38" s="304">
        <v>7.7135056297143748E-2</v>
      </c>
      <c r="Q38" s="306"/>
      <c r="R38" s="304">
        <v>2.1101617355914617E-2</v>
      </c>
      <c r="S38" s="304">
        <v>1.8765271382151553E-2</v>
      </c>
      <c r="T38" s="304">
        <v>1.7299206793773364E-2</v>
      </c>
      <c r="U38" s="306"/>
      <c r="V38" s="304">
        <v>6.6676290791071791E-2</v>
      </c>
      <c r="W38" s="304">
        <v>6.8780719187534714E-2</v>
      </c>
      <c r="X38" s="304">
        <v>6.4106804546003496E-2</v>
      </c>
      <c r="Y38" s="306"/>
      <c r="Z38" s="304">
        <v>9.5988994708973735E-2</v>
      </c>
      <c r="AA38" s="304">
        <v>8.0840464513154964E-2</v>
      </c>
      <c r="AB38" s="304">
        <v>6.1573390048068319E-2</v>
      </c>
      <c r="AC38" s="306"/>
      <c r="AD38" s="304">
        <v>0.11529289582938892</v>
      </c>
      <c r="AE38" s="304">
        <v>0.10559256141047874</v>
      </c>
      <c r="AF38" s="304">
        <v>7.7280304113555687E-2</v>
      </c>
      <c r="AG38" s="306"/>
      <c r="AH38" s="304">
        <v>0.2690525866315282</v>
      </c>
      <c r="AI38" s="304">
        <v>0.29908518171646814</v>
      </c>
      <c r="AJ38" s="304">
        <v>0.29606943363383392</v>
      </c>
      <c r="AK38" s="306"/>
      <c r="AL38" s="304">
        <v>4.9644218676805435E-2</v>
      </c>
      <c r="AM38" s="304">
        <v>6.9315271033047021E-2</v>
      </c>
      <c r="AN38" s="304">
        <v>0.10410222318069022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1.5014004265237222</v>
      </c>
      <c r="C39" s="304">
        <f t="shared" si="64"/>
        <v>1.472476136257916</v>
      </c>
      <c r="D39" s="304">
        <f t="shared" si="65"/>
        <v>1.3684713039716692</v>
      </c>
      <c r="E39" s="304"/>
      <c r="F39" s="304">
        <v>1.2211359084843122E-2</v>
      </c>
      <c r="G39" s="304">
        <v>1.1968903471059267E-2</v>
      </c>
      <c r="H39" s="304">
        <v>1.1090852653567509E-2</v>
      </c>
      <c r="I39" s="304"/>
      <c r="J39" s="304">
        <v>9.5725713088906192E-2</v>
      </c>
      <c r="K39" s="304">
        <v>0.10578263062135908</v>
      </c>
      <c r="L39" s="304">
        <v>0.1214775094708732</v>
      </c>
      <c r="M39" s="304"/>
      <c r="N39" s="304">
        <v>0.32631994984017559</v>
      </c>
      <c r="O39" s="304">
        <v>0.33634409635107249</v>
      </c>
      <c r="P39" s="304">
        <v>0.33143531953926536</v>
      </c>
      <c r="Q39" s="306"/>
      <c r="R39" s="304">
        <v>0.10214456323619417</v>
      </c>
      <c r="S39" s="304">
        <v>0.11007596165227798</v>
      </c>
      <c r="T39" s="304">
        <v>0.11100355212918547</v>
      </c>
      <c r="U39" s="306"/>
      <c r="V39" s="304">
        <v>0.11727209134730955</v>
      </c>
      <c r="W39" s="304">
        <v>0.12631200321171365</v>
      </c>
      <c r="X39" s="304">
        <v>0.1263168154273025</v>
      </c>
      <c r="Y39" s="306"/>
      <c r="Z39" s="304">
        <v>0.32797689514376033</v>
      </c>
      <c r="AA39" s="304">
        <v>0.29480627646667079</v>
      </c>
      <c r="AB39" s="304">
        <v>0.24980724928290532</v>
      </c>
      <c r="AC39" s="306"/>
      <c r="AD39" s="304">
        <v>0.26145644508298432</v>
      </c>
      <c r="AE39" s="304">
        <v>0.2475059616323449</v>
      </c>
      <c r="AF39" s="304">
        <v>0.2175003651050576</v>
      </c>
      <c r="AG39" s="306"/>
      <c r="AH39" s="304">
        <v>0.16953287507324435</v>
      </c>
      <c r="AI39" s="304">
        <v>0.12897944174616718</v>
      </c>
      <c r="AJ39" s="304">
        <v>4.8875418560794824E-2</v>
      </c>
      <c r="AK39" s="306"/>
      <c r="AL39" s="304">
        <v>8.8760534626304496E-2</v>
      </c>
      <c r="AM39" s="304">
        <v>0.11070086110525057</v>
      </c>
      <c r="AN39" s="304">
        <v>0.15096422180271743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4.3074992747675482</v>
      </c>
      <c r="C40" s="304">
        <f t="shared" si="64"/>
        <v>4.581826321987732</v>
      </c>
      <c r="D40" s="304">
        <f t="shared" si="65"/>
        <v>3.8488560159909193</v>
      </c>
      <c r="E40" s="304"/>
      <c r="F40" s="304">
        <v>1.9540687090400773E-3</v>
      </c>
      <c r="G40" s="304">
        <v>2.124227889019433E-3</v>
      </c>
      <c r="H40" s="304">
        <v>2.1419673688648877E-3</v>
      </c>
      <c r="I40" s="304"/>
      <c r="J40" s="304">
        <v>4.939491676340154E-2</v>
      </c>
      <c r="K40" s="304">
        <v>7.5783460821880283E-2</v>
      </c>
      <c r="L40" s="304">
        <v>0.10218048575261286</v>
      </c>
      <c r="M40" s="304"/>
      <c r="N40" s="304">
        <v>0.15830880978477144</v>
      </c>
      <c r="O40" s="304">
        <v>0.20136876059162218</v>
      </c>
      <c r="P40" s="304">
        <v>0.24739179533743372</v>
      </c>
      <c r="Q40" s="306"/>
      <c r="R40" s="305">
        <v>0.10089090678804821</v>
      </c>
      <c r="S40" s="305">
        <v>0.11838372815872543</v>
      </c>
      <c r="T40" s="305">
        <v>0.12917859752307451</v>
      </c>
      <c r="U40" s="306"/>
      <c r="V40" s="305">
        <v>0.18240337340807417</v>
      </c>
      <c r="W40" s="305">
        <v>0.22755254809688011</v>
      </c>
      <c r="X40" s="305">
        <v>0.24409999615047467</v>
      </c>
      <c r="Y40" s="306"/>
      <c r="Z40" s="305">
        <v>1.1365016698875499</v>
      </c>
      <c r="AA40" s="305">
        <v>1.3397720082653455</v>
      </c>
      <c r="AB40" s="305">
        <v>1.3471113423923453</v>
      </c>
      <c r="AC40" s="306"/>
      <c r="AD40" s="305">
        <v>1.3846002158910091</v>
      </c>
      <c r="AE40" s="305">
        <v>1.566261064396882</v>
      </c>
      <c r="AF40" s="305">
        <v>1.3455867358530178</v>
      </c>
      <c r="AG40" s="306"/>
      <c r="AH40" s="305">
        <v>0.9232298544298615</v>
      </c>
      <c r="AI40" s="305">
        <v>0.85415887369483334</v>
      </c>
      <c r="AJ40" s="305">
        <v>0.28095518925235535</v>
      </c>
      <c r="AK40" s="306"/>
      <c r="AL40" s="305">
        <v>0.37021545910579234</v>
      </c>
      <c r="AM40" s="305">
        <v>0.19642165007254395</v>
      </c>
      <c r="AN40" s="305">
        <v>0.15020990636074014</v>
      </c>
    </row>
    <row r="41" spans="1:40" x14ac:dyDescent="0.2">
      <c r="A41" s="39" t="str">
        <f t="shared" si="63"/>
        <v>Elementary occupations</v>
      </c>
      <c r="B41" s="307">
        <f t="shared" si="66"/>
        <v>2.0783778835077635</v>
      </c>
      <c r="C41" s="307">
        <f t="shared" si="64"/>
        <v>1.7264437209892487</v>
      </c>
      <c r="D41" s="307">
        <f>SUM(H41,L41,P41,T41,X41,AB41,AF41,AJ41,AN41)</f>
        <v>1.3767553440377647</v>
      </c>
      <c r="E41" s="307"/>
      <c r="F41" s="307">
        <v>8.0633260879426003E-3</v>
      </c>
      <c r="G41" s="307">
        <v>8.9999186264514003E-3</v>
      </c>
      <c r="H41" s="307">
        <v>1.0237259438909626E-2</v>
      </c>
      <c r="I41" s="307"/>
      <c r="J41" s="307">
        <v>3.7915832946334056E-2</v>
      </c>
      <c r="K41" s="307">
        <v>4.0816285715952673E-2</v>
      </c>
      <c r="L41" s="307">
        <v>4.7306250715318229E-2</v>
      </c>
      <c r="M41" s="307"/>
      <c r="N41" s="307">
        <v>0.10553238394392352</v>
      </c>
      <c r="O41" s="307">
        <v>0.10112261793077983</v>
      </c>
      <c r="P41" s="307">
        <v>0.10613942097536266</v>
      </c>
      <c r="Q41" s="308"/>
      <c r="R41" s="307">
        <v>5.7748795951730457E-2</v>
      </c>
      <c r="S41" s="307">
        <v>5.1439623857428493E-2</v>
      </c>
      <c r="T41" s="307">
        <v>5.6641232238201215E-2</v>
      </c>
      <c r="U41" s="308"/>
      <c r="V41" s="307">
        <v>4.7895582838197504E-2</v>
      </c>
      <c r="W41" s="307">
        <v>4.4626741597203631E-2</v>
      </c>
      <c r="X41" s="307">
        <v>4.5422367450813822E-2</v>
      </c>
      <c r="Y41" s="308"/>
      <c r="Z41" s="307">
        <v>0.32809854658716719</v>
      </c>
      <c r="AA41" s="307">
        <v>0.26630657740625219</v>
      </c>
      <c r="AB41" s="307">
        <v>0.22072472187982467</v>
      </c>
      <c r="AC41" s="308"/>
      <c r="AD41" s="307">
        <v>0.50814135494460444</v>
      </c>
      <c r="AE41" s="307">
        <v>0.40374922725771173</v>
      </c>
      <c r="AF41" s="307">
        <v>0.28206837996887851</v>
      </c>
      <c r="AG41" s="308"/>
      <c r="AH41" s="307">
        <v>0.71991123073225904</v>
      </c>
      <c r="AI41" s="307">
        <v>0.62557955873184123</v>
      </c>
      <c r="AJ41" s="307">
        <v>0.48250780023782441</v>
      </c>
      <c r="AK41" s="308"/>
      <c r="AL41" s="307">
        <v>0.26507082947560479</v>
      </c>
      <c r="AM41" s="307">
        <v>0.18380316986562772</v>
      </c>
      <c r="AN41" s="307">
        <v>0.12570791113263152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Solent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41.412999999999933</v>
      </c>
      <c r="C50" s="305">
        <f>SUM(C51:C59)</f>
        <v>44.203000000000131</v>
      </c>
      <c r="D50" s="305">
        <f>SUM(D51:D59)</f>
        <v>47.767999999999979</v>
      </c>
      <c r="E50" s="304"/>
      <c r="F50" s="305">
        <f>SUM(F51:F59)</f>
        <v>0.1711372241842625</v>
      </c>
      <c r="G50" s="305">
        <f>SUM(G51:G59)</f>
        <v>0.21232537819249109</v>
      </c>
      <c r="H50" s="305">
        <f>SUM(H51:H59)</f>
        <v>0.32266782268754218</v>
      </c>
      <c r="I50" s="304"/>
      <c r="J50" s="305">
        <f>SUM(J51:J59)</f>
        <v>2.6437973521910485</v>
      </c>
      <c r="K50" s="305">
        <f>SUM(K51:K59)</f>
        <v>3.3024827248083999</v>
      </c>
      <c r="L50" s="305">
        <f>SUM(L51:L59)</f>
        <v>4.832615338778445</v>
      </c>
      <c r="M50" s="304"/>
      <c r="N50" s="305">
        <f>SUM(N51:N59)</f>
        <v>4.5371319648306949</v>
      </c>
      <c r="O50" s="305">
        <f>SUM(O51:O59)</f>
        <v>4.9399282303501257</v>
      </c>
      <c r="P50" s="305">
        <f>SUM(P51:P59)</f>
        <v>6.008494390153972</v>
      </c>
      <c r="Q50" s="304"/>
      <c r="R50" s="305">
        <f>SUM(R51:R59)</f>
        <v>1.6074990976676449</v>
      </c>
      <c r="S50" s="305">
        <f>SUM(S51:S59)</f>
        <v>1.7263739000768332</v>
      </c>
      <c r="T50" s="305">
        <f>SUM(T51:T59)</f>
        <v>2.1933261792743028</v>
      </c>
      <c r="U50" s="304"/>
      <c r="V50" s="305">
        <f>SUM(V51:V59)</f>
        <v>3.3387937405804728</v>
      </c>
      <c r="W50" s="305">
        <f>SUM(W51:W59)</f>
        <v>3.455026376536837</v>
      </c>
      <c r="X50" s="305">
        <f>SUM(X51:X59)</f>
        <v>4.0882901881068605</v>
      </c>
      <c r="Y50" s="304"/>
      <c r="Z50" s="305">
        <f>SUM(Z51:Z59)</f>
        <v>12.254418700738883</v>
      </c>
      <c r="AA50" s="305">
        <f>SUM(AA51:AA59)</f>
        <v>12.756041625270072</v>
      </c>
      <c r="AB50" s="305">
        <f>SUM(AB51:AB59)</f>
        <v>13.697824884178718</v>
      </c>
      <c r="AC50" s="304"/>
      <c r="AD50" s="305">
        <f>SUM(AD51:AD59)</f>
        <v>9.4239673043955694</v>
      </c>
      <c r="AE50" s="305">
        <f>SUM(AE51:AE59)</f>
        <v>10.182844376171957</v>
      </c>
      <c r="AF50" s="305">
        <f>SUM(AF51:AF59)</f>
        <v>10.419972132316991</v>
      </c>
      <c r="AG50" s="304"/>
      <c r="AH50" s="305">
        <f>SUM(AH51:AH59)</f>
        <v>5.6364510323255539</v>
      </c>
      <c r="AI50" s="305">
        <f>SUM(AI51:AI59)</f>
        <v>6.078688805839958</v>
      </c>
      <c r="AJ50" s="305">
        <f>SUM(AJ51:AJ59)</f>
        <v>5.2647284407519992</v>
      </c>
      <c r="AK50" s="304"/>
      <c r="AL50" s="305">
        <f>SUM(AL51:AL59)</f>
        <v>1.7998035830857995</v>
      </c>
      <c r="AM50" s="305">
        <f>SUM(AM51:AM59)</f>
        <v>1.5492885827534488</v>
      </c>
      <c r="AN50" s="305">
        <f>SUM(AN51:AN59)</f>
        <v>0.94008062375115808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6.2927259288002348</v>
      </c>
      <c r="C51" s="304">
        <f t="shared" ref="C51:D51" si="68">SUM(G51,K51,O51,S51,W51,AA51,AE51,AI51,AM51)</f>
        <v>6.3171224147346194</v>
      </c>
      <c r="D51" s="304">
        <f t="shared" si="68"/>
        <v>7.4295997769991047</v>
      </c>
      <c r="E51" s="304"/>
      <c r="F51" s="304">
        <v>3.7332555527281014E-2</v>
      </c>
      <c r="G51" s="304">
        <v>4.7594013396700469E-2</v>
      </c>
      <c r="H51" s="304">
        <v>7.4097642899569632E-2</v>
      </c>
      <c r="I51" s="304"/>
      <c r="J51" s="304">
        <v>0.74590531393451054</v>
      </c>
      <c r="K51" s="304">
        <v>0.88976018549692115</v>
      </c>
      <c r="L51" s="304">
        <v>1.3526793586574606</v>
      </c>
      <c r="M51" s="304"/>
      <c r="N51" s="304">
        <v>1.1744320640226436</v>
      </c>
      <c r="O51" s="304">
        <v>1.1865530504829782</v>
      </c>
      <c r="P51" s="304">
        <v>1.3905821900338495</v>
      </c>
      <c r="Q51" s="304"/>
      <c r="R51" s="304">
        <v>0.31080284628418048</v>
      </c>
      <c r="S51" s="304">
        <v>0.2850067330061794</v>
      </c>
      <c r="T51" s="304">
        <v>0.30868760275620627</v>
      </c>
      <c r="U51" s="304"/>
      <c r="V51" s="304">
        <v>0.7714274331324521</v>
      </c>
      <c r="W51" s="304">
        <v>0.73469258086151346</v>
      </c>
      <c r="X51" s="304">
        <v>0.87409193151983844</v>
      </c>
      <c r="Y51" s="304"/>
      <c r="Z51" s="304">
        <v>1.5796703683082669</v>
      </c>
      <c r="AA51" s="304">
        <v>1.4870991574419912</v>
      </c>
      <c r="AB51" s="304">
        <v>1.7768925489280605</v>
      </c>
      <c r="AC51" s="304"/>
      <c r="AD51" s="304">
        <v>0.94455708332631527</v>
      </c>
      <c r="AE51" s="304">
        <v>0.90207782947828241</v>
      </c>
      <c r="AF51" s="304">
        <v>0.90365803100459896</v>
      </c>
      <c r="AG51" s="304"/>
      <c r="AH51" s="304">
        <v>0.53748812379994615</v>
      </c>
      <c r="AI51" s="304">
        <v>0.53576662980206791</v>
      </c>
      <c r="AJ51" s="304">
        <v>0.44649294689677499</v>
      </c>
      <c r="AK51" s="304"/>
      <c r="AL51" s="304">
        <v>0.19111014046463923</v>
      </c>
      <c r="AM51" s="304">
        <v>0.24857223476798493</v>
      </c>
      <c r="AN51" s="304">
        <v>0.30241752430274504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5.8631012429811582</v>
      </c>
      <c r="C52" s="304">
        <f t="shared" ref="C52:C59" si="70">SUM(G52,K52,O52,S52,W52,AA52,AE52,AI52,AM52)</f>
        <v>6.545839898316669</v>
      </c>
      <c r="D52" s="304">
        <f t="shared" ref="D52:D59" si="71">SUM(H52,L52,P52,T52,X52,AB52,AF52,AJ52,AN52)</f>
        <v>7.8837924647486268</v>
      </c>
      <c r="E52" s="304"/>
      <c r="F52" s="304">
        <v>6.8766640535051743E-2</v>
      </c>
      <c r="G52" s="304">
        <v>7.9028400864838463E-2</v>
      </c>
      <c r="H52" s="304">
        <v>0.10606764276369325</v>
      </c>
      <c r="I52" s="304"/>
      <c r="J52" s="304">
        <v>1.0654928438496798</v>
      </c>
      <c r="K52" s="304">
        <v>1.3801096780296445</v>
      </c>
      <c r="L52" s="304">
        <v>2.0052623226965736</v>
      </c>
      <c r="M52" s="304"/>
      <c r="N52" s="304">
        <v>1.3493476066985168</v>
      </c>
      <c r="O52" s="304">
        <v>1.4026166281760257</v>
      </c>
      <c r="P52" s="304">
        <v>1.5459128329382175</v>
      </c>
      <c r="Q52" s="304"/>
      <c r="R52" s="304">
        <v>0.18390615381491254</v>
      </c>
      <c r="S52" s="304">
        <v>0.16416988464573207</v>
      </c>
      <c r="T52" s="304">
        <v>0.20318427314844112</v>
      </c>
      <c r="U52" s="304"/>
      <c r="V52" s="304">
        <v>0.52683721384474846</v>
      </c>
      <c r="W52" s="304">
        <v>0.44966981113561566</v>
      </c>
      <c r="X52" s="304">
        <v>0.33952110120183837</v>
      </c>
      <c r="Y52" s="304"/>
      <c r="Z52" s="304">
        <v>1.4805925077940052</v>
      </c>
      <c r="AA52" s="304">
        <v>1.7102113137029573</v>
      </c>
      <c r="AB52" s="304">
        <v>2.2618256400743184</v>
      </c>
      <c r="AC52" s="304"/>
      <c r="AD52" s="304">
        <v>0.7797649209149482</v>
      </c>
      <c r="AE52" s="304">
        <v>0.87473160918371029</v>
      </c>
      <c r="AF52" s="304">
        <v>0.95921917230368647</v>
      </c>
      <c r="AG52" s="304"/>
      <c r="AH52" s="304">
        <v>0.30462010541400997</v>
      </c>
      <c r="AI52" s="304">
        <v>0.34974512201188851</v>
      </c>
      <c r="AJ52" s="304">
        <v>0.31467755875643888</v>
      </c>
      <c r="AK52" s="304"/>
      <c r="AL52" s="304">
        <v>0.1037732501152857</v>
      </c>
      <c r="AM52" s="304">
        <v>0.1355574505662567</v>
      </c>
      <c r="AN52" s="304">
        <v>0.14812192086541795</v>
      </c>
    </row>
    <row r="53" spans="1:40" x14ac:dyDescent="0.2">
      <c r="A53" s="13" t="str">
        <f t="shared" si="67"/>
        <v>Associate professional occupations</v>
      </c>
      <c r="B53" s="304">
        <f t="shared" si="69"/>
        <v>3.2378270155401294</v>
      </c>
      <c r="C53" s="304">
        <f t="shared" si="70"/>
        <v>3.191348013330237</v>
      </c>
      <c r="D53" s="304">
        <f t="shared" si="71"/>
        <v>3.6638569137521282</v>
      </c>
      <c r="E53" s="304"/>
      <c r="F53" s="304">
        <v>1.009588578906523E-2</v>
      </c>
      <c r="G53" s="304">
        <v>1.1490417960531293E-2</v>
      </c>
      <c r="H53" s="304">
        <v>1.8183907543956622E-2</v>
      </c>
      <c r="I53" s="304"/>
      <c r="J53" s="304">
        <v>0.32710176646221156</v>
      </c>
      <c r="K53" s="304">
        <v>0.37255176681556057</v>
      </c>
      <c r="L53" s="304">
        <v>0.53828754022215308</v>
      </c>
      <c r="M53" s="304"/>
      <c r="N53" s="304">
        <v>0.565187630313847</v>
      </c>
      <c r="O53" s="304">
        <v>0.5616430309997662</v>
      </c>
      <c r="P53" s="304">
        <v>0.65180979488631563</v>
      </c>
      <c r="Q53" s="304"/>
      <c r="R53" s="304">
        <v>0.26713803927408825</v>
      </c>
      <c r="S53" s="304">
        <v>0.28953706626631198</v>
      </c>
      <c r="T53" s="304">
        <v>0.37009827667928419</v>
      </c>
      <c r="U53" s="304"/>
      <c r="V53" s="304">
        <v>0.47335563740091163</v>
      </c>
      <c r="W53" s="304">
        <v>0.42760461364881308</v>
      </c>
      <c r="X53" s="304">
        <v>0.48123453102000485</v>
      </c>
      <c r="Y53" s="304"/>
      <c r="Z53" s="304">
        <v>0.63850937748930392</v>
      </c>
      <c r="AA53" s="304">
        <v>0.54292425210183104</v>
      </c>
      <c r="AB53" s="304">
        <v>0.54720816764185154</v>
      </c>
      <c r="AC53" s="304"/>
      <c r="AD53" s="304">
        <v>0.53898637175822184</v>
      </c>
      <c r="AE53" s="304">
        <v>0.54321012799201995</v>
      </c>
      <c r="AF53" s="304">
        <v>0.58912445048017981</v>
      </c>
      <c r="AG53" s="304"/>
      <c r="AH53" s="304">
        <v>0.35704059675939037</v>
      </c>
      <c r="AI53" s="304">
        <v>0.3852742630372944</v>
      </c>
      <c r="AJ53" s="304">
        <v>0.36443709410931791</v>
      </c>
      <c r="AK53" s="304"/>
      <c r="AL53" s="304">
        <v>6.0411710293089262E-2</v>
      </c>
      <c r="AM53" s="304">
        <v>5.7112474508108198E-2</v>
      </c>
      <c r="AN53" s="304">
        <v>0.10347315116906498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3.7284639649673341</v>
      </c>
      <c r="C54" s="304">
        <f t="shared" si="70"/>
        <v>3.7490964361548036</v>
      </c>
      <c r="D54" s="304">
        <f t="shared" si="71"/>
        <v>3.6411828867619001</v>
      </c>
      <c r="E54" s="304"/>
      <c r="F54" s="304">
        <v>3.783893026612551E-2</v>
      </c>
      <c r="G54" s="304">
        <v>4.9314586651608948E-2</v>
      </c>
      <c r="H54" s="304">
        <v>8.5845949885157785E-2</v>
      </c>
      <c r="I54" s="304"/>
      <c r="J54" s="304">
        <v>0.19984082592058949</v>
      </c>
      <c r="K54" s="304">
        <v>0.26858395308273508</v>
      </c>
      <c r="L54" s="304">
        <v>0.35685025098286927</v>
      </c>
      <c r="M54" s="304"/>
      <c r="N54" s="304">
        <v>0.61144204729120555</v>
      </c>
      <c r="O54" s="304">
        <v>0.75743524586016331</v>
      </c>
      <c r="P54" s="304">
        <v>1.0899333516004981</v>
      </c>
      <c r="Q54" s="304"/>
      <c r="R54" s="304">
        <v>0.3640116630021078</v>
      </c>
      <c r="S54" s="304">
        <v>0.40583120100743797</v>
      </c>
      <c r="T54" s="304">
        <v>0.55138903535246986</v>
      </c>
      <c r="U54" s="304"/>
      <c r="V54" s="304">
        <v>0.26217162482884043</v>
      </c>
      <c r="W54" s="304">
        <v>0.30681563035087661</v>
      </c>
      <c r="X54" s="304">
        <v>0.44188613317649755</v>
      </c>
      <c r="Y54" s="304"/>
      <c r="Z54" s="304">
        <v>0.67225968337228736</v>
      </c>
      <c r="AA54" s="304">
        <v>0.58573596786044424</v>
      </c>
      <c r="AB54" s="304">
        <v>0.29249905455191733</v>
      </c>
      <c r="AC54" s="304"/>
      <c r="AD54" s="304">
        <v>0.58642791929344595</v>
      </c>
      <c r="AE54" s="304">
        <v>0.48097448646668239</v>
      </c>
      <c r="AF54" s="304">
        <v>0.22303296848308105</v>
      </c>
      <c r="AG54" s="304"/>
      <c r="AH54" s="304">
        <v>0.83179327782142176</v>
      </c>
      <c r="AI54" s="304">
        <v>0.87289308874367566</v>
      </c>
      <c r="AJ54" s="304">
        <v>0.59511902254936599</v>
      </c>
      <c r="AK54" s="304"/>
      <c r="AL54" s="304">
        <v>0.1626779931713104</v>
      </c>
      <c r="AM54" s="304">
        <v>2.1512276131179533E-2</v>
      </c>
      <c r="AN54" s="304">
        <v>4.6271201800428523E-3</v>
      </c>
    </row>
    <row r="55" spans="1:40" x14ac:dyDescent="0.2">
      <c r="A55" s="13" t="str">
        <f t="shared" si="67"/>
        <v>Skilled trades occupations</v>
      </c>
      <c r="B55" s="304">
        <f t="shared" si="69"/>
        <v>16.087342553149668</v>
      </c>
      <c r="C55" s="304">
        <f t="shared" si="70"/>
        <v>17.368226502207214</v>
      </c>
      <c r="D55" s="304">
        <f t="shared" si="71"/>
        <v>17.542611696148882</v>
      </c>
      <c r="E55" s="304"/>
      <c r="F55" s="304">
        <v>3.2473541147123273E-3</v>
      </c>
      <c r="G55" s="304">
        <v>3.7812403164327107E-3</v>
      </c>
      <c r="H55" s="304">
        <v>4.9103855962125773E-3</v>
      </c>
      <c r="I55" s="304"/>
      <c r="J55" s="304">
        <v>0.17554318409524425</v>
      </c>
      <c r="K55" s="304">
        <v>0.22384902429792725</v>
      </c>
      <c r="L55" s="304">
        <v>0.33077215291441175</v>
      </c>
      <c r="M55" s="304"/>
      <c r="N55" s="304">
        <v>0.57476849123486407</v>
      </c>
      <c r="O55" s="304">
        <v>0.7124220582578632</v>
      </c>
      <c r="P55" s="304">
        <v>0.92056552722513008</v>
      </c>
      <c r="Q55" s="304"/>
      <c r="R55" s="304">
        <v>0.35841408899309279</v>
      </c>
      <c r="S55" s="304">
        <v>0.42216193362171089</v>
      </c>
      <c r="T55" s="304">
        <v>0.53405786575871594</v>
      </c>
      <c r="U55" s="304"/>
      <c r="V55" s="304">
        <v>0.96598220686228009</v>
      </c>
      <c r="W55" s="304">
        <v>1.1195314495788034</v>
      </c>
      <c r="X55" s="304">
        <v>1.4301152991197033</v>
      </c>
      <c r="Y55" s="304"/>
      <c r="Z55" s="304">
        <v>6.1117616577147711</v>
      </c>
      <c r="AA55" s="304">
        <v>6.2690633996673553</v>
      </c>
      <c r="AB55" s="304">
        <v>6.0110927510738552</v>
      </c>
      <c r="AC55" s="304"/>
      <c r="AD55" s="304">
        <v>4.8282183245661008</v>
      </c>
      <c r="AE55" s="304">
        <v>5.3264862533063813</v>
      </c>
      <c r="AF55" s="304">
        <v>5.5072863116505806</v>
      </c>
      <c r="AG55" s="304"/>
      <c r="AH55" s="304">
        <v>2.2257641524414615</v>
      </c>
      <c r="AI55" s="304">
        <v>2.5277608766545097</v>
      </c>
      <c r="AJ55" s="304">
        <v>2.6215942449203258</v>
      </c>
      <c r="AK55" s="304"/>
      <c r="AL55" s="304">
        <v>0.84364309312713881</v>
      </c>
      <c r="AM55" s="304">
        <v>0.76317026650622999</v>
      </c>
      <c r="AN55" s="304">
        <v>0.18221715788994469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0.15627016789144724</v>
      </c>
      <c r="C56" s="304">
        <f t="shared" si="70"/>
        <v>0.1654233173225787</v>
      </c>
      <c r="D56" s="304">
        <f t="shared" si="71"/>
        <v>0.18481407350089893</v>
      </c>
      <c r="E56" s="304"/>
      <c r="F56" s="304">
        <v>1.8316217271222978E-4</v>
      </c>
      <c r="G56" s="304">
        <v>1.5821910807178519E-4</v>
      </c>
      <c r="H56" s="304">
        <v>2.0800303587580591E-4</v>
      </c>
      <c r="I56" s="304"/>
      <c r="J56" s="304">
        <v>5.1391385008038746E-3</v>
      </c>
      <c r="K56" s="304">
        <v>6.1618928935407115E-3</v>
      </c>
      <c r="L56" s="304">
        <v>7.5999038374667772E-3</v>
      </c>
      <c r="M56" s="304"/>
      <c r="N56" s="304">
        <v>7.2025431908069064E-3</v>
      </c>
      <c r="O56" s="304">
        <v>7.3181329909622521E-3</v>
      </c>
      <c r="P56" s="304">
        <v>8.1294877009755028E-3</v>
      </c>
      <c r="Q56" s="304"/>
      <c r="R56" s="304">
        <v>1.3277670169663835E-3</v>
      </c>
      <c r="S56" s="304">
        <v>1.5411470592954161E-3</v>
      </c>
      <c r="T56" s="304">
        <v>1.8418596670996704E-3</v>
      </c>
      <c r="U56" s="304"/>
      <c r="V56" s="304">
        <v>5.1075421111990357E-3</v>
      </c>
      <c r="W56" s="304">
        <v>5.1982206291993687E-3</v>
      </c>
      <c r="X56" s="304">
        <v>6.0412237478730613E-3</v>
      </c>
      <c r="Y56" s="304"/>
      <c r="Z56" s="304">
        <v>4.6484805986332221E-2</v>
      </c>
      <c r="AA56" s="304">
        <v>5.5201488040329552E-2</v>
      </c>
      <c r="AB56" s="304">
        <v>6.9915901299738348E-2</v>
      </c>
      <c r="AC56" s="304"/>
      <c r="AD56" s="304">
        <v>9.4115559255046194E-3</v>
      </c>
      <c r="AE56" s="304">
        <v>9.1747635264134535E-3</v>
      </c>
      <c r="AF56" s="304">
        <v>1.0310507008778199E-2</v>
      </c>
      <c r="AG56" s="304"/>
      <c r="AH56" s="304">
        <v>4.5688556648785232E-2</v>
      </c>
      <c r="AI56" s="304">
        <v>4.1641459032152807E-2</v>
      </c>
      <c r="AJ56" s="304">
        <v>4.231527201184055E-2</v>
      </c>
      <c r="AK56" s="304"/>
      <c r="AL56" s="304">
        <v>3.5725096338336731E-2</v>
      </c>
      <c r="AM56" s="304">
        <v>3.9027994042613354E-2</v>
      </c>
      <c r="AN56" s="304">
        <v>3.8451915191251011E-2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0.7014475729986841</v>
      </c>
      <c r="C57" s="304">
        <f t="shared" si="70"/>
        <v>0.81975816083492714</v>
      </c>
      <c r="D57" s="304">
        <f t="shared" si="71"/>
        <v>0.89272865535142032</v>
      </c>
      <c r="E57" s="304"/>
      <c r="F57" s="304">
        <v>2.5167367498327778E-3</v>
      </c>
      <c r="G57" s="304">
        <v>3.6936641383328588E-3</v>
      </c>
      <c r="H57" s="304">
        <v>5.7459978770075127E-3</v>
      </c>
      <c r="I57" s="304"/>
      <c r="J57" s="304">
        <v>5.0999696473551112E-2</v>
      </c>
      <c r="K57" s="304">
        <v>5.6698848129949568E-2</v>
      </c>
      <c r="L57" s="304">
        <v>6.7669327692170989E-2</v>
      </c>
      <c r="M57" s="304"/>
      <c r="N57" s="304">
        <v>0.13092075878514178</v>
      </c>
      <c r="O57" s="304">
        <v>0.16210437045282122</v>
      </c>
      <c r="P57" s="304">
        <v>0.19980577379162451</v>
      </c>
      <c r="Q57" s="304"/>
      <c r="R57" s="304">
        <v>3.3737893731703508E-2</v>
      </c>
      <c r="S57" s="304">
        <v>4.3396548331034936E-2</v>
      </c>
      <c r="T57" s="304">
        <v>5.4524101950925004E-2</v>
      </c>
      <c r="U57" s="304"/>
      <c r="V57" s="304">
        <v>4.2061631952170428E-2</v>
      </c>
      <c r="W57" s="304">
        <v>5.1482248458035146E-2</v>
      </c>
      <c r="X57" s="304">
        <v>6.3501355030759515E-2</v>
      </c>
      <c r="Y57" s="304"/>
      <c r="Z57" s="304">
        <v>0.26800828065861632</v>
      </c>
      <c r="AA57" s="304">
        <v>0.30335888881532336</v>
      </c>
      <c r="AB57" s="304">
        <v>0.36380861303154666</v>
      </c>
      <c r="AC57" s="304"/>
      <c r="AD57" s="304">
        <v>4.0760725324381485E-2</v>
      </c>
      <c r="AE57" s="304">
        <v>3.2339214708007553E-2</v>
      </c>
      <c r="AF57" s="304">
        <v>2.0161389495772095E-2</v>
      </c>
      <c r="AG57" s="304"/>
      <c r="AH57" s="304">
        <v>7.3001400758549967E-2</v>
      </c>
      <c r="AI57" s="304">
        <v>8.5601481771933885E-2</v>
      </c>
      <c r="AJ57" s="304">
        <v>1.6871274305223592E-2</v>
      </c>
      <c r="AK57" s="304"/>
      <c r="AL57" s="304">
        <v>5.9440448564736591E-2</v>
      </c>
      <c r="AM57" s="304">
        <v>8.1082896029488455E-2</v>
      </c>
      <c r="AN57" s="304">
        <v>0.10064082217639043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3.1283726488608004</v>
      </c>
      <c r="C58" s="304">
        <f t="shared" si="70"/>
        <v>3.8229034432665383</v>
      </c>
      <c r="D58" s="304">
        <f t="shared" si="71"/>
        <v>4.1148658084564591</v>
      </c>
      <c r="E58" s="304"/>
      <c r="F58" s="304">
        <v>1.0895034716086355E-2</v>
      </c>
      <c r="G58" s="304">
        <v>1.6883934262149104E-2</v>
      </c>
      <c r="H58" s="304">
        <v>2.7114556877561053E-2</v>
      </c>
      <c r="I58" s="304"/>
      <c r="J58" s="304">
        <v>4.1905542436889334E-2</v>
      </c>
      <c r="K58" s="304">
        <v>6.3345829359402736E-2</v>
      </c>
      <c r="L58" s="304">
        <v>0.10927581739514994</v>
      </c>
      <c r="M58" s="304"/>
      <c r="N58" s="304">
        <v>6.3698209982501391E-2</v>
      </c>
      <c r="O58" s="304">
        <v>8.489259916195431E-2</v>
      </c>
      <c r="P58" s="304">
        <v>0.1315367935347985</v>
      </c>
      <c r="Q58" s="304"/>
      <c r="R58" s="304">
        <v>7.4300193549810267E-2</v>
      </c>
      <c r="S58" s="304">
        <v>0.1004153716378728</v>
      </c>
      <c r="T58" s="304">
        <v>0.15542448616390775</v>
      </c>
      <c r="U58" s="304"/>
      <c r="V58" s="304">
        <v>0.17403970066165608</v>
      </c>
      <c r="W58" s="304">
        <v>0.2232052568273887</v>
      </c>
      <c r="X58" s="304">
        <v>0.2884593348522001</v>
      </c>
      <c r="Y58" s="304"/>
      <c r="Z58" s="304">
        <v>0.86306154662969248</v>
      </c>
      <c r="AA58" s="304">
        <v>1.1091209395620312</v>
      </c>
      <c r="AB58" s="304">
        <v>1.4078015830357782</v>
      </c>
      <c r="AC58" s="304"/>
      <c r="AD58" s="304">
        <v>1.0622360189925641</v>
      </c>
      <c r="AE58" s="304">
        <v>1.3555095290808035</v>
      </c>
      <c r="AF58" s="304">
        <v>1.5080757232377289</v>
      </c>
      <c r="AG58" s="304"/>
      <c r="AH58" s="304">
        <v>0.68047437951384226</v>
      </c>
      <c r="AI58" s="304">
        <v>0.71552416791289786</v>
      </c>
      <c r="AJ58" s="304">
        <v>0.44422516461513284</v>
      </c>
      <c r="AK58" s="304"/>
      <c r="AL58" s="304">
        <v>0.15776202237775799</v>
      </c>
      <c r="AM58" s="304">
        <v>0.15400581546203823</v>
      </c>
      <c r="AN58" s="304">
        <v>4.2952348744201833E-2</v>
      </c>
    </row>
    <row r="59" spans="1:40" x14ac:dyDescent="0.2">
      <c r="A59" s="13" t="str">
        <f t="shared" si="67"/>
        <v>Elementary occupations</v>
      </c>
      <c r="B59" s="304">
        <f t="shared" si="69"/>
        <v>2.2174489048104764</v>
      </c>
      <c r="C59" s="304">
        <f t="shared" si="70"/>
        <v>2.2232818138325361</v>
      </c>
      <c r="D59" s="304">
        <f t="shared" si="71"/>
        <v>2.41454772428057</v>
      </c>
      <c r="E59" s="304"/>
      <c r="F59" s="304">
        <v>2.609243133953329E-4</v>
      </c>
      <c r="G59" s="304">
        <v>3.8090149382545747E-4</v>
      </c>
      <c r="H59" s="304">
        <v>4.9373620850787963E-4</v>
      </c>
      <c r="I59" s="304"/>
      <c r="J59" s="304">
        <v>3.1869040517568448E-2</v>
      </c>
      <c r="K59" s="304">
        <v>4.1421546702718415E-2</v>
      </c>
      <c r="L59" s="304">
        <v>6.4218664380189694E-2</v>
      </c>
      <c r="M59" s="304"/>
      <c r="N59" s="304">
        <v>6.0132613311167565E-2</v>
      </c>
      <c r="O59" s="304">
        <v>6.4943113967590796E-2</v>
      </c>
      <c r="P59" s="304">
        <v>7.0218638442563333E-2</v>
      </c>
      <c r="Q59" s="304"/>
      <c r="R59" s="304">
        <v>1.3860452000782928E-2</v>
      </c>
      <c r="S59" s="304">
        <v>1.4314014501257645E-2</v>
      </c>
      <c r="T59" s="304">
        <v>1.4118677797252868E-2</v>
      </c>
      <c r="U59" s="304"/>
      <c r="V59" s="304">
        <v>0.1178107497862145</v>
      </c>
      <c r="W59" s="304">
        <v>0.1368265650465916</v>
      </c>
      <c r="X59" s="304">
        <v>0.16343927843814524</v>
      </c>
      <c r="Y59" s="304"/>
      <c r="Z59" s="304">
        <v>0.59407047278560776</v>
      </c>
      <c r="AA59" s="304">
        <v>0.69332621807780992</v>
      </c>
      <c r="AB59" s="304">
        <v>0.96678062454164959</v>
      </c>
      <c r="AC59" s="304"/>
      <c r="AD59" s="304">
        <v>0.63360438429408739</v>
      </c>
      <c r="AE59" s="304">
        <v>0.65834056242965522</v>
      </c>
      <c r="AF59" s="304">
        <v>0.69910357865258321</v>
      </c>
      <c r="AG59" s="304"/>
      <c r="AH59" s="304">
        <v>0.58058043916814783</v>
      </c>
      <c r="AI59" s="304">
        <v>0.5644817168735371</v>
      </c>
      <c r="AJ59" s="304">
        <v>0.41899586258757882</v>
      </c>
      <c r="AK59" s="304"/>
      <c r="AL59" s="304">
        <v>0.18525982863350474</v>
      </c>
      <c r="AM59" s="304">
        <v>4.9247174739549641E-2</v>
      </c>
      <c r="AN59" s="304">
        <v>1.7178663232099295E-2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162.77799999999985</v>
      </c>
      <c r="C62" s="305">
        <f>SUM(C63:C71)</f>
        <v>166.17399999999995</v>
      </c>
      <c r="D62" s="305">
        <f>SUM(D63:D71)</f>
        <v>174.14999999999992</v>
      </c>
      <c r="E62" s="304"/>
      <c r="F62" s="305">
        <f>SUM(F63:F71)</f>
        <v>0.60447026814391591</v>
      </c>
      <c r="G62" s="305">
        <f>SUM(G63:G71)</f>
        <v>0.76535223471810188</v>
      </c>
      <c r="H62" s="305">
        <f>SUM(H63:H71)</f>
        <v>1.1849925723413093</v>
      </c>
      <c r="I62" s="304"/>
      <c r="J62" s="305">
        <f>SUM(J63:J71)</f>
        <v>7.6124589839693311</v>
      </c>
      <c r="K62" s="305">
        <f>SUM(K63:K71)</f>
        <v>9.2815905254706017</v>
      </c>
      <c r="L62" s="305">
        <f>SUM(L63:L71)</f>
        <v>13.925600625960747</v>
      </c>
      <c r="M62" s="304"/>
      <c r="N62" s="305">
        <f>SUM(N63:N71)</f>
        <v>25.439292048697297</v>
      </c>
      <c r="O62" s="305">
        <f>SUM(O63:O71)</f>
        <v>28.662602617062195</v>
      </c>
      <c r="P62" s="305">
        <f>SUM(P63:P71)</f>
        <v>38.089719108015387</v>
      </c>
      <c r="Q62" s="304"/>
      <c r="R62" s="305">
        <f>SUM(R63:R71)</f>
        <v>7.6233086894874411</v>
      </c>
      <c r="S62" s="305">
        <f>SUM(S63:S71)</f>
        <v>8.3448600426727459</v>
      </c>
      <c r="T62" s="305">
        <f>SUM(T63:T71)</f>
        <v>10.906800357105901</v>
      </c>
      <c r="U62" s="304"/>
      <c r="V62" s="305">
        <f>SUM(V63:V71)</f>
        <v>8.773908935392619</v>
      </c>
      <c r="W62" s="305">
        <f>SUM(W63:W71)</f>
        <v>9.4060510377392124</v>
      </c>
      <c r="X62" s="305">
        <f>SUM(X63:X71)</f>
        <v>11.956297586738811</v>
      </c>
      <c r="Y62" s="304"/>
      <c r="Z62" s="305">
        <f>SUM(Z63:Z71)</f>
        <v>39.638852943289322</v>
      </c>
      <c r="AA62" s="305">
        <f>SUM(AA63:AA71)</f>
        <v>39.54397864909528</v>
      </c>
      <c r="AB62" s="305">
        <f>SUM(AB63:AB71)</f>
        <v>42.561178125786888</v>
      </c>
      <c r="AC62" s="304"/>
      <c r="AD62" s="305">
        <f>SUM(AD63:AD71)</f>
        <v>39.665088454016981</v>
      </c>
      <c r="AE62" s="305">
        <f>SUM(AE63:AE71)</f>
        <v>39.268503372472964</v>
      </c>
      <c r="AF62" s="305">
        <f>SUM(AF63:AF71)</f>
        <v>35.155023018537278</v>
      </c>
      <c r="AG62" s="304"/>
      <c r="AH62" s="305">
        <f>SUM(AH63:AH71)</f>
        <v>25.043260929902409</v>
      </c>
      <c r="AI62" s="305">
        <f>SUM(AI63:AI71)</f>
        <v>23.287277132480028</v>
      </c>
      <c r="AJ62" s="305">
        <f>SUM(AJ63:AJ71)</f>
        <v>13.263550400110393</v>
      </c>
      <c r="AK62" s="304"/>
      <c r="AL62" s="305">
        <f>SUM(AL63:AL71)</f>
        <v>8.3773587471005282</v>
      </c>
      <c r="AM62" s="305">
        <f>SUM(AM63:AM71)</f>
        <v>7.6137843882888312</v>
      </c>
      <c r="AN62" s="305">
        <f>SUM(AN63:AN71)</f>
        <v>7.1068382054031929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21.309446311487132</v>
      </c>
      <c r="C63" s="304">
        <f t="shared" ref="C63:C71" si="73">SUM(G63,K63,O63,S63,W63,AA63,AE63,AI63,AM63)</f>
        <v>22.430423108863483</v>
      </c>
      <c r="D63" s="304">
        <f t="shared" ref="D63:D71" si="74">SUM(H63,L63,P63,T63,X63,AB63,AF63,AJ63,AN63)</f>
        <v>25.792071977579219</v>
      </c>
      <c r="E63" s="304"/>
      <c r="F63" s="304">
        <v>9.8620570265863391E-2</v>
      </c>
      <c r="G63" s="304">
        <v>0.1256797714383277</v>
      </c>
      <c r="H63" s="304">
        <v>0.20070574849844389</v>
      </c>
      <c r="I63" s="304"/>
      <c r="J63" s="304">
        <v>1.5650787095457999</v>
      </c>
      <c r="K63" s="304">
        <v>1.8662647931145857</v>
      </c>
      <c r="L63" s="304">
        <v>2.8038887053516484</v>
      </c>
      <c r="M63" s="304"/>
      <c r="N63" s="304">
        <v>5.349174155175886</v>
      </c>
      <c r="O63" s="304">
        <v>5.9552158065064331</v>
      </c>
      <c r="P63" s="304">
        <v>7.9222533893153688</v>
      </c>
      <c r="Q63" s="304"/>
      <c r="R63" s="304">
        <v>1.085839876109808</v>
      </c>
      <c r="S63" s="304">
        <v>1.1523158020479169</v>
      </c>
      <c r="T63" s="304">
        <v>1.5270959308896694</v>
      </c>
      <c r="U63" s="304"/>
      <c r="V63" s="304">
        <v>1.3738872726549485</v>
      </c>
      <c r="W63" s="304">
        <v>1.3961670670644692</v>
      </c>
      <c r="X63" s="304">
        <v>1.7037656547164093</v>
      </c>
      <c r="Y63" s="304"/>
      <c r="Z63" s="304">
        <v>4.2874699766966788</v>
      </c>
      <c r="AA63" s="304">
        <v>4.2299865362756712</v>
      </c>
      <c r="AB63" s="304">
        <v>4.9342981068599761</v>
      </c>
      <c r="AC63" s="304"/>
      <c r="AD63" s="304">
        <v>4.2342216802463337</v>
      </c>
      <c r="AE63" s="304">
        <v>4.2533024957898755</v>
      </c>
      <c r="AF63" s="304">
        <v>3.8667025529823156</v>
      </c>
      <c r="AG63" s="304"/>
      <c r="AH63" s="304">
        <v>2.9545854339878193</v>
      </c>
      <c r="AI63" s="304">
        <v>3.0835468926790863</v>
      </c>
      <c r="AJ63" s="304">
        <v>2.39821418527759</v>
      </c>
      <c r="AK63" s="304"/>
      <c r="AL63" s="304">
        <v>0.36056863680399265</v>
      </c>
      <c r="AM63" s="304">
        <v>0.36794394394711571</v>
      </c>
      <c r="AN63" s="304">
        <v>0.43514770368779682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13.829332592091921</v>
      </c>
      <c r="C64" s="304">
        <f t="shared" si="73"/>
        <v>15.317678683300334</v>
      </c>
      <c r="D64" s="304">
        <f t="shared" si="74"/>
        <v>17.73655448514041</v>
      </c>
      <c r="E64" s="304"/>
      <c r="F64" s="304">
        <v>0.25402032737028984</v>
      </c>
      <c r="G64" s="304">
        <v>0.33007850656864512</v>
      </c>
      <c r="H64" s="304">
        <v>0.51540921114946903</v>
      </c>
      <c r="I64" s="304"/>
      <c r="J64" s="304">
        <v>1.664292982623663</v>
      </c>
      <c r="K64" s="304">
        <v>2.0889508785209641</v>
      </c>
      <c r="L64" s="304">
        <v>3.0145487616207518</v>
      </c>
      <c r="M64" s="304"/>
      <c r="N64" s="304">
        <v>3.8715546791435851</v>
      </c>
      <c r="O64" s="304">
        <v>4.4196072131321298</v>
      </c>
      <c r="P64" s="304">
        <v>5.6035699977219053</v>
      </c>
      <c r="Q64" s="304"/>
      <c r="R64" s="304">
        <v>0.58751466875557135</v>
      </c>
      <c r="S64" s="304">
        <v>0.60057088479822807</v>
      </c>
      <c r="T64" s="304">
        <v>0.66993909062105306</v>
      </c>
      <c r="U64" s="304"/>
      <c r="V64" s="304">
        <v>0.86115889428003745</v>
      </c>
      <c r="W64" s="304">
        <v>0.91417009320459497</v>
      </c>
      <c r="X64" s="304">
        <v>1.1246083069738435</v>
      </c>
      <c r="Y64" s="304"/>
      <c r="Z64" s="304">
        <v>2.8708913091395454</v>
      </c>
      <c r="AA64" s="304">
        <v>3.1141404164188131</v>
      </c>
      <c r="AB64" s="304">
        <v>3.6040050691567611</v>
      </c>
      <c r="AC64" s="304"/>
      <c r="AD64" s="304">
        <v>2.1440204274322268</v>
      </c>
      <c r="AE64" s="304">
        <v>2.1472879773769602</v>
      </c>
      <c r="AF64" s="304">
        <v>1.791431755056057</v>
      </c>
      <c r="AG64" s="304"/>
      <c r="AH64" s="304">
        <v>1.3067106229641188</v>
      </c>
      <c r="AI64" s="304">
        <v>1.3847076342212077</v>
      </c>
      <c r="AJ64" s="304">
        <v>0.81373083076396135</v>
      </c>
      <c r="AK64" s="304"/>
      <c r="AL64" s="304">
        <v>0.26916868038288427</v>
      </c>
      <c r="AM64" s="304">
        <v>0.31816507905879143</v>
      </c>
      <c r="AN64" s="304">
        <v>0.59931146207660491</v>
      </c>
    </row>
    <row r="65" spans="1:40" x14ac:dyDescent="0.2">
      <c r="A65" s="13" t="str">
        <f t="shared" si="72"/>
        <v>Associate professional occupations</v>
      </c>
      <c r="B65" s="304">
        <f t="shared" si="75"/>
        <v>14.024906810886657</v>
      </c>
      <c r="C65" s="304">
        <f t="shared" si="73"/>
        <v>13.967666025844007</v>
      </c>
      <c r="D65" s="304">
        <f t="shared" si="74"/>
        <v>15.687045783784344</v>
      </c>
      <c r="E65" s="304"/>
      <c r="F65" s="304">
        <v>9.9917633886096119E-2</v>
      </c>
      <c r="G65" s="304">
        <v>0.11432330369273995</v>
      </c>
      <c r="H65" s="304">
        <v>0.16498989294198796</v>
      </c>
      <c r="I65" s="304"/>
      <c r="J65" s="304">
        <v>0.87481551822696302</v>
      </c>
      <c r="K65" s="304">
        <v>0.96545424705399274</v>
      </c>
      <c r="L65" s="304">
        <v>1.3234031790008796</v>
      </c>
      <c r="M65" s="304"/>
      <c r="N65" s="304">
        <v>3.1380945619969265</v>
      </c>
      <c r="O65" s="304">
        <v>3.2520956850161</v>
      </c>
      <c r="P65" s="304">
        <v>4.072385709914216</v>
      </c>
      <c r="Q65" s="304"/>
      <c r="R65" s="304">
        <v>0.74359996303449494</v>
      </c>
      <c r="S65" s="304">
        <v>0.75449907688630302</v>
      </c>
      <c r="T65" s="304">
        <v>0.95734808721433229</v>
      </c>
      <c r="U65" s="304"/>
      <c r="V65" s="304">
        <v>0.94905050672401825</v>
      </c>
      <c r="W65" s="304">
        <v>0.96674502537880824</v>
      </c>
      <c r="X65" s="304">
        <v>1.2069069109961976</v>
      </c>
      <c r="Y65" s="304"/>
      <c r="Z65" s="304">
        <v>3.3316289373266486</v>
      </c>
      <c r="AA65" s="304">
        <v>3.2264519348118927</v>
      </c>
      <c r="AB65" s="304">
        <v>3.7503615859301287</v>
      </c>
      <c r="AC65" s="304"/>
      <c r="AD65" s="304">
        <v>2.9590492849195349</v>
      </c>
      <c r="AE65" s="304">
        <v>2.9413787170187913</v>
      </c>
      <c r="AF65" s="304">
        <v>2.9407041544472068</v>
      </c>
      <c r="AG65" s="304"/>
      <c r="AH65" s="304">
        <v>1.5686392621149883</v>
      </c>
      <c r="AI65" s="304">
        <v>1.4068032714349206</v>
      </c>
      <c r="AJ65" s="304">
        <v>0.76638480860044556</v>
      </c>
      <c r="AK65" s="304"/>
      <c r="AL65" s="304">
        <v>0.36011114265698574</v>
      </c>
      <c r="AM65" s="304">
        <v>0.33991476455045883</v>
      </c>
      <c r="AN65" s="304">
        <v>0.50456145473894987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14.605426159753929</v>
      </c>
      <c r="C66" s="304">
        <f t="shared" si="73"/>
        <v>14.202451650071296</v>
      </c>
      <c r="D66" s="304">
        <f t="shared" si="74"/>
        <v>14.046444738807065</v>
      </c>
      <c r="E66" s="304"/>
      <c r="F66" s="304">
        <v>4.1503784218087272E-2</v>
      </c>
      <c r="G66" s="304">
        <v>5.7687295417814269E-2</v>
      </c>
      <c r="H66" s="304">
        <v>0.10102623825167847</v>
      </c>
      <c r="I66" s="304"/>
      <c r="J66" s="304">
        <v>0.73048307091593068</v>
      </c>
      <c r="K66" s="304">
        <v>0.86908065239691312</v>
      </c>
      <c r="L66" s="304">
        <v>1.3431813409441682</v>
      </c>
      <c r="M66" s="304"/>
      <c r="N66" s="304">
        <v>2.4310703776815608</v>
      </c>
      <c r="O66" s="304">
        <v>2.7336558214493203</v>
      </c>
      <c r="P66" s="304">
        <v>3.689710016779185</v>
      </c>
      <c r="Q66" s="304"/>
      <c r="R66" s="304">
        <v>0.82139384047801289</v>
      </c>
      <c r="S66" s="304">
        <v>0.90351251773481789</v>
      </c>
      <c r="T66" s="304">
        <v>1.1288265580205794</v>
      </c>
      <c r="U66" s="304"/>
      <c r="V66" s="304">
        <v>0.72460106026460891</v>
      </c>
      <c r="W66" s="304">
        <v>0.72028955629546731</v>
      </c>
      <c r="X66" s="304">
        <v>0.83829479468666701</v>
      </c>
      <c r="Y66" s="304"/>
      <c r="Z66" s="304">
        <v>3.7053533382499459</v>
      </c>
      <c r="AA66" s="304">
        <v>3.5313492412300973</v>
      </c>
      <c r="AB66" s="304">
        <v>3.374038042194992</v>
      </c>
      <c r="AC66" s="304"/>
      <c r="AD66" s="304">
        <v>4.1270014246219926</v>
      </c>
      <c r="AE66" s="304">
        <v>4.0186100914050895</v>
      </c>
      <c r="AF66" s="304">
        <v>3.2213866346977884</v>
      </c>
      <c r="AG66" s="304"/>
      <c r="AH66" s="304">
        <v>1.7338782104301318</v>
      </c>
      <c r="AI66" s="304">
        <v>1.1443111316135055</v>
      </c>
      <c r="AJ66" s="304">
        <v>0.18719727620155865</v>
      </c>
      <c r="AK66" s="304"/>
      <c r="AL66" s="304">
        <v>0.29014105289365638</v>
      </c>
      <c r="AM66" s="304">
        <v>0.22395534252827057</v>
      </c>
      <c r="AN66" s="304">
        <v>0.16278383703044699</v>
      </c>
    </row>
    <row r="67" spans="1:40" x14ac:dyDescent="0.2">
      <c r="A67" s="13" t="str">
        <f t="shared" si="72"/>
        <v>Skilled trades occupations</v>
      </c>
      <c r="B67" s="304">
        <f t="shared" si="75"/>
        <v>14.094472156688795</v>
      </c>
      <c r="C67" s="304">
        <f t="shared" si="73"/>
        <v>14.243168905966884</v>
      </c>
      <c r="D67" s="304">
        <f t="shared" si="74"/>
        <v>14.454529973492516</v>
      </c>
      <c r="E67" s="304"/>
      <c r="F67" s="304">
        <v>8.2110637000869513E-3</v>
      </c>
      <c r="G67" s="304">
        <v>9.4854474710536936E-3</v>
      </c>
      <c r="H67" s="304">
        <v>1.4529748638357922E-2</v>
      </c>
      <c r="I67" s="304"/>
      <c r="J67" s="304">
        <v>0.29736266730014455</v>
      </c>
      <c r="K67" s="304">
        <v>0.36942153636268471</v>
      </c>
      <c r="L67" s="304">
        <v>0.61343898488538384</v>
      </c>
      <c r="M67" s="304"/>
      <c r="N67" s="304">
        <v>0.93966079892269816</v>
      </c>
      <c r="O67" s="304">
        <v>1.1327001453230163</v>
      </c>
      <c r="P67" s="304">
        <v>1.5193273656144393</v>
      </c>
      <c r="Q67" s="304"/>
      <c r="R67" s="304">
        <v>0.44597701857398558</v>
      </c>
      <c r="S67" s="304">
        <v>0.46528596782716364</v>
      </c>
      <c r="T67" s="304">
        <v>0.5761748380912306</v>
      </c>
      <c r="U67" s="304"/>
      <c r="V67" s="304">
        <v>0.7880616867520277</v>
      </c>
      <c r="W67" s="304">
        <v>0.86733675826276246</v>
      </c>
      <c r="X67" s="304">
        <v>1.0855527844022981</v>
      </c>
      <c r="Y67" s="304"/>
      <c r="Z67" s="304">
        <v>4.8062889329044793</v>
      </c>
      <c r="AA67" s="304">
        <v>5.0373050023525678</v>
      </c>
      <c r="AB67" s="304">
        <v>5.5008028899281936</v>
      </c>
      <c r="AC67" s="304"/>
      <c r="AD67" s="304">
        <v>3.2484416720266811</v>
      </c>
      <c r="AE67" s="304">
        <v>2.883149745013891</v>
      </c>
      <c r="AF67" s="304">
        <v>2.6280570494113626</v>
      </c>
      <c r="AG67" s="304"/>
      <c r="AH67" s="304">
        <v>2.5761299113650078</v>
      </c>
      <c r="AI67" s="304">
        <v>2.6529534667132708</v>
      </c>
      <c r="AJ67" s="304">
        <v>2.0562637462882347</v>
      </c>
      <c r="AK67" s="304"/>
      <c r="AL67" s="304">
        <v>0.98433840514368331</v>
      </c>
      <c r="AM67" s="304">
        <v>0.82553083664047344</v>
      </c>
      <c r="AN67" s="304">
        <v>0.46038256623301632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5.7093761617889234</v>
      </c>
      <c r="C68" s="304">
        <f t="shared" si="73"/>
        <v>5.9215687389186682</v>
      </c>
      <c r="D68" s="304">
        <f t="shared" si="74"/>
        <v>6.9910725609661544</v>
      </c>
      <c r="E68" s="304"/>
      <c r="F68" s="304">
        <v>7.7967441903006116E-3</v>
      </c>
      <c r="G68" s="304">
        <v>1.0222183552847326E-2</v>
      </c>
      <c r="H68" s="304">
        <v>1.5768274661252409E-2</v>
      </c>
      <c r="I68" s="304"/>
      <c r="J68" s="304">
        <v>0.14197328508779863</v>
      </c>
      <c r="K68" s="304">
        <v>0.1810823183587616</v>
      </c>
      <c r="L68" s="304">
        <v>0.27276595430649675</v>
      </c>
      <c r="M68" s="304"/>
      <c r="N68" s="304">
        <v>0.78415228934034242</v>
      </c>
      <c r="O68" s="304">
        <v>0.86268961194755522</v>
      </c>
      <c r="P68" s="304">
        <v>1.1085694526672356</v>
      </c>
      <c r="Q68" s="304"/>
      <c r="R68" s="304">
        <v>0.62432990955852619</v>
      </c>
      <c r="S68" s="304">
        <v>0.70848035881553661</v>
      </c>
      <c r="T68" s="304">
        <v>1.0269082003550178</v>
      </c>
      <c r="U68" s="304"/>
      <c r="V68" s="304">
        <v>0.61646450556312982</v>
      </c>
      <c r="W68" s="304">
        <v>0.70137313405859258</v>
      </c>
      <c r="X68" s="304">
        <v>0.99708720538722873</v>
      </c>
      <c r="Y68" s="304"/>
      <c r="Z68" s="304">
        <v>1.1384656704473235</v>
      </c>
      <c r="AA68" s="304">
        <v>1.1225099028082854</v>
      </c>
      <c r="AB68" s="304">
        <v>1.2719411630897346</v>
      </c>
      <c r="AC68" s="304"/>
      <c r="AD68" s="304">
        <v>1.3578540654859113</v>
      </c>
      <c r="AE68" s="304">
        <v>1.3506570794527959</v>
      </c>
      <c r="AF68" s="304">
        <v>1.4155159604463818</v>
      </c>
      <c r="AG68" s="304"/>
      <c r="AH68" s="304">
        <v>0.67487191499473909</v>
      </c>
      <c r="AI68" s="304">
        <v>0.66056522090473591</v>
      </c>
      <c r="AJ68" s="304">
        <v>0.53008669337413361</v>
      </c>
      <c r="AK68" s="304"/>
      <c r="AL68" s="304">
        <v>0.36346777712085193</v>
      </c>
      <c r="AM68" s="304">
        <v>0.32398892901955761</v>
      </c>
      <c r="AN68" s="304">
        <v>0.3524296566786721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31.313350493169821</v>
      </c>
      <c r="C69" s="304">
        <f t="shared" si="73"/>
        <v>30.122066975500918</v>
      </c>
      <c r="D69" s="304">
        <f t="shared" si="74"/>
        <v>29.67326129824999</v>
      </c>
      <c r="E69" s="304"/>
      <c r="F69" s="304">
        <v>4.2825392703156911E-2</v>
      </c>
      <c r="G69" s="304">
        <v>5.0626632353850752E-2</v>
      </c>
      <c r="H69" s="304">
        <v>7.3169527615450439E-2</v>
      </c>
      <c r="I69" s="304"/>
      <c r="J69" s="304">
        <v>1.0043523057972157</v>
      </c>
      <c r="K69" s="304">
        <v>1.2040356397964374</v>
      </c>
      <c r="L69" s="304">
        <v>1.826398542846446</v>
      </c>
      <c r="M69" s="304"/>
      <c r="N69" s="304">
        <v>4.1869949426206059</v>
      </c>
      <c r="O69" s="304">
        <v>4.6662752460883015</v>
      </c>
      <c r="P69" s="304">
        <v>6.2245541294258029</v>
      </c>
      <c r="Q69" s="304"/>
      <c r="R69" s="304">
        <v>1.2779968116988742</v>
      </c>
      <c r="S69" s="304">
        <v>1.3823829453140215</v>
      </c>
      <c r="T69" s="304">
        <v>1.7053206391243316</v>
      </c>
      <c r="U69" s="304"/>
      <c r="V69" s="304">
        <v>1.0615685404474942</v>
      </c>
      <c r="W69" s="304">
        <v>1.0520161912998938</v>
      </c>
      <c r="X69" s="304">
        <v>1.2742479614741635</v>
      </c>
      <c r="Y69" s="304"/>
      <c r="Z69" s="304">
        <v>9.3267453385719321</v>
      </c>
      <c r="AA69" s="304">
        <v>9.0215698527200185</v>
      </c>
      <c r="AB69" s="304">
        <v>9.7362652937129575</v>
      </c>
      <c r="AC69" s="304"/>
      <c r="AD69" s="304">
        <v>7.8355963484503093</v>
      </c>
      <c r="AE69" s="304">
        <v>7.1216763893850858</v>
      </c>
      <c r="AF69" s="304">
        <v>5.8257940332398119</v>
      </c>
      <c r="AG69" s="304"/>
      <c r="AH69" s="304">
        <v>4.8987207631042136</v>
      </c>
      <c r="AI69" s="304">
        <v>4.131889081064215</v>
      </c>
      <c r="AJ69" s="304">
        <v>1.8862473974915821</v>
      </c>
      <c r="AK69" s="304"/>
      <c r="AL69" s="304">
        <v>1.6785500497760226</v>
      </c>
      <c r="AM69" s="304">
        <v>1.4915949974790939</v>
      </c>
      <c r="AN69" s="304">
        <v>1.1212637733194402</v>
      </c>
    </row>
    <row r="70" spans="1:40" x14ac:dyDescent="0.2">
      <c r="A70" s="13" t="str">
        <f t="shared" si="72"/>
        <v>Process, plant and machine operatives</v>
      </c>
      <c r="B70" s="304">
        <f t="shared" si="75"/>
        <v>12.638478744975233</v>
      </c>
      <c r="C70" s="304">
        <f t="shared" si="73"/>
        <v>13.617380011583842</v>
      </c>
      <c r="D70" s="304">
        <f t="shared" si="74"/>
        <v>13.522345404625087</v>
      </c>
      <c r="E70" s="304"/>
      <c r="F70" s="304">
        <v>3.8280928316430617E-2</v>
      </c>
      <c r="G70" s="304">
        <v>5.1085017836432801E-2</v>
      </c>
      <c r="H70" s="304">
        <v>7.8824133227830315E-2</v>
      </c>
      <c r="I70" s="304"/>
      <c r="J70" s="304">
        <v>0.25715918854953218</v>
      </c>
      <c r="K70" s="304">
        <v>0.3141030677301424</v>
      </c>
      <c r="L70" s="304">
        <v>0.47264868939558335</v>
      </c>
      <c r="M70" s="304"/>
      <c r="N70" s="304">
        <v>0.74739614367015594</v>
      </c>
      <c r="O70" s="304">
        <v>0.88394365138773123</v>
      </c>
      <c r="P70" s="304">
        <v>1.3642432717504647</v>
      </c>
      <c r="Q70" s="304"/>
      <c r="R70" s="304">
        <v>0.31297032602329694</v>
      </c>
      <c r="S70" s="304">
        <v>0.36892829694211265</v>
      </c>
      <c r="T70" s="304">
        <v>0.49640324884335918</v>
      </c>
      <c r="U70" s="304"/>
      <c r="V70" s="304">
        <v>0.52964822697852232</v>
      </c>
      <c r="W70" s="304">
        <v>0.62091869877714057</v>
      </c>
      <c r="X70" s="304">
        <v>0.78270164499242056</v>
      </c>
      <c r="Y70" s="304"/>
      <c r="Z70" s="304">
        <v>2.539608228532519</v>
      </c>
      <c r="AA70" s="304">
        <v>2.845778474382334</v>
      </c>
      <c r="AB70" s="304">
        <v>3.1305044298126963</v>
      </c>
      <c r="AC70" s="304"/>
      <c r="AD70" s="304">
        <v>3.9431947612122409</v>
      </c>
      <c r="AE70" s="304">
        <v>4.4085281083961556</v>
      </c>
      <c r="AF70" s="304">
        <v>4.2866944786060026</v>
      </c>
      <c r="AG70" s="304"/>
      <c r="AH70" s="304">
        <v>3.0290475526168898</v>
      </c>
      <c r="AI70" s="304">
        <v>3.0106489671546637</v>
      </c>
      <c r="AJ70" s="304">
        <v>2.1698200954051687</v>
      </c>
      <c r="AK70" s="304"/>
      <c r="AL70" s="304">
        <v>1.2411733890756451</v>
      </c>
      <c r="AM70" s="304">
        <v>1.1134457289771302</v>
      </c>
      <c r="AN70" s="304">
        <v>0.740505412591561</v>
      </c>
    </row>
    <row r="71" spans="1:40" x14ac:dyDescent="0.2">
      <c r="A71" s="13" t="str">
        <f t="shared" si="72"/>
        <v>Elementary occupations</v>
      </c>
      <c r="B71" s="304">
        <f t="shared" si="75"/>
        <v>35.253210569157439</v>
      </c>
      <c r="C71" s="304">
        <f t="shared" si="73"/>
        <v>36.351595899950532</v>
      </c>
      <c r="D71" s="304">
        <f t="shared" si="74"/>
        <v>36.246673777355127</v>
      </c>
      <c r="E71" s="304"/>
      <c r="F71" s="304">
        <v>1.329382349360427E-2</v>
      </c>
      <c r="G71" s="304">
        <v>1.616407638639019E-2</v>
      </c>
      <c r="H71" s="304">
        <v>2.0569797356838896E-2</v>
      </c>
      <c r="I71" s="304"/>
      <c r="J71" s="304">
        <v>1.076941255922284</v>
      </c>
      <c r="K71" s="304">
        <v>1.4231973921361203</v>
      </c>
      <c r="L71" s="304">
        <v>2.2553264676093896</v>
      </c>
      <c r="M71" s="304"/>
      <c r="N71" s="304">
        <v>3.99119410014554</v>
      </c>
      <c r="O71" s="304">
        <v>4.7564194362116083</v>
      </c>
      <c r="P71" s="304">
        <v>6.5851057748267694</v>
      </c>
      <c r="Q71" s="304"/>
      <c r="R71" s="304">
        <v>1.7236862752548707</v>
      </c>
      <c r="S71" s="304">
        <v>2.0088841923066445</v>
      </c>
      <c r="T71" s="304">
        <v>2.8187837639463273</v>
      </c>
      <c r="U71" s="304"/>
      <c r="V71" s="304">
        <v>1.8694682417278319</v>
      </c>
      <c r="W71" s="304">
        <v>2.1670345133974824</v>
      </c>
      <c r="X71" s="304">
        <v>2.9431323231095838</v>
      </c>
      <c r="Y71" s="304"/>
      <c r="Z71" s="304">
        <v>7.6324012114202455</v>
      </c>
      <c r="AA71" s="304">
        <v>7.4148872880956009</v>
      </c>
      <c r="AB71" s="304">
        <v>7.2589615451014398</v>
      </c>
      <c r="AC71" s="304"/>
      <c r="AD71" s="304">
        <v>9.8157087896217519</v>
      </c>
      <c r="AE71" s="304">
        <v>10.143912768634321</v>
      </c>
      <c r="AF71" s="304">
        <v>9.1787363996503544</v>
      </c>
      <c r="AG71" s="304"/>
      <c r="AH71" s="304">
        <v>6.3006772583245034</v>
      </c>
      <c r="AI71" s="304">
        <v>5.8118514666944225</v>
      </c>
      <c r="AJ71" s="304">
        <v>2.4556053667077196</v>
      </c>
      <c r="AK71" s="304"/>
      <c r="AL71" s="304">
        <v>2.829839613246806</v>
      </c>
      <c r="AM71" s="304">
        <v>2.6092447660879396</v>
      </c>
      <c r="AN71" s="304">
        <v>2.7304523390467055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164.79499999999996</v>
      </c>
      <c r="C74" s="305">
        <f>SUM(C75:C83)</f>
        <v>169.93899999999996</v>
      </c>
      <c r="D74" s="305">
        <f>SUM(D75:D83)</f>
        <v>179.79000000000011</v>
      </c>
      <c r="E74" s="304"/>
      <c r="F74" s="305">
        <f>SUM(F75:F83)</f>
        <v>3.2935634657559318</v>
      </c>
      <c r="G74" s="305">
        <f>SUM(G75:G83)</f>
        <v>3.7993550974577355</v>
      </c>
      <c r="H74" s="305">
        <f>SUM(H75:H83)</f>
        <v>4.912670182374014</v>
      </c>
      <c r="I74" s="304"/>
      <c r="J74" s="305">
        <f>SUM(J75:J83)</f>
        <v>26.107155809469806</v>
      </c>
      <c r="K74" s="305">
        <f>SUM(K75:K83)</f>
        <v>30.311833834325615</v>
      </c>
      <c r="L74" s="305">
        <f>SUM(L75:L83)</f>
        <v>39.15484802206651</v>
      </c>
      <c r="M74" s="304"/>
      <c r="N74" s="305">
        <f>SUM(N75:N83)</f>
        <v>46.298957376350032</v>
      </c>
      <c r="O74" s="305">
        <f>SUM(O75:O83)</f>
        <v>48.615955972325473</v>
      </c>
      <c r="P74" s="305">
        <f>SUM(P75:P83)</f>
        <v>54.005768970412845</v>
      </c>
      <c r="Q74" s="304"/>
      <c r="R74" s="305">
        <f>SUM(R75:R83)</f>
        <v>9.06837897740761</v>
      </c>
      <c r="S74" s="305">
        <f>SUM(S75:S83)</f>
        <v>9.5761295686292023</v>
      </c>
      <c r="T74" s="305">
        <f>SUM(T75:T83)</f>
        <v>11.381497020481241</v>
      </c>
      <c r="U74" s="304"/>
      <c r="V74" s="305">
        <f>SUM(V75:V83)</f>
        <v>10.575749198476275</v>
      </c>
      <c r="W74" s="305">
        <f>SUM(W75:W83)</f>
        <v>10.854686388651482</v>
      </c>
      <c r="X74" s="305">
        <f>SUM(X75:X83)</f>
        <v>12.354828696717609</v>
      </c>
      <c r="Y74" s="304"/>
      <c r="Z74" s="305">
        <f>SUM(Z75:Z83)</f>
        <v>24.737254114606475</v>
      </c>
      <c r="AA74" s="305">
        <f>SUM(AA75:AA83)</f>
        <v>22.672160671758078</v>
      </c>
      <c r="AB74" s="305">
        <f>SUM(AB75:AB83)</f>
        <v>20.442462610326881</v>
      </c>
      <c r="AC74" s="304"/>
      <c r="AD74" s="305">
        <f>SUM(AD75:AD83)</f>
        <v>23.022257274634502</v>
      </c>
      <c r="AE74" s="305">
        <f>SUM(AE75:AE83)</f>
        <v>22.194915711007866</v>
      </c>
      <c r="AF74" s="305">
        <f>SUM(AF75:AF83)</f>
        <v>18.597018865482838</v>
      </c>
      <c r="AG74" s="304"/>
      <c r="AH74" s="305">
        <f>SUM(AH75:AH83)</f>
        <v>16.269137838600745</v>
      </c>
      <c r="AI74" s="305">
        <f>SUM(AI75:AI83)</f>
        <v>16.474613978734382</v>
      </c>
      <c r="AJ74" s="305">
        <f>SUM(AJ75:AJ83)</f>
        <v>13.62683289997485</v>
      </c>
      <c r="AK74" s="304"/>
      <c r="AL74" s="305">
        <f>SUM(AL75:AL83)</f>
        <v>5.4225459446985989</v>
      </c>
      <c r="AM74" s="305">
        <f>SUM(AM75:AM83)</f>
        <v>5.4393487771101228</v>
      </c>
      <c r="AN74" s="305">
        <f>SUM(AN75:AN83)</f>
        <v>5.3140727321632744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25.400237088518026</v>
      </c>
      <c r="C75" s="305">
        <f t="shared" ref="C75:C83" si="77">SUM(G75,K75,O75,S75,W75,AA75,AE75,AI75,AM75)</f>
        <v>26.636033148865206</v>
      </c>
      <c r="D75" s="305">
        <f t="shared" ref="D75:D83" si="78">SUM(H75,L75,P75,T75,X75,AB75,AF75,AJ75,AN75)</f>
        <v>29.771913133621929</v>
      </c>
      <c r="E75" s="304"/>
      <c r="F75" s="304">
        <v>0.6042649392152929</v>
      </c>
      <c r="G75" s="304">
        <v>0.6972563505892363</v>
      </c>
      <c r="H75" s="304">
        <v>0.93863335840453022</v>
      </c>
      <c r="I75" s="304"/>
      <c r="J75" s="304">
        <v>4.2640387677587093</v>
      </c>
      <c r="K75" s="304">
        <v>4.8982208935120957</v>
      </c>
      <c r="L75" s="304">
        <v>6.5746541972851569</v>
      </c>
      <c r="M75" s="304"/>
      <c r="N75" s="304">
        <v>7.9006423313711194</v>
      </c>
      <c r="O75" s="304">
        <v>8.152600857766803</v>
      </c>
      <c r="P75" s="304">
        <v>9.2592847428938914</v>
      </c>
      <c r="Q75" s="304"/>
      <c r="R75" s="304">
        <v>1.2297233247574346</v>
      </c>
      <c r="S75" s="304">
        <v>1.3234250842659927</v>
      </c>
      <c r="T75" s="304">
        <v>1.539428135741858</v>
      </c>
      <c r="U75" s="304"/>
      <c r="V75" s="304">
        <v>2.193485077679473</v>
      </c>
      <c r="W75" s="304">
        <v>2.3131932192075233</v>
      </c>
      <c r="X75" s="304">
        <v>2.7188008137266158</v>
      </c>
      <c r="Y75" s="304"/>
      <c r="Z75" s="304">
        <v>3.9702791284653998</v>
      </c>
      <c r="AA75" s="304">
        <v>3.7115362191995707</v>
      </c>
      <c r="AB75" s="304">
        <v>3.6857099871457075</v>
      </c>
      <c r="AC75" s="304"/>
      <c r="AD75" s="304">
        <v>3.0483460129013884</v>
      </c>
      <c r="AE75" s="304">
        <v>3.1421511210202397</v>
      </c>
      <c r="AF75" s="304">
        <v>2.8301950700038971</v>
      </c>
      <c r="AG75" s="304"/>
      <c r="AH75" s="304">
        <v>1.7188233059823628</v>
      </c>
      <c r="AI75" s="304">
        <v>1.8338432006419574</v>
      </c>
      <c r="AJ75" s="304">
        <v>1.5087614665383182</v>
      </c>
      <c r="AK75" s="304"/>
      <c r="AL75" s="304">
        <v>0.47063420038684561</v>
      </c>
      <c r="AM75" s="304">
        <v>0.56380620266178838</v>
      </c>
      <c r="AN75" s="304">
        <v>0.71644536188195673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43.164894210649386</v>
      </c>
      <c r="C76" s="305">
        <f t="shared" si="77"/>
        <v>46.974480780842519</v>
      </c>
      <c r="D76" s="305">
        <f>SUM(H76,L76,P76,T76,X76,AB76,AF76,AJ76,AN76)</f>
        <v>51.738027485077296</v>
      </c>
      <c r="E76" s="304"/>
      <c r="F76" s="304">
        <v>1.8032476696640758</v>
      </c>
      <c r="G76" s="304">
        <v>2.0874780101970063</v>
      </c>
      <c r="H76" s="304">
        <v>2.6113734956717645</v>
      </c>
      <c r="I76" s="304"/>
      <c r="J76" s="304">
        <v>11.664987856320657</v>
      </c>
      <c r="K76" s="304">
        <v>13.767412071499409</v>
      </c>
      <c r="L76" s="304">
        <v>17.464676445662871</v>
      </c>
      <c r="M76" s="304"/>
      <c r="N76" s="304">
        <v>16.610142141510011</v>
      </c>
      <c r="O76" s="304">
        <v>17.537646926246516</v>
      </c>
      <c r="P76" s="304">
        <v>18.130292623655528</v>
      </c>
      <c r="Q76" s="304"/>
      <c r="R76" s="304">
        <v>1.5878050605399454</v>
      </c>
      <c r="S76" s="304">
        <v>1.6816962053988098</v>
      </c>
      <c r="T76" s="304">
        <v>1.931936428814913</v>
      </c>
      <c r="U76" s="304"/>
      <c r="V76" s="304">
        <v>2.6071773970569083</v>
      </c>
      <c r="W76" s="304">
        <v>2.6968363596412814</v>
      </c>
      <c r="X76" s="304">
        <v>2.9610501432988463</v>
      </c>
      <c r="Y76" s="304"/>
      <c r="Z76" s="304">
        <v>3.9337726276370839</v>
      </c>
      <c r="AA76" s="304">
        <v>3.8048924953572163</v>
      </c>
      <c r="AB76" s="304">
        <v>3.6346695260549979</v>
      </c>
      <c r="AC76" s="304"/>
      <c r="AD76" s="304">
        <v>2.8898574247274311</v>
      </c>
      <c r="AE76" s="304">
        <v>2.9829378724545896</v>
      </c>
      <c r="AF76" s="304">
        <v>2.7339608452945194</v>
      </c>
      <c r="AG76" s="304"/>
      <c r="AH76" s="304">
        <v>1.6659323516324795</v>
      </c>
      <c r="AI76" s="304">
        <v>1.781428741310499</v>
      </c>
      <c r="AJ76" s="304">
        <v>1.2999186688505493</v>
      </c>
      <c r="AK76" s="304"/>
      <c r="AL76" s="304">
        <v>0.40197168156079421</v>
      </c>
      <c r="AM76" s="304">
        <v>0.63415209873718781</v>
      </c>
      <c r="AN76" s="304">
        <v>0.97014930777329655</v>
      </c>
    </row>
    <row r="77" spans="1:40" x14ac:dyDescent="0.2">
      <c r="A77" s="13" t="str">
        <f t="shared" si="76"/>
        <v>Associate professional occupations</v>
      </c>
      <c r="B77" s="305">
        <f t="shared" si="79"/>
        <v>31.969115673738983</v>
      </c>
      <c r="C77" s="305">
        <f t="shared" si="77"/>
        <v>31.04376353649549</v>
      </c>
      <c r="D77" s="305">
        <f t="shared" si="78"/>
        <v>33.143281870251563</v>
      </c>
      <c r="E77" s="304"/>
      <c r="F77" s="304">
        <v>0.61765448126095746</v>
      </c>
      <c r="G77" s="304">
        <v>0.68781543632378428</v>
      </c>
      <c r="H77" s="304">
        <v>0.92494259348188357</v>
      </c>
      <c r="I77" s="304"/>
      <c r="J77" s="304">
        <v>6.377466937152505</v>
      </c>
      <c r="K77" s="304">
        <v>7.0019558353134927</v>
      </c>
      <c r="L77" s="304">
        <v>9.0475784930989729</v>
      </c>
      <c r="M77" s="304"/>
      <c r="N77" s="304">
        <v>11.209346695629565</v>
      </c>
      <c r="O77" s="304">
        <v>10.999417060007207</v>
      </c>
      <c r="P77" s="304">
        <v>11.845816714709697</v>
      </c>
      <c r="Q77" s="304"/>
      <c r="R77" s="304">
        <v>1.9904936275648846</v>
      </c>
      <c r="S77" s="304">
        <v>1.9450273457555041</v>
      </c>
      <c r="T77" s="304">
        <v>2.2889863814385154</v>
      </c>
      <c r="U77" s="304"/>
      <c r="V77" s="304">
        <v>1.9522350342923307</v>
      </c>
      <c r="W77" s="304">
        <v>1.7948662085739824</v>
      </c>
      <c r="X77" s="304">
        <v>1.801382670400931</v>
      </c>
      <c r="Y77" s="304"/>
      <c r="Z77" s="304">
        <v>4.3121973556807518</v>
      </c>
      <c r="AA77" s="304">
        <v>3.6240472134248458</v>
      </c>
      <c r="AB77" s="304">
        <v>3.076435500166983</v>
      </c>
      <c r="AC77" s="304"/>
      <c r="AD77" s="304">
        <v>2.9833597007742534</v>
      </c>
      <c r="AE77" s="304">
        <v>2.5137401246106874</v>
      </c>
      <c r="AF77" s="304">
        <v>1.809732368025037</v>
      </c>
      <c r="AG77" s="304"/>
      <c r="AH77" s="304">
        <v>2.00619995778555</v>
      </c>
      <c r="AI77" s="304">
        <v>1.836839460905662</v>
      </c>
      <c r="AJ77" s="304">
        <v>1.4141941591996492</v>
      </c>
      <c r="AK77" s="304"/>
      <c r="AL77" s="304">
        <v>0.52016188359818527</v>
      </c>
      <c r="AM77" s="304">
        <v>0.64005485158032505</v>
      </c>
      <c r="AN77" s="304">
        <v>0.93421298972989208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19.438061702302882</v>
      </c>
      <c r="C78" s="305">
        <f t="shared" si="77"/>
        <v>17.852549839861087</v>
      </c>
      <c r="D78" s="305">
        <f t="shared" si="78"/>
        <v>16.462573971119639</v>
      </c>
      <c r="E78" s="304"/>
      <c r="F78" s="304">
        <v>0.13332906086170498</v>
      </c>
      <c r="G78" s="304">
        <v>0.15476990264766877</v>
      </c>
      <c r="H78" s="304">
        <v>0.20698728579084924</v>
      </c>
      <c r="I78" s="304"/>
      <c r="J78" s="304">
        <v>1.5815445420506413</v>
      </c>
      <c r="K78" s="304">
        <v>1.8300633076530988</v>
      </c>
      <c r="L78" s="304">
        <v>2.3482565808455598</v>
      </c>
      <c r="M78" s="304"/>
      <c r="N78" s="304">
        <v>4.7597238117501748</v>
      </c>
      <c r="O78" s="304">
        <v>5.108005814714919</v>
      </c>
      <c r="P78" s="304">
        <v>6.3676386237841625</v>
      </c>
      <c r="Q78" s="304"/>
      <c r="R78" s="304">
        <v>1.4383211518868761</v>
      </c>
      <c r="S78" s="304">
        <v>1.445602951984027</v>
      </c>
      <c r="T78" s="304">
        <v>1.6263656240658377</v>
      </c>
      <c r="U78" s="304"/>
      <c r="V78" s="304">
        <v>1.5785628725278671</v>
      </c>
      <c r="W78" s="304">
        <v>1.5977764167960959</v>
      </c>
      <c r="X78" s="304">
        <v>1.8062074150992049</v>
      </c>
      <c r="Y78" s="304"/>
      <c r="Z78" s="304">
        <v>3.4515823435157582</v>
      </c>
      <c r="AA78" s="304">
        <v>2.7055975491361677</v>
      </c>
      <c r="AB78" s="304">
        <v>1.3914848404640252</v>
      </c>
      <c r="AC78" s="304"/>
      <c r="AD78" s="304">
        <v>3.7446786826392535</v>
      </c>
      <c r="AE78" s="304">
        <v>2.956068006875189</v>
      </c>
      <c r="AF78" s="304">
        <v>1.6276994972988807</v>
      </c>
      <c r="AG78" s="304"/>
      <c r="AH78" s="304">
        <v>1.9638608015185868</v>
      </c>
      <c r="AI78" s="304">
        <v>1.2492748217167327</v>
      </c>
      <c r="AJ78" s="304">
        <v>0.36321713139224737</v>
      </c>
      <c r="AK78" s="304"/>
      <c r="AL78" s="304">
        <v>0.78645843555202111</v>
      </c>
      <c r="AM78" s="304">
        <v>0.8053910683371901</v>
      </c>
      <c r="AN78" s="304">
        <v>0.72471697237887234</v>
      </c>
    </row>
    <row r="79" spans="1:40" x14ac:dyDescent="0.2">
      <c r="A79" s="13" t="str">
        <f t="shared" si="76"/>
        <v>Skilled trades occupations</v>
      </c>
      <c r="B79" s="305">
        <f t="shared" si="79"/>
        <v>6.1860684621235125</v>
      </c>
      <c r="C79" s="305">
        <f t="shared" si="77"/>
        <v>6.8622846072299444</v>
      </c>
      <c r="D79" s="305">
        <f t="shared" si="78"/>
        <v>7.4155021604742544</v>
      </c>
      <c r="E79" s="304"/>
      <c r="F79" s="304">
        <v>3.5403895597975847E-2</v>
      </c>
      <c r="G79" s="304">
        <v>4.4857803338119825E-2</v>
      </c>
      <c r="H79" s="304">
        <v>6.1193143518618848E-2</v>
      </c>
      <c r="I79" s="304"/>
      <c r="J79" s="304">
        <v>0.39396398909590274</v>
      </c>
      <c r="K79" s="304">
        <v>0.53009079006306636</v>
      </c>
      <c r="L79" s="304">
        <v>0.74178135693043257</v>
      </c>
      <c r="M79" s="304"/>
      <c r="N79" s="304">
        <v>1.0128548086535938</v>
      </c>
      <c r="O79" s="304">
        <v>1.20302297924306</v>
      </c>
      <c r="P79" s="304">
        <v>1.5758392890255644</v>
      </c>
      <c r="Q79" s="304"/>
      <c r="R79" s="304">
        <v>0.38879043236245542</v>
      </c>
      <c r="S79" s="304">
        <v>0.4292269683090098</v>
      </c>
      <c r="T79" s="304">
        <v>0.57073737546892755</v>
      </c>
      <c r="U79" s="304"/>
      <c r="V79" s="304">
        <v>0.44982197347730601</v>
      </c>
      <c r="W79" s="304">
        <v>0.47696174956601561</v>
      </c>
      <c r="X79" s="304">
        <v>0.5603390131500634</v>
      </c>
      <c r="Y79" s="304"/>
      <c r="Z79" s="304">
        <v>1.3994151166894941</v>
      </c>
      <c r="AA79" s="304">
        <v>1.3741709581409174</v>
      </c>
      <c r="AB79" s="304">
        <v>1.2669714912021246</v>
      </c>
      <c r="AC79" s="304"/>
      <c r="AD79" s="304">
        <v>1.3474862665541127</v>
      </c>
      <c r="AE79" s="304">
        <v>1.4253169631282758</v>
      </c>
      <c r="AF79" s="304">
        <v>1.3239184775725747</v>
      </c>
      <c r="AG79" s="304"/>
      <c r="AH79" s="304">
        <v>0.74918658340101862</v>
      </c>
      <c r="AI79" s="304">
        <v>0.83992416995421015</v>
      </c>
      <c r="AJ79" s="304">
        <v>0.73718387036576849</v>
      </c>
      <c r="AK79" s="304"/>
      <c r="AL79" s="304">
        <v>0.40914539629165264</v>
      </c>
      <c r="AM79" s="304">
        <v>0.53871222548726905</v>
      </c>
      <c r="AN79" s="304">
        <v>0.57753814324018127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11.930861373361612</v>
      </c>
      <c r="C80" s="305">
        <f t="shared" si="77"/>
        <v>12.334256908360201</v>
      </c>
      <c r="D80" s="305">
        <f t="shared" si="78"/>
        <v>12.845198241579556</v>
      </c>
      <c r="E80" s="304"/>
      <c r="F80" s="304">
        <v>1.2949857272804307E-2</v>
      </c>
      <c r="G80" s="304">
        <v>1.6932092518931196E-2</v>
      </c>
      <c r="H80" s="304">
        <v>2.6006879511021694E-2</v>
      </c>
      <c r="I80" s="304"/>
      <c r="J80" s="304">
        <v>0.65742444924825372</v>
      </c>
      <c r="K80" s="304">
        <v>0.82924804581013067</v>
      </c>
      <c r="L80" s="304">
        <v>1.1036094132381757</v>
      </c>
      <c r="M80" s="304"/>
      <c r="N80" s="304">
        <v>1.8690082646301809</v>
      </c>
      <c r="O80" s="304">
        <v>2.2658005063934445</v>
      </c>
      <c r="P80" s="304">
        <v>2.8804402200406294</v>
      </c>
      <c r="Q80" s="304"/>
      <c r="R80" s="304">
        <v>1.1062332057082145</v>
      </c>
      <c r="S80" s="304">
        <v>1.2128776321865342</v>
      </c>
      <c r="T80" s="304">
        <v>1.4546427955205861</v>
      </c>
      <c r="U80" s="304"/>
      <c r="V80" s="304">
        <v>0.81608490768012554</v>
      </c>
      <c r="W80" s="304">
        <v>0.91803414806674777</v>
      </c>
      <c r="X80" s="304">
        <v>1.2262453261378004</v>
      </c>
      <c r="Y80" s="304"/>
      <c r="Z80" s="304">
        <v>3.2162419777424369</v>
      </c>
      <c r="AA80" s="304">
        <v>3.076294808237567</v>
      </c>
      <c r="AB80" s="304">
        <v>2.9451741461186089</v>
      </c>
      <c r="AC80" s="304"/>
      <c r="AD80" s="304">
        <v>2.4195345942780513</v>
      </c>
      <c r="AE80" s="304">
        <v>2.1506166125779571</v>
      </c>
      <c r="AF80" s="304">
        <v>1.6004372974250445</v>
      </c>
      <c r="AG80" s="304"/>
      <c r="AH80" s="304">
        <v>1.4880788111211471</v>
      </c>
      <c r="AI80" s="304">
        <v>1.4968154728114988</v>
      </c>
      <c r="AJ80" s="304">
        <v>1.1950049683159516</v>
      </c>
      <c r="AK80" s="304"/>
      <c r="AL80" s="304">
        <v>0.34530530568039774</v>
      </c>
      <c r="AM80" s="304">
        <v>0.36763758975738947</v>
      </c>
      <c r="AN80" s="304">
        <v>0.41363719527173937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7.5885629663704721</v>
      </c>
      <c r="C81" s="305">
        <f t="shared" si="77"/>
        <v>8.3400152008500061</v>
      </c>
      <c r="D81" s="305">
        <f t="shared" si="78"/>
        <v>8.8510412369535878</v>
      </c>
      <c r="E81" s="304"/>
      <c r="F81" s="304">
        <v>5.4095296629387044E-2</v>
      </c>
      <c r="G81" s="304">
        <v>6.7720465020874879E-2</v>
      </c>
      <c r="H81" s="304">
        <v>8.6361904382352167E-2</v>
      </c>
      <c r="I81" s="304"/>
      <c r="J81" s="304">
        <v>0.52594587330950171</v>
      </c>
      <c r="K81" s="304">
        <v>0.66426594378904902</v>
      </c>
      <c r="L81" s="304">
        <v>0.89159596635852423</v>
      </c>
      <c r="M81" s="304"/>
      <c r="N81" s="304">
        <v>1.6216290003324061</v>
      </c>
      <c r="O81" s="304">
        <v>1.8607162236797576</v>
      </c>
      <c r="P81" s="304">
        <v>2.2359422223504977</v>
      </c>
      <c r="Q81" s="304"/>
      <c r="R81" s="304">
        <v>0.46785054035697043</v>
      </c>
      <c r="S81" s="304">
        <v>0.52886411660090504</v>
      </c>
      <c r="T81" s="304">
        <v>0.65678379676502241</v>
      </c>
      <c r="U81" s="304"/>
      <c r="V81" s="304">
        <v>0.51311004859276821</v>
      </c>
      <c r="W81" s="304">
        <v>0.58489729517605282</v>
      </c>
      <c r="X81" s="304">
        <v>0.67116298649665562</v>
      </c>
      <c r="Y81" s="304"/>
      <c r="Z81" s="304">
        <v>1.5529861029703593</v>
      </c>
      <c r="AA81" s="304">
        <v>1.5442590558155667</v>
      </c>
      <c r="AB81" s="304">
        <v>1.3615915711040654</v>
      </c>
      <c r="AC81" s="304"/>
      <c r="AD81" s="304">
        <v>1.7660983403478554</v>
      </c>
      <c r="AE81" s="304">
        <v>1.9465921287534262</v>
      </c>
      <c r="AF81" s="304">
        <v>1.7935535731357202</v>
      </c>
      <c r="AG81" s="304"/>
      <c r="AH81" s="304">
        <v>0.80612107522392873</v>
      </c>
      <c r="AI81" s="304">
        <v>0.79375945596339592</v>
      </c>
      <c r="AJ81" s="304">
        <v>0.70160391965494617</v>
      </c>
      <c r="AK81" s="304"/>
      <c r="AL81" s="304">
        <v>0.28072668860729522</v>
      </c>
      <c r="AM81" s="304">
        <v>0.34894051605097809</v>
      </c>
      <c r="AN81" s="304">
        <v>0.4524452967058048</v>
      </c>
    </row>
    <row r="82" spans="1:40" x14ac:dyDescent="0.2">
      <c r="A82" s="13" t="str">
        <f t="shared" si="76"/>
        <v>Process, plant and machine operatives</v>
      </c>
      <c r="B82" s="305">
        <f t="shared" si="79"/>
        <v>2.9964114948664862</v>
      </c>
      <c r="C82" s="305">
        <f t="shared" si="77"/>
        <v>3.3786396972307942</v>
      </c>
      <c r="D82" s="305">
        <f t="shared" si="78"/>
        <v>3.4887525362342835</v>
      </c>
      <c r="E82" s="304"/>
      <c r="F82" s="304">
        <v>1.0604908435138533E-2</v>
      </c>
      <c r="G82" s="304">
        <v>1.5524655928434255E-2</v>
      </c>
      <c r="H82" s="304">
        <v>2.0068170843633347E-2</v>
      </c>
      <c r="I82" s="304"/>
      <c r="J82" s="304">
        <v>0.16721779391206681</v>
      </c>
      <c r="K82" s="304">
        <v>0.20762968383769523</v>
      </c>
      <c r="L82" s="304">
        <v>0.29206860940597734</v>
      </c>
      <c r="M82" s="304"/>
      <c r="N82" s="304">
        <v>0.26067820130951508</v>
      </c>
      <c r="O82" s="304">
        <v>0.3206585005667596</v>
      </c>
      <c r="P82" s="304">
        <v>0.38379990368883532</v>
      </c>
      <c r="Q82" s="304"/>
      <c r="R82" s="304">
        <v>8.8287918527605036E-2</v>
      </c>
      <c r="S82" s="304">
        <v>0.11239886552341333</v>
      </c>
      <c r="T82" s="304">
        <v>0.15421902332306225</v>
      </c>
      <c r="U82" s="304"/>
      <c r="V82" s="304">
        <v>0.10353622151903238</v>
      </c>
      <c r="W82" s="304">
        <v>0.11694459925868562</v>
      </c>
      <c r="X82" s="304">
        <v>0.14443142183643756</v>
      </c>
      <c r="Y82" s="304"/>
      <c r="Z82" s="304">
        <v>0.77938937215106763</v>
      </c>
      <c r="AA82" s="304">
        <v>0.89177723826016109</v>
      </c>
      <c r="AB82" s="304">
        <v>1.0908179662397199</v>
      </c>
      <c r="AC82" s="304"/>
      <c r="AD82" s="304">
        <v>0.59173235994943141</v>
      </c>
      <c r="AE82" s="304">
        <v>0.64975864533330263</v>
      </c>
      <c r="AF82" s="304">
        <v>0.63455043612372897</v>
      </c>
      <c r="AG82" s="304"/>
      <c r="AH82" s="304">
        <v>0.5791253923125822</v>
      </c>
      <c r="AI82" s="304">
        <v>0.59984992437693851</v>
      </c>
      <c r="AJ82" s="304">
        <v>0.39409724870075452</v>
      </c>
      <c r="AK82" s="304"/>
      <c r="AL82" s="304">
        <v>0.41583932675004648</v>
      </c>
      <c r="AM82" s="304">
        <v>0.46409758414540431</v>
      </c>
      <c r="AN82" s="304">
        <v>0.37469975607213413</v>
      </c>
    </row>
    <row r="83" spans="1:40" x14ac:dyDescent="0.2">
      <c r="A83" s="39" t="str">
        <f t="shared" si="76"/>
        <v>Elementary occupations</v>
      </c>
      <c r="B83" s="307">
        <f t="shared" si="79"/>
        <v>16.120787028068616</v>
      </c>
      <c r="C83" s="307">
        <f t="shared" si="77"/>
        <v>16.516976280264704</v>
      </c>
      <c r="D83" s="307">
        <f t="shared" si="78"/>
        <v>16.073709364687979</v>
      </c>
      <c r="E83" s="307"/>
      <c r="F83" s="307">
        <v>2.2013356818595457E-2</v>
      </c>
      <c r="G83" s="307">
        <v>2.7000380893679989E-2</v>
      </c>
      <c r="H83" s="307">
        <v>3.7103350769359451E-2</v>
      </c>
      <c r="I83" s="307"/>
      <c r="J83" s="307">
        <v>0.47456560062157122</v>
      </c>
      <c r="K83" s="307">
        <v>0.58294726284757992</v>
      </c>
      <c r="L83" s="307">
        <v>0.69062695924084183</v>
      </c>
      <c r="M83" s="307"/>
      <c r="N83" s="307">
        <v>1.0549321211634572</v>
      </c>
      <c r="O83" s="307">
        <v>1.1680871037070015</v>
      </c>
      <c r="P83" s="307">
        <v>1.3267146302640507</v>
      </c>
      <c r="Q83" s="307"/>
      <c r="R83" s="307">
        <v>0.77087371570322472</v>
      </c>
      <c r="S83" s="307">
        <v>0.89701039860500742</v>
      </c>
      <c r="T83" s="307">
        <v>1.1583974593425177</v>
      </c>
      <c r="U83" s="307"/>
      <c r="V83" s="307">
        <v>0.361735665650466</v>
      </c>
      <c r="W83" s="307">
        <v>0.35517639236509924</v>
      </c>
      <c r="X83" s="307">
        <v>0.46520890657105513</v>
      </c>
      <c r="Y83" s="307"/>
      <c r="Z83" s="307">
        <v>2.1213900897541222</v>
      </c>
      <c r="AA83" s="307">
        <v>1.9395851341860626</v>
      </c>
      <c r="AB83" s="307">
        <v>1.9896075818306522</v>
      </c>
      <c r="AC83" s="307"/>
      <c r="AD83" s="307">
        <v>4.2311638924627246</v>
      </c>
      <c r="AE83" s="307">
        <v>4.427734236254194</v>
      </c>
      <c r="AF83" s="307">
        <v>4.242971300603438</v>
      </c>
      <c r="AG83" s="307"/>
      <c r="AH83" s="307">
        <v>5.2918095596230907</v>
      </c>
      <c r="AI83" s="307">
        <v>6.0428787310534897</v>
      </c>
      <c r="AJ83" s="307">
        <v>6.0128514669566657</v>
      </c>
      <c r="AK83" s="307"/>
      <c r="AL83" s="307">
        <v>1.7923030262713608</v>
      </c>
      <c r="AM83" s="307">
        <v>1.0765566403525897</v>
      </c>
      <c r="AN83" s="307">
        <v>0.15022770910939659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Solent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167.72900000000007</v>
      </c>
      <c r="C92" s="305">
        <f>SUM(C93:C101)</f>
        <v>172.37500000000003</v>
      </c>
      <c r="D92" s="305">
        <f>SUM(D93:D101)</f>
        <v>174.21700000000004</v>
      </c>
      <c r="E92" s="304"/>
      <c r="F92" s="305">
        <f>SUM(F93:F101)</f>
        <v>5.1653078714827094</v>
      </c>
      <c r="G92" s="305">
        <f>SUM(G93:G101)</f>
        <v>5.9729439756647871</v>
      </c>
      <c r="H92" s="305">
        <f>SUM(H93:H101)</f>
        <v>7.2797866428832183</v>
      </c>
      <c r="I92" s="304"/>
      <c r="J92" s="305">
        <f>SUM(J93:J101)</f>
        <v>31.421160897094278</v>
      </c>
      <c r="K92" s="305">
        <f>SUM(K93:K101)</f>
        <v>35.968983907738853</v>
      </c>
      <c r="L92" s="305">
        <f>SUM(L93:L101)</f>
        <v>42.350466428576127</v>
      </c>
      <c r="M92" s="304"/>
      <c r="N92" s="305">
        <f>SUM(N93:N101)</f>
        <v>41.907127335184498</v>
      </c>
      <c r="O92" s="305">
        <f>SUM(O93:O101)</f>
        <v>45.384800404512909</v>
      </c>
      <c r="P92" s="305">
        <f>SUM(P93:P101)</f>
        <v>50.10165744896014</v>
      </c>
      <c r="Q92" s="304"/>
      <c r="R92" s="305">
        <f>SUM(R93:R101)</f>
        <v>15.959220366423921</v>
      </c>
      <c r="S92" s="305">
        <f>SUM(S93:S101)</f>
        <v>14.544692229337514</v>
      </c>
      <c r="T92" s="305">
        <f>SUM(T93:T101)</f>
        <v>13.359654704438535</v>
      </c>
      <c r="U92" s="304"/>
      <c r="V92" s="305">
        <f>SUM(V93:V101)</f>
        <v>8.4172013299677459</v>
      </c>
      <c r="W92" s="305">
        <f>SUM(W93:W101)</f>
        <v>8.6548366040788967</v>
      </c>
      <c r="X92" s="305">
        <f>SUM(X93:X101)</f>
        <v>9.117553975974328</v>
      </c>
      <c r="Y92" s="304"/>
      <c r="Z92" s="305">
        <f>SUM(Z93:Z101)</f>
        <v>32.442383783967578</v>
      </c>
      <c r="AA92" s="305">
        <f>SUM(AA93:AA101)</f>
        <v>32.858979722881372</v>
      </c>
      <c r="AB92" s="305">
        <f>SUM(AB93:AB101)</f>
        <v>32.158734958563542</v>
      </c>
      <c r="AC92" s="304"/>
      <c r="AD92" s="305">
        <f>SUM(AD93:AD101)</f>
        <v>22.464446336106594</v>
      </c>
      <c r="AE92" s="305">
        <f>SUM(AE93:AE101)</f>
        <v>21.132077223060154</v>
      </c>
      <c r="AF92" s="305">
        <f>SUM(AF93:AF101)</f>
        <v>14.86424928742532</v>
      </c>
      <c r="AG92" s="304"/>
      <c r="AH92" s="305">
        <f>SUM(AH93:AH101)</f>
        <v>8.3606549456331365</v>
      </c>
      <c r="AI92" s="305">
        <f>SUM(AI93:AI101)</f>
        <v>6.4198992793827125</v>
      </c>
      <c r="AJ92" s="305">
        <f>SUM(AJ93:AJ101)</f>
        <v>3.23467445073502</v>
      </c>
      <c r="AK92" s="304"/>
      <c r="AL92" s="305">
        <f>SUM(AL93:AL101)</f>
        <v>1.5914971341395976</v>
      </c>
      <c r="AM92" s="305">
        <f>SUM(AM93:AM101)</f>
        <v>1.4377866533428529</v>
      </c>
      <c r="AN92" s="305">
        <f>SUM(AN93:AN101)</f>
        <v>1.7502221024437929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9.082357187504714</v>
      </c>
      <c r="C93" s="305">
        <f t="shared" ref="C93:D93" si="81">SUM(G93,K93,O93,S93,W93,AA93,AE93,AI93,AM93)</f>
        <v>9.1637136254976728</v>
      </c>
      <c r="D93" s="305">
        <f t="shared" si="81"/>
        <v>9.799805576238434</v>
      </c>
      <c r="E93" s="304"/>
      <c r="F93" s="304">
        <v>0.19736450582119003</v>
      </c>
      <c r="G93" s="304">
        <v>0.2156710681614622</v>
      </c>
      <c r="H93" s="304">
        <v>0.27059744043903156</v>
      </c>
      <c r="I93" s="304"/>
      <c r="J93" s="304">
        <v>1.9608970592433712</v>
      </c>
      <c r="K93" s="304">
        <v>2.1113886263850863</v>
      </c>
      <c r="L93" s="304">
        <v>2.4681649248825961</v>
      </c>
      <c r="M93" s="304"/>
      <c r="N93" s="304">
        <v>2.7473917744996572</v>
      </c>
      <c r="O93" s="304">
        <v>2.8212933915692386</v>
      </c>
      <c r="P93" s="304">
        <v>3.1928244848452239</v>
      </c>
      <c r="Q93" s="304"/>
      <c r="R93" s="304">
        <v>1.5151087071712632</v>
      </c>
      <c r="S93" s="304">
        <v>1.5093049792813871</v>
      </c>
      <c r="T93" s="304">
        <v>1.6051962268665128</v>
      </c>
      <c r="U93" s="304"/>
      <c r="V93" s="304">
        <v>0.42260920286996834</v>
      </c>
      <c r="W93" s="304">
        <v>0.38751253135118879</v>
      </c>
      <c r="X93" s="304">
        <v>0.37704706416448175</v>
      </c>
      <c r="Y93" s="304"/>
      <c r="Z93" s="304">
        <v>1.3059137111595105</v>
      </c>
      <c r="AA93" s="304">
        <v>1.1761927289028518</v>
      </c>
      <c r="AB93" s="304">
        <v>1.0544084636814191</v>
      </c>
      <c r="AC93" s="304"/>
      <c r="AD93" s="304">
        <v>0.57828427633513146</v>
      </c>
      <c r="AE93" s="304">
        <v>0.55330792729320255</v>
      </c>
      <c r="AF93" s="304">
        <v>0.4575403391800133</v>
      </c>
      <c r="AG93" s="304"/>
      <c r="AH93" s="304">
        <v>0.22712878463609029</v>
      </c>
      <c r="AI93" s="304">
        <v>0.20883197353064395</v>
      </c>
      <c r="AJ93" s="304">
        <v>0.14654292234218386</v>
      </c>
      <c r="AK93" s="304"/>
      <c r="AL93" s="304">
        <v>0.12765916576853278</v>
      </c>
      <c r="AM93" s="304">
        <v>0.1802103990226111</v>
      </c>
      <c r="AN93" s="304">
        <v>0.22748370983697244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60.167367709866298</v>
      </c>
      <c r="C94" s="305">
        <f t="shared" ref="C94:C101" si="83">SUM(G94,K94,O94,S94,W94,AA94,AE94,AI94,AM94)</f>
        <v>63.305376092101987</v>
      </c>
      <c r="D94" s="305">
        <f t="shared" ref="D94:D101" si="84">SUM(H94,L94,P94,T94,X94,AB94,AF94,AJ94,AN94)</f>
        <v>67.441108876879113</v>
      </c>
      <c r="E94" s="305"/>
      <c r="F94" s="304">
        <v>4.4815031908080316</v>
      </c>
      <c r="G94" s="304">
        <v>5.1749377051840506</v>
      </c>
      <c r="H94" s="304">
        <v>6.2347600391426301</v>
      </c>
      <c r="I94" s="304"/>
      <c r="J94" s="304">
        <v>22.013049755403127</v>
      </c>
      <c r="K94" s="304">
        <v>24.924089351236063</v>
      </c>
      <c r="L94" s="304">
        <v>28.890736171772012</v>
      </c>
      <c r="M94" s="304"/>
      <c r="N94" s="304">
        <v>20.962431373118946</v>
      </c>
      <c r="O94" s="304">
        <v>21.884953311215856</v>
      </c>
      <c r="P94" s="304">
        <v>22.875718635725892</v>
      </c>
      <c r="Q94" s="304"/>
      <c r="R94" s="304">
        <v>4.0942408647527939</v>
      </c>
      <c r="S94" s="304">
        <v>2.5638729667847748</v>
      </c>
      <c r="T94" s="304">
        <v>1.3237860063183655</v>
      </c>
      <c r="U94" s="304"/>
      <c r="V94" s="304">
        <v>1.4007215974959359</v>
      </c>
      <c r="W94" s="304">
        <v>1.3992368962201276</v>
      </c>
      <c r="X94" s="304">
        <v>1.4515007716677257</v>
      </c>
      <c r="Y94" s="304"/>
      <c r="Z94" s="304">
        <v>3.6709121078797788</v>
      </c>
      <c r="AA94" s="304">
        <v>3.7135415601333941</v>
      </c>
      <c r="AB94" s="304">
        <v>3.8676146488415277</v>
      </c>
      <c r="AC94" s="304"/>
      <c r="AD94" s="304">
        <v>2.1423323074706904</v>
      </c>
      <c r="AE94" s="304">
        <v>2.0732776976999121</v>
      </c>
      <c r="AF94" s="304">
        <v>1.5506070434784311</v>
      </c>
      <c r="AG94" s="304"/>
      <c r="AH94" s="304">
        <v>1.2329643003068123</v>
      </c>
      <c r="AI94" s="304">
        <v>1.3130216355838757</v>
      </c>
      <c r="AJ94" s="304">
        <v>0.87068425603853472</v>
      </c>
      <c r="AK94" s="304"/>
      <c r="AL94" s="304">
        <v>0.16921221263018746</v>
      </c>
      <c r="AM94" s="304">
        <v>0.25844496804394246</v>
      </c>
      <c r="AN94" s="304">
        <v>0.37570130389398637</v>
      </c>
    </row>
    <row r="95" spans="1:40" x14ac:dyDescent="0.2">
      <c r="A95" s="13" t="str">
        <f t="shared" si="80"/>
        <v>Associate professional occupations</v>
      </c>
      <c r="B95" s="305">
        <f t="shared" si="82"/>
        <v>26.949066034090418</v>
      </c>
      <c r="C95" s="305">
        <f t="shared" si="83"/>
        <v>27.654686200524125</v>
      </c>
      <c r="D95" s="305">
        <f t="shared" si="84"/>
        <v>28.861662887336369</v>
      </c>
      <c r="E95" s="305"/>
      <c r="F95" s="304">
        <v>0.25766056155874423</v>
      </c>
      <c r="G95" s="304">
        <v>0.30902603375941451</v>
      </c>
      <c r="H95" s="304">
        <v>0.4214545645884582</v>
      </c>
      <c r="I95" s="304"/>
      <c r="J95" s="304">
        <v>3.6720646644934964</v>
      </c>
      <c r="K95" s="304">
        <v>4.16730432122755</v>
      </c>
      <c r="L95" s="304">
        <v>5.1357604289631817</v>
      </c>
      <c r="M95" s="304"/>
      <c r="N95" s="304">
        <v>8.0749931577775502</v>
      </c>
      <c r="O95" s="304">
        <v>8.9571907462471483</v>
      </c>
      <c r="P95" s="304">
        <v>10.655033650967209</v>
      </c>
      <c r="Q95" s="304"/>
      <c r="R95" s="304">
        <v>3.2268571726380455</v>
      </c>
      <c r="S95" s="304">
        <v>2.8121986739456517</v>
      </c>
      <c r="T95" s="304">
        <v>2.503135488354665</v>
      </c>
      <c r="U95" s="304"/>
      <c r="V95" s="304">
        <v>1.5987009008320165</v>
      </c>
      <c r="W95" s="304">
        <v>1.5115842122694219</v>
      </c>
      <c r="X95" s="304">
        <v>1.6059272110523599</v>
      </c>
      <c r="Y95" s="304"/>
      <c r="Z95" s="304">
        <v>5.0449016776744369</v>
      </c>
      <c r="AA95" s="304">
        <v>4.9254125209272859</v>
      </c>
      <c r="AB95" s="304">
        <v>4.8726943332419816</v>
      </c>
      <c r="AC95" s="304"/>
      <c r="AD95" s="304">
        <v>3.3383435671985309</v>
      </c>
      <c r="AE95" s="304">
        <v>3.2222363476016267</v>
      </c>
      <c r="AF95" s="304">
        <v>2.3585612026489402</v>
      </c>
      <c r="AG95" s="304"/>
      <c r="AH95" s="304">
        <v>1.5209372560455758</v>
      </c>
      <c r="AI95" s="304">
        <v>1.5261692007057714</v>
      </c>
      <c r="AJ95" s="304">
        <v>0.95137862716317956</v>
      </c>
      <c r="AK95" s="304"/>
      <c r="AL95" s="304">
        <v>0.21460707587201949</v>
      </c>
      <c r="AM95" s="304">
        <v>0.22356414384025494</v>
      </c>
      <c r="AN95" s="304">
        <v>0.35771738035639405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19.159437579742555</v>
      </c>
      <c r="C96" s="305">
        <f t="shared" si="83"/>
        <v>17.3845999791873</v>
      </c>
      <c r="D96" s="305">
        <f t="shared" si="84"/>
        <v>12.849111269457833</v>
      </c>
      <c r="E96" s="305"/>
      <c r="F96" s="304">
        <v>0.13366119389480396</v>
      </c>
      <c r="G96" s="304">
        <v>0.1491370016846931</v>
      </c>
      <c r="H96" s="304">
        <v>0.19498497363511005</v>
      </c>
      <c r="I96" s="304"/>
      <c r="J96" s="304">
        <v>1.514739356878366</v>
      </c>
      <c r="K96" s="304">
        <v>1.8220299103466171</v>
      </c>
      <c r="L96" s="304">
        <v>1.9581408696005724</v>
      </c>
      <c r="M96" s="304"/>
      <c r="N96" s="304">
        <v>3.8107065215547196</v>
      </c>
      <c r="O96" s="304">
        <v>4.159897544563119</v>
      </c>
      <c r="P96" s="304">
        <v>4.4889342720230383</v>
      </c>
      <c r="Q96" s="304"/>
      <c r="R96" s="304">
        <v>2.2962914196300619</v>
      </c>
      <c r="S96" s="304">
        <v>2.583773006150341</v>
      </c>
      <c r="T96" s="304">
        <v>2.8067634522217473</v>
      </c>
      <c r="U96" s="304"/>
      <c r="V96" s="304">
        <v>1.4564364367214935</v>
      </c>
      <c r="W96" s="304">
        <v>1.4922022909545223</v>
      </c>
      <c r="X96" s="304">
        <v>1.4675506349500633</v>
      </c>
      <c r="Y96" s="304"/>
      <c r="Z96" s="304">
        <v>4.2807887907816244</v>
      </c>
      <c r="AA96" s="304">
        <v>3.9549105440513768</v>
      </c>
      <c r="AB96" s="304">
        <v>1.5357164860327981</v>
      </c>
      <c r="AC96" s="304"/>
      <c r="AD96" s="304">
        <v>3.5094351462196012</v>
      </c>
      <c r="AE96" s="304">
        <v>2.4545489446797362</v>
      </c>
      <c r="AF96" s="304">
        <v>0.37346277843197934</v>
      </c>
      <c r="AG96" s="304"/>
      <c r="AH96" s="304">
        <v>1.9316480109689762</v>
      </c>
      <c r="AI96" s="304">
        <v>0.71780310132273306</v>
      </c>
      <c r="AJ96" s="304">
        <v>3.9283339667909641E-3</v>
      </c>
      <c r="AK96" s="304"/>
      <c r="AL96" s="304">
        <v>0.22573070309290807</v>
      </c>
      <c r="AM96" s="304">
        <v>5.0297635434162415E-2</v>
      </c>
      <c r="AN96" s="304">
        <v>1.9629468595733605E-2</v>
      </c>
    </row>
    <row r="97" spans="1:40" x14ac:dyDescent="0.2">
      <c r="A97" s="13" t="str">
        <f t="shared" si="80"/>
        <v>Skilled trades occupations</v>
      </c>
      <c r="B97" s="305">
        <f t="shared" si="82"/>
        <v>1.8700762681884606</v>
      </c>
      <c r="C97" s="305">
        <f t="shared" si="83"/>
        <v>1.8061164838877295</v>
      </c>
      <c r="D97" s="305">
        <f t="shared" si="84"/>
        <v>1.5709805349888777</v>
      </c>
      <c r="E97" s="304"/>
      <c r="F97" s="304">
        <v>1.9437491864670628E-2</v>
      </c>
      <c r="G97" s="304">
        <v>2.2828646792627159E-2</v>
      </c>
      <c r="H97" s="304">
        <v>2.796363183628206E-2</v>
      </c>
      <c r="I97" s="304"/>
      <c r="J97" s="304">
        <v>6.1113849868442406E-2</v>
      </c>
      <c r="K97" s="304">
        <v>8.0895151445766589E-2</v>
      </c>
      <c r="L97" s="304">
        <v>0.13248989020537605</v>
      </c>
      <c r="M97" s="304"/>
      <c r="N97" s="304">
        <v>0.26487483463438738</v>
      </c>
      <c r="O97" s="304">
        <v>0.31734099571536639</v>
      </c>
      <c r="P97" s="304">
        <v>0.34496640365955983</v>
      </c>
      <c r="Q97" s="304"/>
      <c r="R97" s="304">
        <v>9.7957902298677624E-2</v>
      </c>
      <c r="S97" s="304">
        <v>0.10403815733236665</v>
      </c>
      <c r="T97" s="304">
        <v>0.11496316590958845</v>
      </c>
      <c r="U97" s="304"/>
      <c r="V97" s="304">
        <v>9.8050984487538226E-2</v>
      </c>
      <c r="W97" s="304">
        <v>0.10582691842289677</v>
      </c>
      <c r="X97" s="304">
        <v>0.13404998088954936</v>
      </c>
      <c r="Y97" s="304"/>
      <c r="Z97" s="304">
        <v>0.42944968408872197</v>
      </c>
      <c r="AA97" s="304">
        <v>0.34990059915440924</v>
      </c>
      <c r="AB97" s="304">
        <v>0.25130827586647875</v>
      </c>
      <c r="AC97" s="304"/>
      <c r="AD97" s="304">
        <v>0.55915232457027464</v>
      </c>
      <c r="AE97" s="304">
        <v>0.48971956156004853</v>
      </c>
      <c r="AF97" s="304">
        <v>0.30346871977309881</v>
      </c>
      <c r="AG97" s="304"/>
      <c r="AH97" s="304">
        <v>0.26881522488103676</v>
      </c>
      <c r="AI97" s="304">
        <v>0.25981122765853376</v>
      </c>
      <c r="AJ97" s="304">
        <v>0.21538230614869749</v>
      </c>
      <c r="AK97" s="304"/>
      <c r="AL97" s="304">
        <v>7.1223971494711144E-2</v>
      </c>
      <c r="AM97" s="304">
        <v>7.5755225805714338E-2</v>
      </c>
      <c r="AN97" s="304">
        <v>4.6388160700246955E-2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40.13715117349296</v>
      </c>
      <c r="C98" s="305">
        <f t="shared" si="83"/>
        <v>42.66765102478049</v>
      </c>
      <c r="D98" s="305">
        <f t="shared" si="84"/>
        <v>44.779522002640221</v>
      </c>
      <c r="E98" s="304"/>
      <c r="F98" s="304">
        <v>3.7018226570394372E-2</v>
      </c>
      <c r="G98" s="304">
        <v>5.1424093722127175E-2</v>
      </c>
      <c r="H98" s="304">
        <v>7.0438889659994036E-2</v>
      </c>
      <c r="I98" s="304"/>
      <c r="J98" s="304">
        <v>1.8110496068748629</v>
      </c>
      <c r="K98" s="304">
        <v>2.3682569083731244</v>
      </c>
      <c r="L98" s="304">
        <v>3.1683867003550938</v>
      </c>
      <c r="M98" s="304"/>
      <c r="N98" s="304">
        <v>5.0118093117026339</v>
      </c>
      <c r="O98" s="304">
        <v>6.0080550805526505</v>
      </c>
      <c r="P98" s="304">
        <v>7.1366416281497491</v>
      </c>
      <c r="Q98" s="304"/>
      <c r="R98" s="304">
        <v>4.0849918167289108</v>
      </c>
      <c r="S98" s="304">
        <v>4.2632486730250747</v>
      </c>
      <c r="T98" s="304">
        <v>4.2497559167590122</v>
      </c>
      <c r="U98" s="304"/>
      <c r="V98" s="304">
        <v>2.7715669868987409</v>
      </c>
      <c r="W98" s="304">
        <v>2.9781482557403143</v>
      </c>
      <c r="X98" s="304">
        <v>3.1801318901923654</v>
      </c>
      <c r="Y98" s="304"/>
      <c r="Z98" s="304">
        <v>15.287034506752484</v>
      </c>
      <c r="AA98" s="304">
        <v>16.237036041026766</v>
      </c>
      <c r="AB98" s="304">
        <v>18.241617998670712</v>
      </c>
      <c r="AC98" s="304"/>
      <c r="AD98" s="304">
        <v>9.6285023183345242</v>
      </c>
      <c r="AE98" s="304">
        <v>9.6704746873572631</v>
      </c>
      <c r="AF98" s="304">
        <v>7.9364974411345841</v>
      </c>
      <c r="AG98" s="304"/>
      <c r="AH98" s="304">
        <v>1.2769666895325327</v>
      </c>
      <c r="AI98" s="304">
        <v>0.85764464113131245</v>
      </c>
      <c r="AJ98" s="304">
        <v>0.55679740910927422</v>
      </c>
      <c r="AK98" s="304"/>
      <c r="AL98" s="304">
        <v>0.2282117100978753</v>
      </c>
      <c r="AM98" s="304">
        <v>0.23336264385185232</v>
      </c>
      <c r="AN98" s="304">
        <v>0.23925412860943523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2.1299679821161934</v>
      </c>
      <c r="C99" s="305">
        <f t="shared" si="83"/>
        <v>2.3848398494331535</v>
      </c>
      <c r="D99" s="305">
        <f>SUM(H99,L99,P99,T99,X99,AB99,AF99,AJ99,AN99)</f>
        <v>2.3300865087236389</v>
      </c>
      <c r="E99" s="304"/>
      <c r="F99" s="304">
        <v>1.2778442236363079E-2</v>
      </c>
      <c r="G99" s="304">
        <v>1.6296703792546913E-2</v>
      </c>
      <c r="H99" s="304">
        <v>1.9757100442802867E-2</v>
      </c>
      <c r="I99" s="304"/>
      <c r="J99" s="304">
        <v>0.23791295971415918</v>
      </c>
      <c r="K99" s="304">
        <v>0.29959831048057556</v>
      </c>
      <c r="L99" s="304">
        <v>0.341615787503107</v>
      </c>
      <c r="M99" s="304"/>
      <c r="N99" s="304">
        <v>0.5220189791909613</v>
      </c>
      <c r="O99" s="304">
        <v>0.61316693443615622</v>
      </c>
      <c r="P99" s="304">
        <v>0.66688467699492271</v>
      </c>
      <c r="Q99" s="304"/>
      <c r="R99" s="304">
        <v>0.27744801096669586</v>
      </c>
      <c r="S99" s="304">
        <v>0.28658440471658614</v>
      </c>
      <c r="T99" s="304">
        <v>0.28304276918122262</v>
      </c>
      <c r="U99" s="304"/>
      <c r="V99" s="304">
        <v>0.18165830528533103</v>
      </c>
      <c r="W99" s="304">
        <v>0.20839762380124421</v>
      </c>
      <c r="X99" s="304">
        <v>0.22477059711961236</v>
      </c>
      <c r="Y99" s="304"/>
      <c r="Z99" s="304">
        <v>0.43451467660949811</v>
      </c>
      <c r="AA99" s="304">
        <v>0.46921458727690235</v>
      </c>
      <c r="AB99" s="304">
        <v>0.44493682890014907</v>
      </c>
      <c r="AC99" s="304"/>
      <c r="AD99" s="304">
        <v>0.32342641218950807</v>
      </c>
      <c r="AE99" s="304">
        <v>0.33207655123668672</v>
      </c>
      <c r="AF99" s="304">
        <v>0.19815912805217278</v>
      </c>
      <c r="AG99" s="304"/>
      <c r="AH99" s="304">
        <v>9.8839314639948619E-2</v>
      </c>
      <c r="AI99" s="304">
        <v>9.3779876929863115E-2</v>
      </c>
      <c r="AJ99" s="304">
        <v>4.5997878894820751E-2</v>
      </c>
      <c r="AK99" s="304"/>
      <c r="AL99" s="304">
        <v>4.1370881283728282E-2</v>
      </c>
      <c r="AM99" s="304">
        <v>6.5724856762592113E-2</v>
      </c>
      <c r="AN99" s="304">
        <v>0.10492174163482863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2.1067221974976671</v>
      </c>
      <c r="C100" s="305">
        <f t="shared" si="83"/>
        <v>2.4063582879282275</v>
      </c>
      <c r="D100" s="305">
        <f t="shared" si="84"/>
        <v>2.2657293478782634</v>
      </c>
      <c r="E100" s="304"/>
      <c r="F100" s="304">
        <v>1.864560401217847E-2</v>
      </c>
      <c r="G100" s="304">
        <v>2.5560158879690854E-2</v>
      </c>
      <c r="H100" s="304">
        <v>3.3588539367320612E-2</v>
      </c>
      <c r="I100" s="304"/>
      <c r="J100" s="304">
        <v>5.1614986225345494E-2</v>
      </c>
      <c r="K100" s="304">
        <v>7.3162739893551945E-2</v>
      </c>
      <c r="L100" s="304">
        <v>8.8470440561219527E-2</v>
      </c>
      <c r="M100" s="304"/>
      <c r="N100" s="304">
        <v>0.19672898666682659</v>
      </c>
      <c r="O100" s="304">
        <v>0.24716551426217298</v>
      </c>
      <c r="P100" s="304">
        <v>0.2799954535266696</v>
      </c>
      <c r="Q100" s="304"/>
      <c r="R100" s="304">
        <v>8.4846975497898644E-2</v>
      </c>
      <c r="S100" s="304">
        <v>0.11543809891914804</v>
      </c>
      <c r="T100" s="304">
        <v>0.1408230231247086</v>
      </c>
      <c r="U100" s="304"/>
      <c r="V100" s="304">
        <v>0.24135923684171509</v>
      </c>
      <c r="W100" s="304">
        <v>0.28535417466797885</v>
      </c>
      <c r="X100" s="304">
        <v>0.340509543852133</v>
      </c>
      <c r="Y100" s="304"/>
      <c r="Z100" s="304">
        <v>0.56056240895971954</v>
      </c>
      <c r="AA100" s="304">
        <v>0.63353655490467886</v>
      </c>
      <c r="AB100" s="304">
        <v>0.6490922731063542</v>
      </c>
      <c r="AC100" s="304"/>
      <c r="AD100" s="304">
        <v>0.39397170654767377</v>
      </c>
      <c r="AE100" s="304">
        <v>0.4058506262863828</v>
      </c>
      <c r="AF100" s="304">
        <v>0.25932083335390377</v>
      </c>
      <c r="AG100" s="304"/>
      <c r="AH100" s="304">
        <v>0.45808267380159651</v>
      </c>
      <c r="AI100" s="304">
        <v>0.49313397648846474</v>
      </c>
      <c r="AJ100" s="304">
        <v>0.26822621697071974</v>
      </c>
      <c r="AK100" s="304"/>
      <c r="AL100" s="304">
        <v>0.10090961894471287</v>
      </c>
      <c r="AM100" s="304">
        <v>0.12715644362615872</v>
      </c>
      <c r="AN100" s="304">
        <v>0.20570302401523377</v>
      </c>
    </row>
    <row r="101" spans="1:40" x14ac:dyDescent="0.2">
      <c r="A101" s="39" t="str">
        <f t="shared" si="80"/>
        <v>Elementary occupations</v>
      </c>
      <c r="B101" s="307">
        <f t="shared" si="82"/>
        <v>6.1268538675007846</v>
      </c>
      <c r="C101" s="307">
        <f t="shared" si="83"/>
        <v>5.6016584566593393</v>
      </c>
      <c r="D101" s="307">
        <f t="shared" si="84"/>
        <v>4.3189929958572835</v>
      </c>
      <c r="E101" s="307"/>
      <c r="F101" s="307">
        <v>7.2386547163332633E-3</v>
      </c>
      <c r="G101" s="307">
        <v>8.0625636881758063E-3</v>
      </c>
      <c r="H101" s="307">
        <v>6.2414637715891902E-3</v>
      </c>
      <c r="I101" s="307"/>
      <c r="J101" s="307">
        <v>9.8718658393108297E-2</v>
      </c>
      <c r="K101" s="307">
        <v>0.12225858835051288</v>
      </c>
      <c r="L101" s="307">
        <v>0.16670121473296748</v>
      </c>
      <c r="M101" s="307"/>
      <c r="N101" s="307">
        <v>0.31617239603881142</v>
      </c>
      <c r="O101" s="307">
        <v>0.3757368859511882</v>
      </c>
      <c r="P101" s="307">
        <v>0.46065824306787434</v>
      </c>
      <c r="Q101" s="307"/>
      <c r="R101" s="307">
        <v>0.28147749673957334</v>
      </c>
      <c r="S101" s="307">
        <v>0.30623326918218319</v>
      </c>
      <c r="T101" s="307">
        <v>0.33218865570271489</v>
      </c>
      <c r="U101" s="307"/>
      <c r="V101" s="307">
        <v>0.24609767853500619</v>
      </c>
      <c r="W101" s="307">
        <v>0.28657370065120136</v>
      </c>
      <c r="X101" s="307">
        <v>0.33606628208603934</v>
      </c>
      <c r="Y101" s="307"/>
      <c r="Z101" s="307">
        <v>1.4283062200618051</v>
      </c>
      <c r="AA101" s="307">
        <v>1.3992345865037061</v>
      </c>
      <c r="AB101" s="307">
        <v>1.2413456502221218</v>
      </c>
      <c r="AC101" s="307"/>
      <c r="AD101" s="307">
        <v>1.9909982772406569</v>
      </c>
      <c r="AE101" s="307">
        <v>1.9305848793452929</v>
      </c>
      <c r="AF101" s="307">
        <v>1.4266318013721966</v>
      </c>
      <c r="AG101" s="307"/>
      <c r="AH101" s="307">
        <v>1.3452726908205677</v>
      </c>
      <c r="AI101" s="307">
        <v>0.9497036460315138</v>
      </c>
      <c r="AJ101" s="307">
        <v>0.17573650010081823</v>
      </c>
      <c r="AK101" s="307"/>
      <c r="AL101" s="307">
        <v>0.4125717949549218</v>
      </c>
      <c r="AM101" s="307">
        <v>0.22327033695556445</v>
      </c>
      <c r="AN101" s="307">
        <v>0.173423184800962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Solent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Solent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Solent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Solent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Solent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Solent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Solent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Solent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Solent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0.59502948086975871</v>
      </c>
      <c r="C8" s="69">
        <v>0.72877443363536132</v>
      </c>
      <c r="D8" s="69">
        <v>0.82472247737799542</v>
      </c>
      <c r="E8" s="69">
        <v>0.85082157767567879</v>
      </c>
      <c r="F8" s="69">
        <v>1.1018805226900168</v>
      </c>
      <c r="G8" s="10"/>
      <c r="H8" s="69">
        <f>F8-D8</f>
        <v>0.27715804531202137</v>
      </c>
      <c r="I8" s="69">
        <f>'RD T1'!E36</f>
        <v>0.50113500829865754</v>
      </c>
      <c r="J8" s="69">
        <f>SUM(H8:I8)</f>
        <v>0.77829305361067891</v>
      </c>
      <c r="L8" t="str">
        <f>A8</f>
        <v>11 Corporate managers and directors</v>
      </c>
      <c r="M8" s="69">
        <v>5.0938051869941177</v>
      </c>
      <c r="N8" s="69">
        <v>6.5828123806274048</v>
      </c>
      <c r="O8" s="69">
        <v>7.2155173837660449</v>
      </c>
      <c r="P8" s="69">
        <v>7.3961424093164228</v>
      </c>
      <c r="Q8" s="69">
        <v>9.4923403612824764</v>
      </c>
      <c r="R8" s="10"/>
      <c r="S8" s="69">
        <f>Q8-O8</f>
        <v>2.2768229775164315</v>
      </c>
      <c r="T8" s="69">
        <f>'RD T1'!E65</f>
        <v>4.346442165006045</v>
      </c>
      <c r="U8" s="69">
        <f>SUM(S8:T8)</f>
        <v>6.6232651425224764</v>
      </c>
      <c r="W8" t="str">
        <f>A8</f>
        <v>11 Corporate managers and directors</v>
      </c>
      <c r="X8" s="69">
        <v>12.871306713847904</v>
      </c>
      <c r="Y8" s="69">
        <v>15.170615658564486</v>
      </c>
      <c r="Z8" s="69">
        <v>14.90909979268787</v>
      </c>
      <c r="AA8" s="69">
        <v>14.251286016210106</v>
      </c>
      <c r="AB8" s="69">
        <v>16.334915237473606</v>
      </c>
      <c r="AC8" s="69"/>
      <c r="AD8" s="69">
        <f>AB8-Z8</f>
        <v>1.4258154447857354</v>
      </c>
      <c r="AE8" s="69">
        <f>'RD T1'!E94</f>
        <v>8.5985220684981503</v>
      </c>
      <c r="AF8" s="69">
        <f>SUM(AD8:AE8)</f>
        <v>10.024337513283886</v>
      </c>
      <c r="AH8" t="str">
        <f>L8</f>
        <v>11 Corporate managers and directors</v>
      </c>
      <c r="AI8" s="69">
        <v>2.6201333930246098</v>
      </c>
      <c r="AJ8" s="69">
        <v>3.0335394657386665</v>
      </c>
      <c r="AK8" s="69">
        <v>3.0819530436245901</v>
      </c>
      <c r="AL8" s="69">
        <v>2.808705785196822</v>
      </c>
      <c r="AM8" s="69">
        <v>3.0598971614530668</v>
      </c>
      <c r="AN8" s="69"/>
      <c r="AO8" s="69">
        <f>AM8-AK8</f>
        <v>-2.2055882171523322E-2</v>
      </c>
      <c r="AP8" s="69">
        <f>'RD T1'!E123</f>
        <v>1.5542759389150125</v>
      </c>
      <c r="AQ8" s="69">
        <f>SUM(AO8:AP8)</f>
        <v>1.5322200567434892</v>
      </c>
      <c r="AS8" t="str">
        <f>W8</f>
        <v>11 Corporate managers and directors</v>
      </c>
      <c r="AT8" s="69">
        <v>3.7724432226220563</v>
      </c>
      <c r="AU8" s="69">
        <v>4.3437540012107521</v>
      </c>
      <c r="AV8" s="69">
        <v>4.3735166497023048</v>
      </c>
      <c r="AW8" s="69">
        <v>3.8986275866957687</v>
      </c>
      <c r="AX8" s="69">
        <v>4.2926557288455438</v>
      </c>
      <c r="AY8" s="69"/>
      <c r="AZ8" s="69">
        <f>AX8-AV8</f>
        <v>-8.0860920856760998E-2</v>
      </c>
      <c r="BA8" s="69">
        <f>'RD T1'!E152</f>
        <v>2.1613283016367482</v>
      </c>
      <c r="BB8" s="69">
        <f>SUM(AZ8:BA8)</f>
        <v>2.0804673807799872</v>
      </c>
      <c r="BD8" t="str">
        <f>AH8</f>
        <v>11 Corporate managers and directors</v>
      </c>
      <c r="BE8" s="69">
        <v>8.1238591440244434</v>
      </c>
      <c r="BF8" s="69">
        <v>8.3226670623513463</v>
      </c>
      <c r="BG8" s="69">
        <v>9.0976336687701007</v>
      </c>
      <c r="BH8" s="69">
        <v>7.8944284494622101</v>
      </c>
      <c r="BI8" s="69">
        <v>8.3440642297207575</v>
      </c>
      <c r="BJ8" s="69"/>
      <c r="BK8" s="69">
        <f>BI8-BG8</f>
        <v>-0.75356943904934326</v>
      </c>
      <c r="BL8" s="69">
        <f>'RD T1'!E181</f>
        <v>3.609266533307137</v>
      </c>
      <c r="BM8" s="69">
        <f>SUM(BK8:BL8)</f>
        <v>2.8556970942577937</v>
      </c>
      <c r="BO8" t="str">
        <f>AS8</f>
        <v>11 Corporate managers and directors</v>
      </c>
      <c r="BP8" s="69">
        <v>6.4810565421361384</v>
      </c>
      <c r="BQ8" s="69">
        <v>6.8856671592404375</v>
      </c>
      <c r="BR8" s="69">
        <v>6.4874345333742465</v>
      </c>
      <c r="BS8" s="69">
        <v>5.6294956862540513</v>
      </c>
      <c r="BT8" s="69">
        <v>4.6558123155076121</v>
      </c>
      <c r="BU8" s="69"/>
      <c r="BV8" s="69">
        <f>BT8-BR8</f>
        <v>-1.8316222178666344</v>
      </c>
      <c r="BW8" s="69">
        <f>'RD T1'!E210</f>
        <v>2.4146537024186889</v>
      </c>
      <c r="BX8" s="69">
        <f>SUM(BV8:BW8)</f>
        <v>0.58303148455205456</v>
      </c>
      <c r="BZ8" t="str">
        <f>BD8</f>
        <v>11 Corporate managers and directors</v>
      </c>
      <c r="CA8" s="69">
        <v>4.4488117530990108</v>
      </c>
      <c r="CB8" s="69">
        <v>4.3351790341834064</v>
      </c>
      <c r="CC8" s="69">
        <v>4.2637468123224922</v>
      </c>
      <c r="CD8" s="69">
        <v>4.0865692874382109</v>
      </c>
      <c r="CE8" s="69">
        <v>3.1777617913927036</v>
      </c>
      <c r="CF8" s="69"/>
      <c r="CG8" s="69">
        <f>CE8-CC8</f>
        <v>-1.0859850209297885</v>
      </c>
      <c r="CH8" s="69">
        <f>'RD T1'!E239</f>
        <v>1.6280817196213984</v>
      </c>
      <c r="CI8" s="69">
        <f>SUM(CG8:CH8)</f>
        <v>0.54209669869160981</v>
      </c>
      <c r="CK8" t="str">
        <f>BO8</f>
        <v>11 Corporate managers and directors</v>
      </c>
      <c r="CL8" s="69">
        <v>0.70910865053902594</v>
      </c>
      <c r="CM8" s="69">
        <v>0.84660667938920997</v>
      </c>
      <c r="CN8" s="69">
        <v>0.77584440747284367</v>
      </c>
      <c r="CO8" s="69">
        <v>0.79613016540509851</v>
      </c>
      <c r="CP8" s="69">
        <v>0.98390104662197952</v>
      </c>
      <c r="CQ8" s="69"/>
      <c r="CR8" s="69">
        <f>CP8-CN8</f>
        <v>0.20805663914913586</v>
      </c>
      <c r="CS8" s="69">
        <f>'RD T1'!E268</f>
        <v>0.25618580761433157</v>
      </c>
      <c r="CT8" s="69">
        <f>SUM(CR8:CS8)</f>
        <v>0.46424244676346743</v>
      </c>
    </row>
    <row r="9" spans="1:98" x14ac:dyDescent="0.2">
      <c r="A9" s="10" t="str">
        <f>name!D5</f>
        <v>12 Other managers and proprietors</v>
      </c>
      <c r="B9" s="69">
        <v>0.22870676340511761</v>
      </c>
      <c r="C9" s="69">
        <v>0.29016394187634781</v>
      </c>
      <c r="D9" s="69">
        <v>0.29262946853182198</v>
      </c>
      <c r="E9" s="69">
        <v>0.40632824197649453</v>
      </c>
      <c r="F9" s="69">
        <v>0.55993224138130571</v>
      </c>
      <c r="H9" s="69">
        <f t="shared" ref="H9:H32" si="26">F9-D9</f>
        <v>0.26730277284948373</v>
      </c>
      <c r="I9" s="69">
        <f>'RD T1'!E37</f>
        <v>0.27707868114640266</v>
      </c>
      <c r="J9" s="69">
        <f t="shared" ref="J9:J32" si="27">SUM(H9:I9)</f>
        <v>0.54438145399588644</v>
      </c>
      <c r="L9" t="str">
        <f t="shared" ref="L9:L32" si="28">A9</f>
        <v>12 Other managers and proprietors</v>
      </c>
      <c r="M9" s="69">
        <v>1.9822148416340923</v>
      </c>
      <c r="N9" s="69">
        <v>2.4257668260674645</v>
      </c>
      <c r="O9" s="69">
        <v>2.6354934966800974</v>
      </c>
      <c r="P9" s="69">
        <v>3.6955981892689431</v>
      </c>
      <c r="Q9" s="69">
        <v>5.188067432558392</v>
      </c>
      <c r="S9" s="69">
        <f t="shared" ref="S9:S35" si="29">Q9-O9</f>
        <v>2.5525739358782946</v>
      </c>
      <c r="T9" s="69">
        <f>'RD T1'!E66</f>
        <v>2.4993610781407902</v>
      </c>
      <c r="U9" s="69">
        <f t="shared" ref="U9:U32" si="30">SUM(S9:T9)</f>
        <v>5.0519350140190848</v>
      </c>
      <c r="W9" t="str">
        <f t="shared" ref="W9:W32" si="31">A9</f>
        <v>12 Other managers and proprietors</v>
      </c>
      <c r="X9" s="69">
        <v>4.7299162387256066</v>
      </c>
      <c r="Y9" s="69">
        <v>5.173386375217305</v>
      </c>
      <c r="Z9" s="69">
        <v>4.9856494671031566</v>
      </c>
      <c r="AA9" s="69">
        <v>6.4218281348409869</v>
      </c>
      <c r="AB9" s="69">
        <v>7.9876839728916789</v>
      </c>
      <c r="AC9" s="69"/>
      <c r="AD9" s="69">
        <f t="shared" ref="AD9:AD32" si="32">AB9-Z9</f>
        <v>3.0020345057885223</v>
      </c>
      <c r="AE9" s="69">
        <f>'RD T1'!E95</f>
        <v>4.3488770318780725</v>
      </c>
      <c r="AF9" s="69">
        <f t="shared" ref="AF9:AF32" si="33">SUM(AD9:AE9)</f>
        <v>7.3509115376665948</v>
      </c>
      <c r="AH9" t="str">
        <f t="shared" ref="AH9:AH32" si="34">L9</f>
        <v>12 Other managers and proprietors</v>
      </c>
      <c r="AI9" s="69">
        <v>1.393596831693062</v>
      </c>
      <c r="AJ9" s="69">
        <v>1.5658444321000493</v>
      </c>
      <c r="AK9" s="69">
        <v>1.5879552340983187</v>
      </c>
      <c r="AL9" s="69">
        <v>1.9465967413959469</v>
      </c>
      <c r="AM9" s="69">
        <v>2.4127571098002951</v>
      </c>
      <c r="AN9" s="69"/>
      <c r="AO9" s="69">
        <f t="shared" ref="AO9:AO32" si="35">AM9-AK9</f>
        <v>0.82480187570197638</v>
      </c>
      <c r="AP9" s="69">
        <f>'RD T1'!E124</f>
        <v>1.3440087420603561</v>
      </c>
      <c r="AQ9" s="69">
        <f t="shared" ref="AQ9:AQ32" si="36">SUM(AO9:AP9)</f>
        <v>2.1688106177623325</v>
      </c>
      <c r="AS9" t="str">
        <f t="shared" ref="AS9:AS32" si="37">W9</f>
        <v>12 Other managers and proprietors</v>
      </c>
      <c r="AT9" s="69">
        <v>1.5608806405877667</v>
      </c>
      <c r="AU9" s="69">
        <v>1.6732990842893261</v>
      </c>
      <c r="AV9" s="69">
        <v>1.6533365748436724</v>
      </c>
      <c r="AW9" s="69">
        <v>2.0717198335640417</v>
      </c>
      <c r="AX9" s="69">
        <v>2.4767292078653309</v>
      </c>
      <c r="AY9" s="69"/>
      <c r="AZ9" s="69">
        <f t="shared" ref="AZ9:AZ32" si="38">AX9-AV9</f>
        <v>0.82339263302165855</v>
      </c>
      <c r="BA9" s="69">
        <f>'RD T1'!E153</f>
        <v>1.3096554480371385</v>
      </c>
      <c r="BB9" s="69">
        <f t="shared" ref="BB9:BB32" si="39">SUM(AZ9:BA9)</f>
        <v>2.1330480810587971</v>
      </c>
      <c r="BD9" t="str">
        <f t="shared" ref="BD9:BD32" si="40">AH9</f>
        <v>12 Other managers and proprietors</v>
      </c>
      <c r="BE9" s="69">
        <v>3.9744558726642838</v>
      </c>
      <c r="BF9" s="69">
        <v>3.4460168578563097</v>
      </c>
      <c r="BG9" s="69">
        <v>3.6495281928028214</v>
      </c>
      <c r="BH9" s="69">
        <v>4.1214119448415474</v>
      </c>
      <c r="BI9" s="69">
        <v>4.3575307727930497</v>
      </c>
      <c r="BJ9" s="69"/>
      <c r="BK9" s="69">
        <f t="shared" ref="BK9:BK32" si="41">BI9-BG9</f>
        <v>0.70800257999022831</v>
      </c>
      <c r="BL9" s="69">
        <f>'RD T1'!E182</f>
        <v>2.0282700522172825</v>
      </c>
      <c r="BM9" s="69">
        <f t="shared" ref="BM9:BM32" si="42">SUM(BK9:BL9)</f>
        <v>2.7362726322075108</v>
      </c>
      <c r="BO9" t="str">
        <f t="shared" ref="BO9:BO32" si="43">AS9</f>
        <v>12 Other managers and proprietors</v>
      </c>
      <c r="BP9" s="69">
        <v>3.8339865562860784</v>
      </c>
      <c r="BQ9" s="69">
        <v>3.7136033019823218</v>
      </c>
      <c r="BR9" s="69">
        <v>3.5171193516279806</v>
      </c>
      <c r="BS9" s="69">
        <v>4.2979240126812046</v>
      </c>
      <c r="BT9" s="69">
        <v>4.2435193614231483</v>
      </c>
      <c r="BU9" s="69"/>
      <c r="BV9" s="69">
        <f t="shared" ref="BV9:BV32" si="44">BT9-BR9</f>
        <v>0.72640000979516772</v>
      </c>
      <c r="BW9" s="69">
        <f>'RD T1'!E211</f>
        <v>2.2554917705185344</v>
      </c>
      <c r="BX9" s="69">
        <f t="shared" ref="BX9:BX32" si="45">SUM(BV9:BW9)</f>
        <v>2.9818917803137022</v>
      </c>
      <c r="BZ9" t="str">
        <f t="shared" ref="BZ9:BZ32" si="46">BD9</f>
        <v>12 Other managers and proprietors</v>
      </c>
      <c r="CA9" s="69">
        <v>2.4628052253080055</v>
      </c>
      <c r="CB9" s="69">
        <v>2.1895079203307501</v>
      </c>
      <c r="CC9" s="69">
        <v>1.8810397102565537</v>
      </c>
      <c r="CD9" s="69">
        <v>2.1865650295075301</v>
      </c>
      <c r="CE9" s="69">
        <v>1.7172523863205804</v>
      </c>
      <c r="CF9" s="69"/>
      <c r="CG9" s="69">
        <f t="shared" ref="CG9:CG32" si="47">CE9-CC9</f>
        <v>-0.16378732393597328</v>
      </c>
      <c r="CH9" s="69">
        <f>'RD T1'!E240</f>
        <v>0.89665416611995052</v>
      </c>
      <c r="CI9" s="69">
        <f t="shared" ref="CI9:CI32" si="48">SUM(CG9:CH9)</f>
        <v>0.73286684218397724</v>
      </c>
      <c r="CK9" t="str">
        <f t="shared" ref="CK9:CK32" si="49">BO9</f>
        <v>12 Other managers and proprietors</v>
      </c>
      <c r="CL9" s="69">
        <v>0.69364931975061617</v>
      </c>
      <c r="CM9" s="69">
        <v>0.70158298272445752</v>
      </c>
      <c r="CN9" s="69">
        <v>0.60217959539450749</v>
      </c>
      <c r="CO9" s="69">
        <v>0.86358952008787793</v>
      </c>
      <c r="CP9" s="69">
        <v>1.1167712128420462</v>
      </c>
      <c r="CQ9" s="69"/>
      <c r="CR9" s="69">
        <f t="shared" ref="CR9:CR32" si="50">CP9-CN9</f>
        <v>0.51459161744753867</v>
      </c>
      <c r="CS9" s="69">
        <f>'RD T1'!E269</f>
        <v>0.31032254319817915</v>
      </c>
      <c r="CT9" s="69">
        <f t="shared" ref="CT9:CT32" si="51">SUM(CR9:CS9)</f>
        <v>0.82491416064571776</v>
      </c>
    </row>
    <row r="10" spans="1:98" x14ac:dyDescent="0.2">
      <c r="A10" s="10" t="str">
        <f>name!D6</f>
        <v>21 Science, research, engineering and technology professionals</v>
      </c>
      <c r="B10" s="69">
        <v>1.607925658386512</v>
      </c>
      <c r="C10" s="69">
        <v>1.9753917532524732</v>
      </c>
      <c r="D10" s="69">
        <v>2.1328094901666308</v>
      </c>
      <c r="E10" s="69">
        <v>2.3918186127412717</v>
      </c>
      <c r="F10" s="69">
        <v>2.9941132027410413</v>
      </c>
      <c r="G10" s="11"/>
      <c r="H10" s="69">
        <f t="shared" si="26"/>
        <v>0.86130371257441052</v>
      </c>
      <c r="I10" s="69">
        <f>'RD T1'!E38</f>
        <v>0.97605836600199203</v>
      </c>
      <c r="J10" s="69">
        <f t="shared" si="27"/>
        <v>1.8373620785764024</v>
      </c>
      <c r="L10" t="str">
        <f t="shared" si="28"/>
        <v>21 Science, research, engineering and technology professionals</v>
      </c>
      <c r="M10" s="69">
        <v>6.5211862969822159</v>
      </c>
      <c r="N10" s="69">
        <v>7.7210429668049505</v>
      </c>
      <c r="O10" s="69">
        <v>8.8179553236484995</v>
      </c>
      <c r="P10" s="69">
        <v>10.37516193874627</v>
      </c>
      <c r="Q10" s="69">
        <v>13.53258549009694</v>
      </c>
      <c r="R10" s="11"/>
      <c r="S10" s="69">
        <f t="shared" si="29"/>
        <v>4.7146301664484405</v>
      </c>
      <c r="T10" s="69">
        <f>'RD T1'!E67</f>
        <v>4.5543708643465601</v>
      </c>
      <c r="U10" s="69">
        <f t="shared" si="30"/>
        <v>9.2690010307949997</v>
      </c>
      <c r="W10" t="str">
        <f t="shared" si="31"/>
        <v>21 Science, research, engineering and technology professionals</v>
      </c>
      <c r="X10" s="69">
        <v>12.835365998270907</v>
      </c>
      <c r="Y10" s="69">
        <v>13.143982868859888</v>
      </c>
      <c r="Z10" s="69">
        <v>13.152103287361363</v>
      </c>
      <c r="AA10" s="69">
        <v>13.681128157464583</v>
      </c>
      <c r="AB10" s="69">
        <v>14.445091334481036</v>
      </c>
      <c r="AC10" s="69"/>
      <c r="AD10" s="69">
        <f t="shared" si="32"/>
        <v>1.2929880471196729</v>
      </c>
      <c r="AE10" s="69">
        <f>'RD T1'!E96</f>
        <v>5.5763992676298439</v>
      </c>
      <c r="AF10" s="69">
        <f t="shared" si="33"/>
        <v>6.8693873147495168</v>
      </c>
      <c r="AH10" t="str">
        <f t="shared" si="34"/>
        <v>21 Science, research, engineering and technology professionals</v>
      </c>
      <c r="AI10" s="69">
        <v>1.3812307300403315</v>
      </c>
      <c r="AJ10" s="69">
        <v>1.3938148796593597</v>
      </c>
      <c r="AK10" s="69">
        <v>1.464549405191623</v>
      </c>
      <c r="AL10" s="69">
        <v>1.5249935404391983</v>
      </c>
      <c r="AM10" s="69">
        <v>1.7229014327411638</v>
      </c>
      <c r="AN10" s="69"/>
      <c r="AO10" s="69">
        <f t="shared" si="35"/>
        <v>0.25835202754954079</v>
      </c>
      <c r="AP10" s="69">
        <f>'RD T1'!E125</f>
        <v>0.62316236347743859</v>
      </c>
      <c r="AQ10" s="69">
        <f t="shared" si="36"/>
        <v>0.88151439102697937</v>
      </c>
      <c r="AS10" t="str">
        <f t="shared" si="37"/>
        <v>21 Science, research, engineering and technology professionals</v>
      </c>
      <c r="AT10" s="69">
        <v>3.4328041753209146</v>
      </c>
      <c r="AU10" s="69">
        <v>3.5574193336276498</v>
      </c>
      <c r="AV10" s="69">
        <v>3.5552088154800137</v>
      </c>
      <c r="AW10" s="69">
        <v>3.3366039624070045</v>
      </c>
      <c r="AX10" s="69">
        <v>3.2604867973486766</v>
      </c>
      <c r="AY10" s="69"/>
      <c r="AZ10" s="69">
        <f t="shared" si="38"/>
        <v>-0.29472201813133703</v>
      </c>
      <c r="BA10" s="69">
        <f>'RD T1'!E154</f>
        <v>1.2181634946596649</v>
      </c>
      <c r="BB10" s="69">
        <f t="shared" si="39"/>
        <v>0.92344147652832786</v>
      </c>
      <c r="BD10" t="str">
        <f t="shared" si="40"/>
        <v>21 Science, research, engineering and technology professionals</v>
      </c>
      <c r="BE10" s="69">
        <v>4.5554592988887936</v>
      </c>
      <c r="BF10" s="69">
        <v>4.2563200940961439</v>
      </c>
      <c r="BG10" s="69">
        <v>4.713040077600879</v>
      </c>
      <c r="BH10" s="69">
        <v>4.3479325876427755</v>
      </c>
      <c r="BI10" s="69">
        <v>4.0900098784924399</v>
      </c>
      <c r="BJ10" s="69"/>
      <c r="BK10" s="69">
        <f t="shared" si="41"/>
        <v>-0.62303019910843904</v>
      </c>
      <c r="BL10" s="69">
        <f>'RD T1'!E183</f>
        <v>1.2172945870545466</v>
      </c>
      <c r="BM10" s="69">
        <f t="shared" si="42"/>
        <v>0.59426438794610759</v>
      </c>
      <c r="BO10" t="str">
        <f t="shared" si="43"/>
        <v>21 Science, research, engineering and technology professionals</v>
      </c>
      <c r="BP10" s="69">
        <v>3.2153862612073847</v>
      </c>
      <c r="BQ10" s="69">
        <v>3.2475110902752244</v>
      </c>
      <c r="BR10" s="69">
        <v>3.1370990811795485</v>
      </c>
      <c r="BS10" s="69">
        <v>3.0739386219579083</v>
      </c>
      <c r="BT10" s="69">
        <v>2.67216782758666</v>
      </c>
      <c r="BU10" s="69"/>
      <c r="BV10" s="69">
        <f t="shared" si="44"/>
        <v>-0.46493125359288845</v>
      </c>
      <c r="BW10" s="69">
        <f>'RD T1'!E212</f>
        <v>0.96540273233481588</v>
      </c>
      <c r="BX10" s="69">
        <f t="shared" si="45"/>
        <v>0.50047147874192743</v>
      </c>
      <c r="BZ10" t="str">
        <f t="shared" si="46"/>
        <v>21 Science, research, engineering and technology professionals</v>
      </c>
      <c r="CA10" s="69">
        <v>2.1247290307980005</v>
      </c>
      <c r="CB10" s="69">
        <v>1.851200948849228</v>
      </c>
      <c r="CC10" s="69">
        <v>1.8006283227267781</v>
      </c>
      <c r="CD10" s="69">
        <v>1.8950812110849502</v>
      </c>
      <c r="CE10" s="69">
        <v>1.313574387467265</v>
      </c>
      <c r="CF10" s="69"/>
      <c r="CG10" s="69">
        <f t="shared" si="47"/>
        <v>-0.48705393525951313</v>
      </c>
      <c r="CH10" s="69">
        <f>'RD T1'!E241</f>
        <v>0.49850110459569869</v>
      </c>
      <c r="CI10" s="69">
        <f t="shared" si="48"/>
        <v>1.1447169336185559E-2</v>
      </c>
      <c r="CK10" t="str">
        <f t="shared" si="49"/>
        <v>21 Science, research, engineering and technology professionals</v>
      </c>
      <c r="CL10" s="69">
        <v>0.35332598119570435</v>
      </c>
      <c r="CM10" s="69">
        <v>0.42859363224616864</v>
      </c>
      <c r="CN10" s="69">
        <v>0.4278866185149392</v>
      </c>
      <c r="CO10" s="69">
        <v>0.61471977237253916</v>
      </c>
      <c r="CP10" s="69">
        <v>0.91784418686946112</v>
      </c>
      <c r="CQ10" s="69"/>
      <c r="CR10" s="69">
        <f t="shared" si="50"/>
        <v>0.48995756835452192</v>
      </c>
      <c r="CS10" s="69">
        <f>'RD T1'!E270</f>
        <v>0.19713036061054684</v>
      </c>
      <c r="CT10" s="69">
        <f t="shared" si="51"/>
        <v>0.68708792896506876</v>
      </c>
    </row>
    <row r="11" spans="1:98" x14ac:dyDescent="0.2">
      <c r="A11" s="10" t="str">
        <f>name!D7</f>
        <v>22 Health professionals</v>
      </c>
      <c r="B11" s="69">
        <v>1.1731606492482953</v>
      </c>
      <c r="C11" s="69">
        <v>1.5883055152629861</v>
      </c>
      <c r="D11" s="69">
        <v>1.6714061994480989</v>
      </c>
      <c r="E11" s="69">
        <v>2.0002630759250368</v>
      </c>
      <c r="F11" s="69">
        <v>2.4369784021078402</v>
      </c>
      <c r="G11" s="11"/>
      <c r="H11" s="69">
        <f t="shared" si="26"/>
        <v>0.76557220265974135</v>
      </c>
      <c r="I11" s="69">
        <f>'RD T1'!E39</f>
        <v>1.071907355691559</v>
      </c>
      <c r="J11" s="69">
        <f t="shared" si="27"/>
        <v>1.8374795583513004</v>
      </c>
      <c r="L11" t="str">
        <f t="shared" si="28"/>
        <v>22 Health professionals</v>
      </c>
      <c r="M11" s="69">
        <v>3.6147175150684019</v>
      </c>
      <c r="N11" s="69">
        <v>4.9009561903511134</v>
      </c>
      <c r="O11" s="69">
        <v>5.1657639335790657</v>
      </c>
      <c r="P11" s="69">
        <v>6.0684726279341055</v>
      </c>
      <c r="Q11" s="69">
        <v>7.1532296104647255</v>
      </c>
      <c r="R11" s="11"/>
      <c r="S11" s="69">
        <f t="shared" si="29"/>
        <v>1.9874656768856598</v>
      </c>
      <c r="T11" s="69">
        <f>'RD T1'!E68</f>
        <v>3.4483646288561443</v>
      </c>
      <c r="U11" s="69">
        <f t="shared" si="30"/>
        <v>5.4358303057418045</v>
      </c>
      <c r="W11" t="str">
        <f t="shared" si="31"/>
        <v>22 Health professionals</v>
      </c>
      <c r="X11" s="69">
        <v>8.1065413317979491</v>
      </c>
      <c r="Y11" s="69">
        <v>9.9893614333165157</v>
      </c>
      <c r="Z11" s="69">
        <v>9.8374278502966561</v>
      </c>
      <c r="AA11" s="69">
        <v>10.87887336438542</v>
      </c>
      <c r="AB11" s="69">
        <v>11.903022859323109</v>
      </c>
      <c r="AC11" s="69"/>
      <c r="AD11" s="69">
        <f t="shared" si="32"/>
        <v>2.0655950090264525</v>
      </c>
      <c r="AE11" s="69">
        <f>'RD T1'!E97</f>
        <v>6.3640973206190683</v>
      </c>
      <c r="AF11" s="69">
        <f t="shared" si="33"/>
        <v>8.4296923296455208</v>
      </c>
      <c r="AH11" t="str">
        <f t="shared" si="34"/>
        <v>22 Health professionals</v>
      </c>
      <c r="AI11" s="69">
        <v>4.2244995414679609</v>
      </c>
      <c r="AJ11" s="69">
        <v>3.5639405674967852</v>
      </c>
      <c r="AK11" s="69">
        <v>3.1378713782547716</v>
      </c>
      <c r="AL11" s="69">
        <v>1.870197450736262</v>
      </c>
      <c r="AM11" s="69">
        <v>0.66514243098783454</v>
      </c>
      <c r="AN11" s="69"/>
      <c r="AO11" s="69">
        <f t="shared" si="35"/>
        <v>-2.4727289472669369</v>
      </c>
      <c r="AP11" s="69">
        <f>'RD T1'!E126</f>
        <v>0.61952254520013783</v>
      </c>
      <c r="AQ11" s="69">
        <f t="shared" si="36"/>
        <v>-1.8532064020667991</v>
      </c>
      <c r="AS11" t="str">
        <f t="shared" si="37"/>
        <v>22 Health professionals</v>
      </c>
      <c r="AT11" s="69">
        <v>0.57114988510769282</v>
      </c>
      <c r="AU11" s="69">
        <v>0.66764615780629744</v>
      </c>
      <c r="AV11" s="69">
        <v>0.74281732440861037</v>
      </c>
      <c r="AW11" s="69">
        <v>0.76394947237143851</v>
      </c>
      <c r="AX11" s="69">
        <v>0.8177879968598285</v>
      </c>
      <c r="AY11" s="69"/>
      <c r="AZ11" s="69">
        <f t="shared" si="38"/>
        <v>7.4970672451218134E-2</v>
      </c>
      <c r="BA11" s="69">
        <f>'RD T1'!E155</f>
        <v>0.40194249025800627</v>
      </c>
      <c r="BB11" s="69">
        <f t="shared" si="39"/>
        <v>0.4769131627092244</v>
      </c>
      <c r="BD11" t="str">
        <f t="shared" si="40"/>
        <v>22 Health professionals</v>
      </c>
      <c r="BE11" s="69">
        <v>2.1004585202716943</v>
      </c>
      <c r="BF11" s="69">
        <v>2.4806070181389819</v>
      </c>
      <c r="BG11" s="69">
        <v>2.6924128385261596</v>
      </c>
      <c r="BH11" s="69">
        <v>2.8401260657086453</v>
      </c>
      <c r="BI11" s="69">
        <v>3.0645169353343977</v>
      </c>
      <c r="BJ11" s="69"/>
      <c r="BK11" s="69">
        <f t="shared" si="41"/>
        <v>0.37210409680823808</v>
      </c>
      <c r="BL11" s="69">
        <f>'RD T1'!E184</f>
        <v>1.6640919768159108</v>
      </c>
      <c r="BM11" s="69">
        <f t="shared" si="42"/>
        <v>2.0361960736241489</v>
      </c>
      <c r="BO11" t="str">
        <f t="shared" si="43"/>
        <v>22 Health professionals</v>
      </c>
      <c r="BP11" s="69">
        <v>1.5432471246752566</v>
      </c>
      <c r="BQ11" s="69">
        <v>1.6913144003380329</v>
      </c>
      <c r="BR11" s="69">
        <v>1.6905222373853528</v>
      </c>
      <c r="BS11" s="69">
        <v>1.7118437090359819</v>
      </c>
      <c r="BT11" s="69">
        <v>1.3488399382863177</v>
      </c>
      <c r="BU11" s="69"/>
      <c r="BV11" s="69">
        <f t="shared" si="44"/>
        <v>-0.34168229909903514</v>
      </c>
      <c r="BW11" s="69">
        <f>'RD T1'!E213</f>
        <v>0.75158523776512209</v>
      </c>
      <c r="BX11" s="69">
        <f t="shared" si="45"/>
        <v>0.40990293866608696</v>
      </c>
      <c r="BZ11" t="str">
        <f t="shared" si="46"/>
        <v>22 Health professionals</v>
      </c>
      <c r="CA11" s="69">
        <v>0.913622167865767</v>
      </c>
      <c r="CB11" s="69">
        <v>1.0814494254908436</v>
      </c>
      <c r="CC11" s="69">
        <v>0.88369610653034258</v>
      </c>
      <c r="CD11" s="69">
        <v>0.94046246887741913</v>
      </c>
      <c r="CE11" s="69">
        <v>0.58928720991189776</v>
      </c>
      <c r="CF11" s="69"/>
      <c r="CG11" s="69">
        <f t="shared" si="47"/>
        <v>-0.29440889661844483</v>
      </c>
      <c r="CH11" s="69">
        <f>'RD T1'!E242</f>
        <v>0.35596270638350974</v>
      </c>
      <c r="CI11" s="69">
        <f t="shared" si="48"/>
        <v>6.1553809765064915E-2</v>
      </c>
      <c r="CK11" t="str">
        <f t="shared" si="49"/>
        <v>22 Health professionals</v>
      </c>
      <c r="CL11" s="69">
        <v>7.9365253922370982E-2</v>
      </c>
      <c r="CM11" s="69">
        <v>0.12796000859304052</v>
      </c>
      <c r="CN11" s="69">
        <v>0.1323743426467231</v>
      </c>
      <c r="CO11" s="69">
        <v>0.22985350829238221</v>
      </c>
      <c r="CP11" s="69">
        <v>0.45390154068991651</v>
      </c>
      <c r="CQ11" s="69"/>
      <c r="CR11" s="69">
        <f t="shared" si="50"/>
        <v>0.32152719804319341</v>
      </c>
      <c r="CS11" s="69">
        <f>'RD T1'!E271</f>
        <v>0.10727824598961608</v>
      </c>
      <c r="CT11" s="69">
        <f t="shared" si="51"/>
        <v>0.42880544403280951</v>
      </c>
    </row>
    <row r="12" spans="1:98" x14ac:dyDescent="0.2">
      <c r="A12" s="10" t="str">
        <f>name!D8</f>
        <v>23 Teaching and other educational professionals</v>
      </c>
      <c r="B12" s="69">
        <v>2.2290521573253446</v>
      </c>
      <c r="C12" s="69">
        <v>2.4479337260610756</v>
      </c>
      <c r="D12" s="69">
        <v>2.5931070740093136</v>
      </c>
      <c r="E12" s="69">
        <v>2.9044933455038557</v>
      </c>
      <c r="F12" s="69">
        <v>3.4092669861531539</v>
      </c>
      <c r="G12" s="11"/>
      <c r="H12" s="69">
        <f t="shared" si="26"/>
        <v>0.81615991214384032</v>
      </c>
      <c r="I12" s="69">
        <f>'RD T1'!E40</f>
        <v>1.5436009079003863</v>
      </c>
      <c r="J12" s="69">
        <f t="shared" si="27"/>
        <v>2.3597608200442268</v>
      </c>
      <c r="L12" t="str">
        <f t="shared" si="28"/>
        <v>23 Teaching and other educational professionals</v>
      </c>
      <c r="M12" s="69">
        <v>12.956518217405076</v>
      </c>
      <c r="N12" s="69">
        <v>14.485645506300443</v>
      </c>
      <c r="O12" s="69">
        <v>14.8949219777439</v>
      </c>
      <c r="P12" s="69">
        <v>16.534007532244676</v>
      </c>
      <c r="Q12" s="69">
        <v>19.04084487590621</v>
      </c>
      <c r="R12" s="11"/>
      <c r="S12" s="69">
        <f t="shared" si="29"/>
        <v>4.1459228981623095</v>
      </c>
      <c r="T12" s="69">
        <f>'RD T1'!E69</f>
        <v>9.2006691818916853</v>
      </c>
      <c r="U12" s="69">
        <f t="shared" si="30"/>
        <v>13.346592080053995</v>
      </c>
      <c r="W12" t="str">
        <f t="shared" si="31"/>
        <v>23 Teaching and other educational professionals</v>
      </c>
      <c r="X12" s="69">
        <v>9.4299361975334133</v>
      </c>
      <c r="Y12" s="69">
        <v>8.4701043313341629</v>
      </c>
      <c r="Z12" s="69">
        <v>8.2789243034156179</v>
      </c>
      <c r="AA12" s="69">
        <v>7.4190259111154369</v>
      </c>
      <c r="AB12" s="69">
        <v>6.5160104087111659</v>
      </c>
      <c r="AC12" s="69"/>
      <c r="AD12" s="69">
        <f t="shared" si="32"/>
        <v>-1.762913894704452</v>
      </c>
      <c r="AE12" s="69">
        <f>'RD T1'!E98</f>
        <v>3.7656262367465168</v>
      </c>
      <c r="AF12" s="69">
        <f t="shared" si="33"/>
        <v>2.0027123420420647</v>
      </c>
      <c r="AH12" t="str">
        <f t="shared" si="34"/>
        <v>23 Teaching and other educational professionals</v>
      </c>
      <c r="AI12" s="69">
        <v>1.2459437700704223</v>
      </c>
      <c r="AJ12" s="69">
        <v>0.72936880513777325</v>
      </c>
      <c r="AK12" s="69">
        <v>0.64187444886463807</v>
      </c>
      <c r="AL12" s="69">
        <v>0.44835179845022688</v>
      </c>
      <c r="AM12" s="69">
        <v>0.4501813445897343</v>
      </c>
      <c r="AN12" s="69"/>
      <c r="AO12" s="69">
        <f t="shared" si="35"/>
        <v>-0.19169310427490377</v>
      </c>
      <c r="AP12" s="69">
        <f>'RD T1'!E127</f>
        <v>0.14370746204143142</v>
      </c>
      <c r="AQ12" s="69">
        <f t="shared" si="36"/>
        <v>-4.7985642233472348E-2</v>
      </c>
      <c r="AS12" t="str">
        <f t="shared" si="37"/>
        <v>23 Teaching and other educational professionals</v>
      </c>
      <c r="AT12" s="69">
        <v>0.31905459334999037</v>
      </c>
      <c r="AU12" s="69">
        <v>0.31582942742080466</v>
      </c>
      <c r="AV12" s="69">
        <v>0.31489381615401746</v>
      </c>
      <c r="AW12" s="69">
        <v>0.26595642880538489</v>
      </c>
      <c r="AX12" s="69">
        <v>0.24190018940930066</v>
      </c>
      <c r="AY12" s="69"/>
      <c r="AZ12" s="69">
        <f t="shared" si="38"/>
        <v>-7.2993626744716794E-2</v>
      </c>
      <c r="BA12" s="69">
        <f>'RD T1'!E156</f>
        <v>0.12795380261068492</v>
      </c>
      <c r="BB12" s="69">
        <f t="shared" si="39"/>
        <v>5.4960175865968131E-2</v>
      </c>
      <c r="BD12" t="str">
        <f t="shared" si="40"/>
        <v>23 Teaching and other educational professionals</v>
      </c>
      <c r="BE12" s="69">
        <v>1.1370787189254539</v>
      </c>
      <c r="BF12" s="69">
        <v>1.0351757778279116</v>
      </c>
      <c r="BG12" s="69">
        <v>1.1741156580575869</v>
      </c>
      <c r="BH12" s="69">
        <v>1.221113018648972</v>
      </c>
      <c r="BI12" s="69">
        <v>1.4573154557823962</v>
      </c>
      <c r="BJ12" s="69"/>
      <c r="BK12" s="69">
        <f t="shared" si="41"/>
        <v>0.2831997977248093</v>
      </c>
      <c r="BL12" s="69">
        <f>'RD T1'!E185</f>
        <v>0.54119800394639839</v>
      </c>
      <c r="BM12" s="69">
        <f t="shared" si="42"/>
        <v>0.82439780167120769</v>
      </c>
      <c r="BO12" t="str">
        <f t="shared" si="43"/>
        <v>23 Teaching and other educational professionals</v>
      </c>
      <c r="BP12" s="69">
        <v>0.92378614694705596</v>
      </c>
      <c r="BQ12" s="69">
        <v>0.84743120672766781</v>
      </c>
      <c r="BR12" s="69">
        <v>0.85589346929338428</v>
      </c>
      <c r="BS12" s="69">
        <v>0.82482432605914802</v>
      </c>
      <c r="BT12" s="69">
        <v>0.74526410742388294</v>
      </c>
      <c r="BU12" s="69"/>
      <c r="BV12" s="69">
        <f t="shared" si="44"/>
        <v>-0.11062936186950134</v>
      </c>
      <c r="BW12" s="69">
        <f>'RD T1'!E214</f>
        <v>0.36461729077124866</v>
      </c>
      <c r="BX12" s="69">
        <f t="shared" si="45"/>
        <v>0.25398792890174732</v>
      </c>
      <c r="BZ12" t="str">
        <f t="shared" si="46"/>
        <v>23 Teaching and other educational professionals</v>
      </c>
      <c r="CA12" s="69">
        <v>0.60850215480179748</v>
      </c>
      <c r="CB12" s="69">
        <v>0.56268464925553952</v>
      </c>
      <c r="CC12" s="69">
        <v>0.52866642537789932</v>
      </c>
      <c r="CD12" s="69">
        <v>0.58958140146066662</v>
      </c>
      <c r="CE12" s="69">
        <v>0.51878476167897081</v>
      </c>
      <c r="CF12" s="69"/>
      <c r="CG12" s="69">
        <f t="shared" si="47"/>
        <v>-9.8816636989285112E-3</v>
      </c>
      <c r="CH12" s="69">
        <f>'RD T1'!E243</f>
        <v>0.24193590834768239</v>
      </c>
      <c r="CI12" s="69">
        <f t="shared" si="48"/>
        <v>0.23205424464875388</v>
      </c>
      <c r="CK12" t="str">
        <f t="shared" si="49"/>
        <v>23 Teaching and other educational professionals</v>
      </c>
      <c r="CL12" s="69">
        <v>8.3564981777867975E-2</v>
      </c>
      <c r="CM12" s="69">
        <v>0.10742089804395955</v>
      </c>
      <c r="CN12" s="69">
        <v>0.11851130058028142</v>
      </c>
      <c r="CO12" s="69">
        <v>0.16641739984459025</v>
      </c>
      <c r="CP12" s="69">
        <v>0.20132423698223223</v>
      </c>
      <c r="CQ12" s="69"/>
      <c r="CR12" s="69">
        <f t="shared" si="50"/>
        <v>8.281293640195081E-2</v>
      </c>
      <c r="CS12" s="69">
        <f>'RD T1'!E272</f>
        <v>5.946106100884662E-2</v>
      </c>
      <c r="CT12" s="69">
        <f t="shared" si="51"/>
        <v>0.14227399741079744</v>
      </c>
    </row>
    <row r="13" spans="1:98" x14ac:dyDescent="0.2">
      <c r="A13" s="10" t="str">
        <f>name!D9</f>
        <v>24 Business, media and public service professionals</v>
      </c>
      <c r="B13" s="69">
        <v>0.57319468741830426</v>
      </c>
      <c r="C13" s="69">
        <v>0.71270088405214116</v>
      </c>
      <c r="D13" s="69">
        <v>0.82821047471431064</v>
      </c>
      <c r="E13" s="69">
        <v>1.0402038364964044</v>
      </c>
      <c r="F13" s="69">
        <v>1.4014499909474105</v>
      </c>
      <c r="G13" s="11"/>
      <c r="H13" s="69">
        <f t="shared" si="26"/>
        <v>0.57323951623309988</v>
      </c>
      <c r="I13" s="69">
        <f>'RD T1'!E41</f>
        <v>0.56319360860894119</v>
      </c>
      <c r="J13" s="69">
        <f t="shared" si="27"/>
        <v>1.136433124842041</v>
      </c>
      <c r="L13" t="str">
        <f t="shared" si="28"/>
        <v>24 Business, media and public service professionals</v>
      </c>
      <c r="M13" s="69">
        <v>7.1166589021035946</v>
      </c>
      <c r="N13" s="69">
        <v>9.0019275597406025</v>
      </c>
      <c r="O13" s="69">
        <v>9.8993901893769483</v>
      </c>
      <c r="P13" s="69">
        <v>11.776874319453393</v>
      </c>
      <c r="Q13" s="69">
        <v>14.669078342015077</v>
      </c>
      <c r="R13" s="11"/>
      <c r="S13" s="69">
        <f t="shared" si="29"/>
        <v>4.7696881526381283</v>
      </c>
      <c r="T13" s="69">
        <f>'RD T1'!E70</f>
        <v>6.2781788696539138</v>
      </c>
      <c r="U13" s="69">
        <f t="shared" si="30"/>
        <v>11.047867022292042</v>
      </c>
      <c r="W13" t="str">
        <f t="shared" si="31"/>
        <v>24 Business, media and public service professionals</v>
      </c>
      <c r="X13" s="69">
        <v>13.166843034333247</v>
      </c>
      <c r="Y13" s="69">
        <v>14.780632379512406</v>
      </c>
      <c r="Z13" s="69">
        <v>15.488745166513718</v>
      </c>
      <c r="AA13" s="69">
        <v>17.102922156607043</v>
      </c>
      <c r="AB13" s="69">
        <v>18.886412620785915</v>
      </c>
      <c r="AC13" s="69"/>
      <c r="AD13" s="69">
        <f t="shared" si="32"/>
        <v>3.397667454272197</v>
      </c>
      <c r="AE13" s="69">
        <f>'RD T1'!E99</f>
        <v>9.0146420021170695</v>
      </c>
      <c r="AF13" s="69">
        <f t="shared" si="33"/>
        <v>12.412309456389266</v>
      </c>
      <c r="AH13" t="str">
        <f t="shared" si="34"/>
        <v>24 Business, media and public service professionals</v>
      </c>
      <c r="AI13" s="69">
        <v>1.562096666131068</v>
      </c>
      <c r="AJ13" s="69">
        <v>1.5074102384233368</v>
      </c>
      <c r="AK13" s="69">
        <v>1.6102923317393318</v>
      </c>
      <c r="AL13" s="69">
        <v>1.5519754448660092</v>
      </c>
      <c r="AM13" s="69">
        <v>1.6672338133351792</v>
      </c>
      <c r="AN13" s="69"/>
      <c r="AO13" s="69">
        <f t="shared" si="35"/>
        <v>5.6941481595847332E-2</v>
      </c>
      <c r="AP13" s="69">
        <f>'RD T1'!E128</f>
        <v>0.60839869249408707</v>
      </c>
      <c r="AQ13" s="69">
        <f t="shared" si="36"/>
        <v>0.6653401740899344</v>
      </c>
      <c r="AS13" t="str">
        <f t="shared" si="37"/>
        <v>24 Business, media and public service professionals</v>
      </c>
      <c r="AT13" s="69">
        <v>2.1824319769750677</v>
      </c>
      <c r="AU13" s="69">
        <v>2.3720855366347346</v>
      </c>
      <c r="AV13" s="69">
        <v>2.4958754812536679</v>
      </c>
      <c r="AW13" s="69">
        <v>2.6931112698599211</v>
      </c>
      <c r="AX13" s="69">
        <v>3.0077735628535929</v>
      </c>
      <c r="AY13" s="69"/>
      <c r="AZ13" s="69">
        <f t="shared" si="38"/>
        <v>0.511898081599925</v>
      </c>
      <c r="BA13" s="69">
        <f>'RD T1'!E157</f>
        <v>1.3519780430976347</v>
      </c>
      <c r="BB13" s="69">
        <f t="shared" si="39"/>
        <v>1.8638761246975597</v>
      </c>
      <c r="BD13" t="str">
        <f t="shared" si="40"/>
        <v>24 Business, media and public service professionals</v>
      </c>
      <c r="BE13" s="69">
        <v>4.5704476272846417</v>
      </c>
      <c r="BF13" s="69">
        <v>4.6706954500162672</v>
      </c>
      <c r="BG13" s="69">
        <v>5.4142049304898174</v>
      </c>
      <c r="BH13" s="69">
        <v>5.8322319898414063</v>
      </c>
      <c r="BI13" s="69">
        <v>6.2413086509118978</v>
      </c>
      <c r="BJ13" s="69"/>
      <c r="BK13" s="69">
        <f t="shared" si="41"/>
        <v>0.82710372042208036</v>
      </c>
      <c r="BL13" s="69">
        <f>'RD T1'!E186</f>
        <v>2.4560094966048398</v>
      </c>
      <c r="BM13" s="69">
        <f t="shared" si="42"/>
        <v>3.2831132170269202</v>
      </c>
      <c r="BO13" t="str">
        <f t="shared" si="43"/>
        <v>24 Business, media and public service professionals</v>
      </c>
      <c r="BP13" s="69">
        <v>3.2704789777805301</v>
      </c>
      <c r="BQ13" s="69">
        <v>3.3808927975072494</v>
      </c>
      <c r="BR13" s="69">
        <v>3.3606453681094575</v>
      </c>
      <c r="BS13" s="69">
        <v>3.4580600423196493</v>
      </c>
      <c r="BT13" s="69">
        <v>2.9720118589444535</v>
      </c>
      <c r="BU13" s="69"/>
      <c r="BV13" s="69">
        <f t="shared" si="44"/>
        <v>-0.38863350916500394</v>
      </c>
      <c r="BW13" s="69">
        <f>'RD T1'!E215</f>
        <v>1.3101372662984678</v>
      </c>
      <c r="BX13" s="69">
        <f t="shared" si="45"/>
        <v>0.92150375713346389</v>
      </c>
      <c r="BZ13" t="str">
        <f t="shared" si="46"/>
        <v>24 Business, media and public service professionals</v>
      </c>
      <c r="CA13" s="69">
        <v>2.016976314338133</v>
      </c>
      <c r="CB13" s="69">
        <v>1.9992863299517873</v>
      </c>
      <c r="CC13" s="69">
        <v>1.9669671483206315</v>
      </c>
      <c r="CD13" s="69">
        <v>2.074269305842698</v>
      </c>
      <c r="CE13" s="69">
        <v>1.4116094223861371</v>
      </c>
      <c r="CF13" s="69"/>
      <c r="CG13" s="69">
        <f t="shared" si="47"/>
        <v>-0.5553577259344944</v>
      </c>
      <c r="CH13" s="69">
        <f>'RD T1'!E244</f>
        <v>0.69142547852468306</v>
      </c>
      <c r="CI13" s="69">
        <f t="shared" si="48"/>
        <v>0.13606775259018866</v>
      </c>
      <c r="CK13" t="str">
        <f t="shared" si="49"/>
        <v>24 Business, media and public service professionals</v>
      </c>
      <c r="CL13" s="69">
        <v>0.34879209780849935</v>
      </c>
      <c r="CM13" s="69">
        <v>0.42988462591091686</v>
      </c>
      <c r="CN13" s="69">
        <v>0.43704437166800236</v>
      </c>
      <c r="CO13" s="69">
        <v>0.57661716919246064</v>
      </c>
      <c r="CP13" s="69">
        <v>0.83063602984084894</v>
      </c>
      <c r="CQ13" s="69"/>
      <c r="CR13" s="69">
        <f t="shared" si="50"/>
        <v>0.39359165817284658</v>
      </c>
      <c r="CS13" s="69">
        <f>'RD T1'!E273</f>
        <v>0.20332137163748615</v>
      </c>
      <c r="CT13" s="69">
        <f t="shared" si="51"/>
        <v>0.59691302981033267</v>
      </c>
    </row>
    <row r="14" spans="1:98" x14ac:dyDescent="0.2">
      <c r="A14" s="10" t="str">
        <f>name!D10</f>
        <v>31 Science, engineering and technology associate professionals</v>
      </c>
      <c r="B14" s="69">
        <v>0.16565585234372923</v>
      </c>
      <c r="C14" s="69">
        <v>0.23488968167896085</v>
      </c>
      <c r="D14" s="69">
        <v>0.26710916215964942</v>
      </c>
      <c r="E14" s="69">
        <v>0.28382129149911228</v>
      </c>
      <c r="F14" s="69">
        <v>0.40229990569258328</v>
      </c>
      <c r="G14" s="11"/>
      <c r="H14" s="69">
        <f t="shared" si="26"/>
        <v>0.13519074353293387</v>
      </c>
      <c r="I14" s="69">
        <f>'RD T1'!E42</f>
        <v>0.15204306562164696</v>
      </c>
      <c r="J14" s="69">
        <f t="shared" si="27"/>
        <v>0.28723380915458085</v>
      </c>
      <c r="L14" t="str">
        <f t="shared" si="28"/>
        <v>31 Science, engineering and technology associate professionals</v>
      </c>
      <c r="M14" s="69">
        <v>1.0147902495481098</v>
      </c>
      <c r="N14" s="69">
        <v>1.2762906466294348</v>
      </c>
      <c r="O14" s="69">
        <v>1.5252145383229359</v>
      </c>
      <c r="P14" s="69">
        <v>1.4559777958357214</v>
      </c>
      <c r="Q14" s="69">
        <v>1.8530395446793504</v>
      </c>
      <c r="R14" s="11"/>
      <c r="S14" s="69">
        <f t="shared" si="29"/>
        <v>0.32782500635641454</v>
      </c>
      <c r="T14" s="69">
        <f>'RD T1'!E71</f>
        <v>0.70872168312537476</v>
      </c>
      <c r="U14" s="69">
        <f t="shared" si="30"/>
        <v>1.0365466894817894</v>
      </c>
      <c r="W14" t="str">
        <f t="shared" si="31"/>
        <v>31 Science, engineering and technology associate professionals</v>
      </c>
      <c r="X14" s="69">
        <v>2.4875099367457225</v>
      </c>
      <c r="Y14" s="69">
        <v>2.8197170782738112</v>
      </c>
      <c r="Z14" s="69">
        <v>2.937706345771026</v>
      </c>
      <c r="AA14" s="69">
        <v>2.6444376744256699</v>
      </c>
      <c r="AB14" s="69">
        <v>2.8997349576448972</v>
      </c>
      <c r="AC14" s="69"/>
      <c r="AD14" s="69">
        <f t="shared" si="32"/>
        <v>-3.7971388126128769E-2</v>
      </c>
      <c r="AE14" s="69">
        <f>'RD T1'!E100</f>
        <v>1.2473876911690747</v>
      </c>
      <c r="AF14" s="69">
        <f t="shared" si="33"/>
        <v>1.2094163030429459</v>
      </c>
      <c r="AH14" t="str">
        <f t="shared" si="34"/>
        <v>31 Science, engineering and technology associate professionals</v>
      </c>
      <c r="AI14" s="69">
        <v>0.42734131138244258</v>
      </c>
      <c r="AJ14" s="69">
        <v>0.50514058219106917</v>
      </c>
      <c r="AK14" s="69">
        <v>0.56388596639926236</v>
      </c>
      <c r="AL14" s="69">
        <v>0.56125476148865938</v>
      </c>
      <c r="AM14" s="69">
        <v>0.72289586872927603</v>
      </c>
      <c r="AN14" s="69"/>
      <c r="AO14" s="69">
        <f t="shared" si="35"/>
        <v>0.15900990233001366</v>
      </c>
      <c r="AP14" s="69">
        <f>'RD T1'!E129</f>
        <v>0.29815848217979923</v>
      </c>
      <c r="AQ14" s="69">
        <f t="shared" si="36"/>
        <v>0.4571683845098129</v>
      </c>
      <c r="AS14" t="str">
        <f t="shared" si="37"/>
        <v>31 Science, engineering and technology associate professionals</v>
      </c>
      <c r="AT14" s="69">
        <v>1.0824320031673127</v>
      </c>
      <c r="AU14" s="69">
        <v>1.1937872270348457</v>
      </c>
      <c r="AV14" s="69">
        <v>1.2485581584081102</v>
      </c>
      <c r="AW14" s="69">
        <v>1.0081911662950804</v>
      </c>
      <c r="AX14" s="69">
        <v>0.99575551425492892</v>
      </c>
      <c r="AY14" s="69"/>
      <c r="AZ14" s="69">
        <f t="shared" si="38"/>
        <v>-0.25280264415318132</v>
      </c>
      <c r="BA14" s="69">
        <f>'RD T1'!E158</f>
        <v>0.39949736051293921</v>
      </c>
      <c r="BB14" s="69">
        <f t="shared" si="39"/>
        <v>0.14669471635975789</v>
      </c>
      <c r="BD14" t="str">
        <f t="shared" si="40"/>
        <v>31 Science, engineering and technology associate professionals</v>
      </c>
      <c r="BE14" s="69">
        <v>1.7060709497594353</v>
      </c>
      <c r="BF14" s="69">
        <v>1.6648331070156119</v>
      </c>
      <c r="BG14" s="69">
        <v>1.9758318400948915</v>
      </c>
      <c r="BH14" s="69">
        <v>1.4512615292952227</v>
      </c>
      <c r="BI14" s="69">
        <v>1.1204134363787874</v>
      </c>
      <c r="BJ14" s="69"/>
      <c r="BK14" s="69">
        <f t="shared" si="41"/>
        <v>-0.85541840371610411</v>
      </c>
      <c r="BL14" s="69">
        <f>'RD T1'!E187</f>
        <v>0.4835194173096854</v>
      </c>
      <c r="BM14" s="69">
        <f t="shared" si="42"/>
        <v>-0.37189898640641872</v>
      </c>
      <c r="BO14" t="str">
        <f t="shared" si="43"/>
        <v>31 Science, engineering and technology associate professionals</v>
      </c>
      <c r="BP14" s="69">
        <v>1.280712175685941</v>
      </c>
      <c r="BQ14" s="69">
        <v>1.399319854148535</v>
      </c>
      <c r="BR14" s="69">
        <v>1.442186351714646</v>
      </c>
      <c r="BS14" s="69">
        <v>1.2235340586055239</v>
      </c>
      <c r="BT14" s="69">
        <v>1.1105816438429144</v>
      </c>
      <c r="BU14" s="69"/>
      <c r="BV14" s="69">
        <f t="shared" si="44"/>
        <v>-0.33160470787173169</v>
      </c>
      <c r="BW14" s="69">
        <f>'RD T1'!E216</f>
        <v>0.45535331779054988</v>
      </c>
      <c r="BX14" s="69">
        <f t="shared" si="45"/>
        <v>0.1237486099188182</v>
      </c>
      <c r="BZ14" t="str">
        <f t="shared" si="46"/>
        <v>31 Science, engineering and technology associate professionals</v>
      </c>
      <c r="CA14" s="69">
        <v>1.0043118632999903</v>
      </c>
      <c r="CB14" s="69">
        <v>0.98111191511951601</v>
      </c>
      <c r="CC14" s="69">
        <v>1.0341821041719443</v>
      </c>
      <c r="CD14" s="69">
        <v>0.91730837355880868</v>
      </c>
      <c r="CE14" s="69">
        <v>0.76828840105097607</v>
      </c>
      <c r="CF14" s="69"/>
      <c r="CG14" s="69">
        <f t="shared" si="47"/>
        <v>-0.26589370312096827</v>
      </c>
      <c r="CH14" s="69">
        <f>'RD T1'!E245</f>
        <v>0.29771694138098298</v>
      </c>
      <c r="CI14" s="69">
        <f t="shared" si="48"/>
        <v>3.1823238260014708E-2</v>
      </c>
      <c r="CK14" t="str">
        <f t="shared" si="49"/>
        <v>31 Science, engineering and technology associate professionals</v>
      </c>
      <c r="CL14" s="69">
        <v>0.14847264468024571</v>
      </c>
      <c r="CM14" s="69">
        <v>0.2021062747761635</v>
      </c>
      <c r="CN14" s="69">
        <v>0.23871266054567578</v>
      </c>
      <c r="CO14" s="69">
        <v>0.29810248127184102</v>
      </c>
      <c r="CP14" s="69">
        <v>0.51014876711883905</v>
      </c>
      <c r="CQ14" s="69"/>
      <c r="CR14" s="69">
        <f t="shared" si="50"/>
        <v>0.2714361065731633</v>
      </c>
      <c r="CS14" s="69">
        <f>'RD T1'!E274</f>
        <v>0.12303407405621163</v>
      </c>
      <c r="CT14" s="69">
        <f t="shared" si="51"/>
        <v>0.39447018062937494</v>
      </c>
    </row>
    <row r="15" spans="1:98" x14ac:dyDescent="0.2">
      <c r="A15" s="10" t="str">
        <f>name!D11</f>
        <v>32 Health and social care associate professionals</v>
      </c>
      <c r="B15" s="69">
        <v>4.899413968258811E-2</v>
      </c>
      <c r="C15" s="69">
        <v>6.1125973538043901E-2</v>
      </c>
      <c r="D15" s="69">
        <v>6.0378186057104946E-2</v>
      </c>
      <c r="E15" s="69">
        <v>7.7482614749948636E-2</v>
      </c>
      <c r="F15" s="69">
        <v>0.10469486195617396</v>
      </c>
      <c r="G15" s="11"/>
      <c r="H15" s="69">
        <f t="shared" si="26"/>
        <v>4.4316675899069014E-2</v>
      </c>
      <c r="I15" s="69">
        <f>'RD T1'!E43</f>
        <v>5.1748115821844472E-2</v>
      </c>
      <c r="J15" s="69">
        <f t="shared" si="27"/>
        <v>9.6064791720913478E-2</v>
      </c>
      <c r="L15" t="str">
        <f t="shared" si="28"/>
        <v>32 Health and social care associate professionals</v>
      </c>
      <c r="M15" s="69">
        <v>0.95813459174232618</v>
      </c>
      <c r="N15" s="69">
        <v>1.272910607394053</v>
      </c>
      <c r="O15" s="69">
        <v>1.3509948447047304</v>
      </c>
      <c r="P15" s="69">
        <v>1.5846836404550464</v>
      </c>
      <c r="Q15" s="69">
        <v>2.0150578283114378</v>
      </c>
      <c r="R15" s="11"/>
      <c r="S15" s="69">
        <f t="shared" si="29"/>
        <v>0.66406298360670735</v>
      </c>
      <c r="T15" s="69">
        <f>'RD T1'!E72</f>
        <v>1.0048130622100573</v>
      </c>
      <c r="U15" s="69">
        <f t="shared" si="30"/>
        <v>1.6688760458167646</v>
      </c>
      <c r="W15" t="str">
        <f t="shared" si="31"/>
        <v>32 Health and social care associate professionals</v>
      </c>
      <c r="X15" s="69">
        <v>2.9555967838815236</v>
      </c>
      <c r="Y15" s="69">
        <v>3.5926747721571637</v>
      </c>
      <c r="Z15" s="69">
        <v>3.6431774720130154</v>
      </c>
      <c r="AA15" s="69">
        <v>3.9814705188698944</v>
      </c>
      <c r="AB15" s="69">
        <v>4.629494170545736</v>
      </c>
      <c r="AC15" s="69"/>
      <c r="AD15" s="69">
        <f t="shared" si="32"/>
        <v>0.98631669853272053</v>
      </c>
      <c r="AE15" s="69">
        <f>'RD T1'!E101</f>
        <v>2.6102183669509222</v>
      </c>
      <c r="AF15" s="69">
        <f t="shared" si="33"/>
        <v>3.5965350654836428</v>
      </c>
      <c r="AH15" t="str">
        <f t="shared" si="34"/>
        <v>32 Health and social care associate professionals</v>
      </c>
      <c r="AI15" s="69">
        <v>2.0206955879360287</v>
      </c>
      <c r="AJ15" s="69">
        <v>1.8367782044122285</v>
      </c>
      <c r="AK15" s="69">
        <v>1.7511390223745742</v>
      </c>
      <c r="AL15" s="69">
        <v>1.2561310552417735</v>
      </c>
      <c r="AM15" s="69">
        <v>0.74359021119252877</v>
      </c>
      <c r="AN15" s="69"/>
      <c r="AO15" s="69">
        <f t="shared" si="35"/>
        <v>-1.0075488111820454</v>
      </c>
      <c r="AP15" s="69">
        <f>'RD T1'!E130</f>
        <v>0.49051026869827918</v>
      </c>
      <c r="AQ15" s="69">
        <f t="shared" si="36"/>
        <v>-0.51703854248376624</v>
      </c>
      <c r="AS15" t="str">
        <f t="shared" si="37"/>
        <v>32 Health and social care associate professionals</v>
      </c>
      <c r="AT15" s="69">
        <v>0.4611909072513703</v>
      </c>
      <c r="AU15" s="69">
        <v>0.51971063251090899</v>
      </c>
      <c r="AV15" s="69">
        <v>0.58530784795974611</v>
      </c>
      <c r="AW15" s="69">
        <v>0.55533583117493335</v>
      </c>
      <c r="AX15" s="69">
        <v>0.60029093954959922</v>
      </c>
      <c r="AY15" s="69"/>
      <c r="AZ15" s="69">
        <f t="shared" si="38"/>
        <v>1.4983091589853115E-2</v>
      </c>
      <c r="BA15" s="69">
        <f>'RD T1'!E159</f>
        <v>0.32678270983181501</v>
      </c>
      <c r="BB15" s="69">
        <f t="shared" si="39"/>
        <v>0.34176580142166813</v>
      </c>
      <c r="BD15" t="str">
        <f t="shared" si="40"/>
        <v>32 Health and social care associate professionals</v>
      </c>
      <c r="BE15" s="69">
        <v>1.7043190196081683</v>
      </c>
      <c r="BF15" s="69">
        <v>1.9554934324317597</v>
      </c>
      <c r="BG15" s="69">
        <v>2.1704554021651865</v>
      </c>
      <c r="BH15" s="69">
        <v>2.1285190159566367</v>
      </c>
      <c r="BI15" s="69">
        <v>2.4283746851967858</v>
      </c>
      <c r="BJ15" s="69"/>
      <c r="BK15" s="69">
        <f t="shared" si="41"/>
        <v>0.25791928303159928</v>
      </c>
      <c r="BL15" s="69">
        <f>'RD T1'!E188</f>
        <v>1.3288875031345324</v>
      </c>
      <c r="BM15" s="69">
        <f t="shared" si="42"/>
        <v>1.5868067861661317</v>
      </c>
      <c r="BO15" t="str">
        <f t="shared" si="43"/>
        <v>32 Health and social care associate professionals</v>
      </c>
      <c r="BP15" s="69">
        <v>1.340915493707403</v>
      </c>
      <c r="BQ15" s="69">
        <v>1.4097318832174963</v>
      </c>
      <c r="BR15" s="69">
        <v>1.4259909928251395</v>
      </c>
      <c r="BS15" s="69">
        <v>1.337558167866143</v>
      </c>
      <c r="BT15" s="69">
        <v>1.0922942230208936</v>
      </c>
      <c r="BU15" s="69"/>
      <c r="BV15" s="69">
        <f t="shared" si="44"/>
        <v>-0.3336967698042459</v>
      </c>
      <c r="BW15" s="69">
        <f>'RD T1'!E217</f>
        <v>0.64271265509390529</v>
      </c>
      <c r="BX15" s="69">
        <f t="shared" si="45"/>
        <v>0.3090158852896594</v>
      </c>
      <c r="BZ15" t="str">
        <f t="shared" si="46"/>
        <v>32 Health and social care associate professionals</v>
      </c>
      <c r="CA15" s="69">
        <v>0.54651881329307739</v>
      </c>
      <c r="CB15" s="69">
        <v>0.49961667314547126</v>
      </c>
      <c r="CC15" s="69">
        <v>0.4224566653746335</v>
      </c>
      <c r="CD15" s="69">
        <v>0.38564161578890954</v>
      </c>
      <c r="CE15" s="69">
        <v>0.24067369969007063</v>
      </c>
      <c r="CF15" s="69"/>
      <c r="CG15" s="69">
        <f t="shared" si="47"/>
        <v>-0.18178296568456287</v>
      </c>
      <c r="CH15" s="69">
        <f>'RD T1'!E246</f>
        <v>0.14752660889641284</v>
      </c>
      <c r="CI15" s="69">
        <f t="shared" si="48"/>
        <v>-3.4256356788150033E-2</v>
      </c>
      <c r="CK15" t="str">
        <f t="shared" si="49"/>
        <v>32 Health and social care associate professionals</v>
      </c>
      <c r="CL15" s="69">
        <v>6.0696829028392289E-2</v>
      </c>
      <c r="CM15" s="69">
        <v>7.6350972100601405E-2</v>
      </c>
      <c r="CN15" s="69">
        <v>8.1276563938726384E-2</v>
      </c>
      <c r="CO15" s="69">
        <v>0.11726765609736271</v>
      </c>
      <c r="CP15" s="69">
        <v>0.22068863181275961</v>
      </c>
      <c r="CQ15" s="69"/>
      <c r="CR15" s="69">
        <f t="shared" si="50"/>
        <v>0.13941206787403321</v>
      </c>
      <c r="CS15" s="69">
        <f>'RD T1'!E275</f>
        <v>5.6579379687793689E-2</v>
      </c>
      <c r="CT15" s="69">
        <f t="shared" si="51"/>
        <v>0.1959914475618269</v>
      </c>
    </row>
    <row r="16" spans="1:98" x14ac:dyDescent="0.2">
      <c r="A16" s="10" t="str">
        <f>name!D12</f>
        <v>33 Protective service occupations</v>
      </c>
      <c r="B16" s="69">
        <v>2.3550181667292711E-2</v>
      </c>
      <c r="C16" s="69">
        <v>2.3290883453282282E-2</v>
      </c>
      <c r="D16" s="69">
        <v>2.7039268695701602E-2</v>
      </c>
      <c r="E16" s="69">
        <v>3.7751442881363943E-2</v>
      </c>
      <c r="F16" s="69">
        <v>5.6802502574210725E-2</v>
      </c>
      <c r="G16" s="11"/>
      <c r="H16" s="69">
        <f t="shared" si="26"/>
        <v>2.9763233878509123E-2</v>
      </c>
      <c r="I16" s="69">
        <f>'RD T1'!E44</f>
        <v>1.4907510525681731E-2</v>
      </c>
      <c r="J16" s="69">
        <f t="shared" si="27"/>
        <v>4.4670744404190853E-2</v>
      </c>
      <c r="L16" t="str">
        <f t="shared" si="28"/>
        <v>33 Protective service occupations</v>
      </c>
      <c r="M16" s="69">
        <v>0.46286092046661659</v>
      </c>
      <c r="N16" s="69">
        <v>0.50977084136895601</v>
      </c>
      <c r="O16" s="69">
        <v>0.63475686426685241</v>
      </c>
      <c r="P16" s="69">
        <v>0.87803401406010739</v>
      </c>
      <c r="Q16" s="69">
        <v>1.3547485635733552</v>
      </c>
      <c r="R16" s="11"/>
      <c r="S16" s="69">
        <f t="shared" si="29"/>
        <v>0.71999169930650275</v>
      </c>
      <c r="T16" s="69">
        <f>'RD T1'!E73</f>
        <v>0.3325918707886113</v>
      </c>
      <c r="U16" s="69">
        <f t="shared" si="30"/>
        <v>1.0525835700951141</v>
      </c>
      <c r="W16" t="str">
        <f t="shared" si="31"/>
        <v>33 Protective service occupations</v>
      </c>
      <c r="X16" s="69">
        <v>2.1664209528154972</v>
      </c>
      <c r="Y16" s="69">
        <v>2.3909622905861507</v>
      </c>
      <c r="Z16" s="69">
        <v>2.6271982481871556</v>
      </c>
      <c r="AA16" s="69">
        <v>3.4564219916397172</v>
      </c>
      <c r="AB16" s="69">
        <v>4.7313090855193414</v>
      </c>
      <c r="AC16" s="69"/>
      <c r="AD16" s="69">
        <f t="shared" si="32"/>
        <v>2.1041108373321857</v>
      </c>
      <c r="AE16" s="69">
        <f>'RD T1'!E102</f>
        <v>1.6212131238540339</v>
      </c>
      <c r="AF16" s="69">
        <f t="shared" si="33"/>
        <v>3.7253239611862199</v>
      </c>
      <c r="AH16" t="str">
        <f t="shared" si="34"/>
        <v>33 Protective service occupations</v>
      </c>
      <c r="AI16" s="69">
        <v>0.59064001691675061</v>
      </c>
      <c r="AJ16" s="69">
        <v>0.63037355163892783</v>
      </c>
      <c r="AK16" s="69">
        <v>0.69246288815640533</v>
      </c>
      <c r="AL16" s="69">
        <v>0.8693195147027647</v>
      </c>
      <c r="AM16" s="69">
        <v>1.1345045216094245</v>
      </c>
      <c r="AN16" s="69"/>
      <c r="AO16" s="69">
        <f t="shared" si="35"/>
        <v>0.44204163345301917</v>
      </c>
      <c r="AP16" s="69">
        <f>'RD T1'!E131</f>
        <v>0.35770823181920541</v>
      </c>
      <c r="AQ16" s="69">
        <f t="shared" si="36"/>
        <v>0.79974986527222458</v>
      </c>
      <c r="AS16" t="str">
        <f t="shared" si="37"/>
        <v>33 Protective service occupations</v>
      </c>
      <c r="AT16" s="69">
        <v>0.56396604199880607</v>
      </c>
      <c r="AU16" s="69">
        <v>0.51220143347124469</v>
      </c>
      <c r="AV16" s="69">
        <v>0.55032644325864855</v>
      </c>
      <c r="AW16" s="69">
        <v>0.60822451807249922</v>
      </c>
      <c r="AX16" s="69">
        <v>0.67526187523151049</v>
      </c>
      <c r="AY16" s="69"/>
      <c r="AZ16" s="69">
        <f t="shared" si="38"/>
        <v>0.12493543197286194</v>
      </c>
      <c r="BA16" s="69">
        <f>'RD T1'!E160</f>
        <v>0.23076135768747041</v>
      </c>
      <c r="BB16" s="69">
        <f t="shared" si="39"/>
        <v>0.35569678966033236</v>
      </c>
      <c r="BD16" t="str">
        <f t="shared" si="40"/>
        <v>33 Protective service occupations</v>
      </c>
      <c r="BE16" s="69">
        <v>1.9769661212063725</v>
      </c>
      <c r="BF16" s="69">
        <v>1.6097977022902676</v>
      </c>
      <c r="BG16" s="69">
        <v>1.7838903451613095</v>
      </c>
      <c r="BH16" s="69">
        <v>1.9897338243405414</v>
      </c>
      <c r="BI16" s="69">
        <v>1.9031288907489516</v>
      </c>
      <c r="BJ16" s="69"/>
      <c r="BK16" s="69">
        <f t="shared" si="41"/>
        <v>0.11923854558764213</v>
      </c>
      <c r="BL16" s="69">
        <f>'RD T1'!E189</f>
        <v>0.48693090954513973</v>
      </c>
      <c r="BM16" s="69">
        <f t="shared" si="42"/>
        <v>0.60616945513278186</v>
      </c>
      <c r="BO16" t="str">
        <f t="shared" si="43"/>
        <v>33 Protective service occupations</v>
      </c>
      <c r="BP16" s="69">
        <v>2.062410612517116</v>
      </c>
      <c r="BQ16" s="69">
        <v>1.9335688068352659</v>
      </c>
      <c r="BR16" s="69">
        <v>1.8409834444353768</v>
      </c>
      <c r="BS16" s="69">
        <v>2.06571753280272</v>
      </c>
      <c r="BT16" s="69">
        <v>1.684633884859958</v>
      </c>
      <c r="BU16" s="69"/>
      <c r="BV16" s="69">
        <f t="shared" si="44"/>
        <v>-0.15634955957541874</v>
      </c>
      <c r="BW16" s="69">
        <f>'RD T1'!E218</f>
        <v>0.56080152736344346</v>
      </c>
      <c r="BX16" s="69">
        <f t="shared" si="45"/>
        <v>0.40445196778802472</v>
      </c>
      <c r="BZ16" t="str">
        <f t="shared" si="46"/>
        <v>33 Protective service occupations</v>
      </c>
      <c r="CA16" s="69">
        <v>1.173880768672392</v>
      </c>
      <c r="CB16" s="69">
        <v>1.0165283263009108</v>
      </c>
      <c r="CC16" s="69">
        <v>0.9955720688803843</v>
      </c>
      <c r="CD16" s="69">
        <v>1.1674763001526232</v>
      </c>
      <c r="CE16" s="69">
        <v>0.8824768481501517</v>
      </c>
      <c r="CF16" s="69"/>
      <c r="CG16" s="69">
        <f t="shared" si="47"/>
        <v>-0.11309522073023259</v>
      </c>
      <c r="CH16" s="69">
        <f>'RD T1'!E247</f>
        <v>0.38765136480362461</v>
      </c>
      <c r="CI16" s="69">
        <f t="shared" si="48"/>
        <v>0.27455614407339202</v>
      </c>
      <c r="CK16" t="str">
        <f t="shared" si="49"/>
        <v>33 Protective service occupations</v>
      </c>
      <c r="CL16" s="69">
        <v>0.15219048231377189</v>
      </c>
      <c r="CM16" s="69">
        <v>0.13276591048784753</v>
      </c>
      <c r="CN16" s="69">
        <v>0.12711022302708452</v>
      </c>
      <c r="CO16" s="69">
        <v>7.684430709082074E-2</v>
      </c>
      <c r="CP16" s="69">
        <v>7.3644809280687562E-2</v>
      </c>
      <c r="CQ16" s="69"/>
      <c r="CR16" s="69">
        <f t="shared" si="50"/>
        <v>-5.3465413746396961E-2</v>
      </c>
      <c r="CS16" s="69">
        <f>'RD T1'!E276</f>
        <v>1.63131186895571E-2</v>
      </c>
      <c r="CT16" s="69">
        <f t="shared" si="51"/>
        <v>-3.7152295056839861E-2</v>
      </c>
    </row>
    <row r="17" spans="1:98" x14ac:dyDescent="0.2">
      <c r="A17" s="10" t="str">
        <f>name!D13</f>
        <v>34 Culture, media and sports occupations</v>
      </c>
      <c r="B17" s="69">
        <v>0.14390731928632683</v>
      </c>
      <c r="C17" s="69">
        <v>0.17038761901728505</v>
      </c>
      <c r="D17" s="69">
        <v>0.18373493901181637</v>
      </c>
      <c r="E17" s="69">
        <v>0.19971203458559045</v>
      </c>
      <c r="F17" s="69">
        <v>0.25173673811374747</v>
      </c>
      <c r="G17" s="11"/>
      <c r="H17" s="69">
        <f t="shared" si="26"/>
        <v>6.8001799101931104E-2</v>
      </c>
      <c r="I17" s="69">
        <f>'RD T1'!E45</f>
        <v>0.1155290310464839</v>
      </c>
      <c r="J17" s="69">
        <f t="shared" si="27"/>
        <v>0.18353083014841501</v>
      </c>
      <c r="L17" t="str">
        <f t="shared" si="28"/>
        <v>34 Culture, media and sports occupations</v>
      </c>
      <c r="M17" s="69">
        <v>2.4588962806905257</v>
      </c>
      <c r="N17" s="69">
        <v>2.4859778362161791</v>
      </c>
      <c r="O17" s="69">
        <v>2.9446888081368732</v>
      </c>
      <c r="P17" s="69">
        <v>3.2449014929390958</v>
      </c>
      <c r="Q17" s="69">
        <v>4.1343177445829644</v>
      </c>
      <c r="R17" s="11"/>
      <c r="S17" s="69">
        <f t="shared" si="29"/>
        <v>1.1896289364460912</v>
      </c>
      <c r="T17" s="69">
        <f>'RD T1'!E74</f>
        <v>1.8359492544500358</v>
      </c>
      <c r="U17" s="69">
        <f t="shared" si="30"/>
        <v>3.0255781908961268</v>
      </c>
      <c r="W17" t="str">
        <f t="shared" si="31"/>
        <v>34 Culture, media and sports occupations</v>
      </c>
      <c r="X17" s="69">
        <v>5.4831699420834674</v>
      </c>
      <c r="Y17" s="69">
        <v>5.0327197156473229</v>
      </c>
      <c r="Z17" s="69">
        <v>5.0511157857644866</v>
      </c>
      <c r="AA17" s="69">
        <v>5.0061655608145337</v>
      </c>
      <c r="AB17" s="69">
        <v>5.5063242805235717</v>
      </c>
      <c r="AC17" s="69"/>
      <c r="AD17" s="69">
        <f t="shared" si="32"/>
        <v>0.45520849475908509</v>
      </c>
      <c r="AE17" s="69">
        <f>'RD T1'!E103</f>
        <v>2.5125652883177256</v>
      </c>
      <c r="AF17" s="69">
        <f t="shared" si="33"/>
        <v>2.9677737830768107</v>
      </c>
      <c r="AH17" t="str">
        <f t="shared" si="34"/>
        <v>34 Culture, media and sports occupations</v>
      </c>
      <c r="AI17" s="69">
        <v>0.6175372639314104</v>
      </c>
      <c r="AJ17" s="69">
        <v>0.58857434090183625</v>
      </c>
      <c r="AK17" s="69">
        <v>0.65632714549312754</v>
      </c>
      <c r="AL17" s="69">
        <v>0.61757639520186836</v>
      </c>
      <c r="AM17" s="69">
        <v>0.75951010610957181</v>
      </c>
      <c r="AN17" s="69"/>
      <c r="AO17" s="69">
        <f t="shared" si="35"/>
        <v>0.10318296061644427</v>
      </c>
      <c r="AP17" s="69">
        <f>'RD T1'!E132</f>
        <v>0.30337897860289126</v>
      </c>
      <c r="AQ17" s="69">
        <f t="shared" si="36"/>
        <v>0.40656193921933553</v>
      </c>
      <c r="AS17" t="str">
        <f t="shared" si="37"/>
        <v>34 Culture, media and sports occupations</v>
      </c>
      <c r="AT17" s="69">
        <v>0.90317764333143014</v>
      </c>
      <c r="AU17" s="69">
        <v>0.80220666727565104</v>
      </c>
      <c r="AV17" s="69">
        <v>0.78804533624729356</v>
      </c>
      <c r="AW17" s="69">
        <v>0.71407226387681921</v>
      </c>
      <c r="AX17" s="69">
        <v>0.71039897968886101</v>
      </c>
      <c r="AY17" s="69"/>
      <c r="AZ17" s="69">
        <f t="shared" si="38"/>
        <v>-7.764635655843255E-2</v>
      </c>
      <c r="BA17" s="69">
        <f>'RD T1'!E161</f>
        <v>0.33031873362938663</v>
      </c>
      <c r="BB17" s="69">
        <f t="shared" si="39"/>
        <v>0.25267237707095408</v>
      </c>
      <c r="BD17" t="str">
        <f t="shared" si="40"/>
        <v>34 Culture, media and sports occupations</v>
      </c>
      <c r="BE17" s="69">
        <v>2.2004212745264851</v>
      </c>
      <c r="BF17" s="69">
        <v>1.6645759297304661</v>
      </c>
      <c r="BG17" s="69">
        <v>1.8404394194216678</v>
      </c>
      <c r="BH17" s="69">
        <v>1.649770319667627</v>
      </c>
      <c r="BI17" s="69">
        <v>1.6386330031346459</v>
      </c>
      <c r="BJ17" s="69"/>
      <c r="BK17" s="69">
        <f t="shared" si="41"/>
        <v>-0.20180641628702189</v>
      </c>
      <c r="BL17" s="69">
        <f>'RD T1'!E190</f>
        <v>0.60474002867172549</v>
      </c>
      <c r="BM17" s="69">
        <f t="shared" si="42"/>
        <v>0.4029336123847036</v>
      </c>
      <c r="BO17" t="str">
        <f t="shared" si="43"/>
        <v>34 Culture, media and sports occupations</v>
      </c>
      <c r="BP17" s="69">
        <v>1.2918423473766607</v>
      </c>
      <c r="BQ17" s="69">
        <v>0.93426843263742954</v>
      </c>
      <c r="BR17" s="69">
        <v>0.85871038976289971</v>
      </c>
      <c r="BS17" s="69">
        <v>0.67522107605544202</v>
      </c>
      <c r="BT17" s="69">
        <v>0.3994228882899214</v>
      </c>
      <c r="BU17" s="69"/>
      <c r="BV17" s="69">
        <f t="shared" si="44"/>
        <v>-0.45928750147297831</v>
      </c>
      <c r="BW17" s="69">
        <f>'RD T1'!E219</f>
        <v>0.22725949494110256</v>
      </c>
      <c r="BX17" s="69">
        <f t="shared" si="45"/>
        <v>-0.23202800653187575</v>
      </c>
      <c r="BZ17" t="str">
        <f t="shared" si="46"/>
        <v>34 Culture, media and sports occupations</v>
      </c>
      <c r="CA17" s="69">
        <v>0.95477476311116227</v>
      </c>
      <c r="CB17" s="69">
        <v>0.73876599875329418</v>
      </c>
      <c r="CC17" s="69">
        <v>0.6660954265484943</v>
      </c>
      <c r="CD17" s="69">
        <v>0.587025957375508</v>
      </c>
      <c r="CE17" s="69">
        <v>0.3611006427005794</v>
      </c>
      <c r="CF17" s="69"/>
      <c r="CG17" s="69">
        <f t="shared" si="47"/>
        <v>-0.3049947838479149</v>
      </c>
      <c r="CH17" s="69">
        <f>'RD T1'!E248</f>
        <v>0.19035774511863193</v>
      </c>
      <c r="CI17" s="69">
        <f t="shared" si="48"/>
        <v>-0.11463703872928296</v>
      </c>
      <c r="CK17" t="str">
        <f t="shared" si="49"/>
        <v>34 Culture, media and sports occupations</v>
      </c>
      <c r="CL17" s="69">
        <v>0.2263190498277117</v>
      </c>
      <c r="CM17" s="69">
        <v>0.2331207244677734</v>
      </c>
      <c r="CN17" s="69">
        <v>0.22302420836420295</v>
      </c>
      <c r="CO17" s="69">
        <v>0.26538477051214393</v>
      </c>
      <c r="CP17" s="69">
        <v>0.3711398621864328</v>
      </c>
      <c r="CQ17" s="69"/>
      <c r="CR17" s="69">
        <f t="shared" si="50"/>
        <v>0.14811565382222985</v>
      </c>
      <c r="CS17" s="69">
        <f>'RD T1'!E277</f>
        <v>8.7170887049129009E-2</v>
      </c>
      <c r="CT17" s="69">
        <f t="shared" si="51"/>
        <v>0.23528654087135886</v>
      </c>
    </row>
    <row r="18" spans="1:98" x14ac:dyDescent="0.2">
      <c r="A18" s="10" t="str">
        <f>name!D14</f>
        <v>35 Business and public service associate professionals</v>
      </c>
      <c r="B18" s="69">
        <v>0.44053964836608578</v>
      </c>
      <c r="C18" s="69">
        <v>0.51329121239657216</v>
      </c>
      <c r="D18" s="69">
        <v>0.58983830668565218</v>
      </c>
      <c r="E18" s="69">
        <v>0.66279359263463422</v>
      </c>
      <c r="F18" s="69">
        <v>0.87461489971443318</v>
      </c>
      <c r="G18" s="11"/>
      <c r="H18" s="69">
        <f t="shared" si="26"/>
        <v>0.284776593028781</v>
      </c>
      <c r="I18" s="69">
        <f>'RD T1'!E46</f>
        <v>0.35434083454798276</v>
      </c>
      <c r="J18" s="69">
        <f t="shared" si="27"/>
        <v>0.63911742757676371</v>
      </c>
      <c r="L18" t="str">
        <f t="shared" si="28"/>
        <v>35 Business and public service associate professionals</v>
      </c>
      <c r="M18" s="69">
        <v>4.4928363851255373</v>
      </c>
      <c r="N18" s="69">
        <v>5.3632100955652495</v>
      </c>
      <c r="O18" s="69">
        <v>5.7868638837261708</v>
      </c>
      <c r="P18" s="69">
        <v>6.3178561947346168</v>
      </c>
      <c r="Q18" s="69">
        <v>7.7432920222456243</v>
      </c>
      <c r="R18" s="11"/>
      <c r="S18" s="69">
        <f t="shared" si="29"/>
        <v>1.9564281385194535</v>
      </c>
      <c r="T18" s="69">
        <f>'RD T1'!E75</f>
        <v>3.3320649626416015</v>
      </c>
      <c r="U18" s="69">
        <f t="shared" si="30"/>
        <v>5.2884931011610554</v>
      </c>
      <c r="W18" t="str">
        <f t="shared" si="31"/>
        <v>35 Business and public service associate professionals</v>
      </c>
      <c r="X18" s="69">
        <v>10.386641300478464</v>
      </c>
      <c r="Y18" s="69">
        <v>11.032394417465825</v>
      </c>
      <c r="Z18" s="69">
        <v>11.056254378310665</v>
      </c>
      <c r="AA18" s="69">
        <v>10.813019564398257</v>
      </c>
      <c r="AB18" s="69">
        <v>11.530417067572358</v>
      </c>
      <c r="AC18" s="69"/>
      <c r="AD18" s="69">
        <f t="shared" si="32"/>
        <v>0.4741626892616928</v>
      </c>
      <c r="AE18" s="69">
        <f>'RD T1'!E104</f>
        <v>5.5777858184514368</v>
      </c>
      <c r="AF18" s="69">
        <f t="shared" si="33"/>
        <v>6.0519485077131296</v>
      </c>
      <c r="AH18" t="str">
        <f t="shared" si="34"/>
        <v>35 Business and public service associate professionals</v>
      </c>
      <c r="AI18" s="69">
        <v>2.8346379775508828</v>
      </c>
      <c r="AJ18" s="69">
        <v>3.0368932725664584</v>
      </c>
      <c r="AK18" s="69">
        <v>3.155092631427999</v>
      </c>
      <c r="AL18" s="69">
        <v>3.0613713923522927</v>
      </c>
      <c r="AM18" s="69">
        <v>3.3393547033127926</v>
      </c>
      <c r="AN18" s="69"/>
      <c r="AO18" s="69">
        <f t="shared" si="35"/>
        <v>0.1842620718847936</v>
      </c>
      <c r="AP18" s="69">
        <f>'RD T1'!E133</f>
        <v>1.5286249111487267</v>
      </c>
      <c r="AQ18" s="69">
        <f t="shared" si="36"/>
        <v>1.7128869830335203</v>
      </c>
      <c r="AS18" t="str">
        <f t="shared" si="37"/>
        <v>35 Business and public service associate professionals</v>
      </c>
      <c r="AT18" s="69">
        <v>2.601465643902733</v>
      </c>
      <c r="AU18" s="69">
        <v>2.7542161044336408</v>
      </c>
      <c r="AV18" s="69">
        <v>2.8254289650208997</v>
      </c>
      <c r="AW18" s="69">
        <v>2.7038961937478927</v>
      </c>
      <c r="AX18" s="69">
        <v>2.9622409013685971</v>
      </c>
      <c r="AY18" s="69"/>
      <c r="AZ18" s="69">
        <f t="shared" si="38"/>
        <v>0.13681193634769739</v>
      </c>
      <c r="BA18" s="69">
        <f>'RD T1'!E162</f>
        <v>1.3413672130339784</v>
      </c>
      <c r="BB18" s="69">
        <f t="shared" si="39"/>
        <v>1.4781791493816758</v>
      </c>
      <c r="BD18" t="str">
        <f t="shared" si="40"/>
        <v>35 Business and public service associate professionals</v>
      </c>
      <c r="BE18" s="69">
        <v>7.2129895571020022</v>
      </c>
      <c r="BF18" s="69">
        <v>6.766517921550923</v>
      </c>
      <c r="BG18" s="69">
        <v>7.5336280700029947</v>
      </c>
      <c r="BH18" s="69">
        <v>6.7731681546923994</v>
      </c>
      <c r="BI18" s="69">
        <v>6.6141891701914215</v>
      </c>
      <c r="BJ18" s="69"/>
      <c r="BK18" s="69">
        <f t="shared" si="41"/>
        <v>-0.91943889981157323</v>
      </c>
      <c r="BL18" s="69">
        <f>'RD T1'!E191</f>
        <v>2.9218542784104513</v>
      </c>
      <c r="BM18" s="69">
        <f t="shared" si="42"/>
        <v>2.0024153785988781</v>
      </c>
      <c r="BO18" t="str">
        <f t="shared" si="43"/>
        <v>35 Business and public service associate professionals</v>
      </c>
      <c r="BP18" s="69">
        <v>5.8002474043033194</v>
      </c>
      <c r="BQ18" s="69">
        <v>5.5909406449179926</v>
      </c>
      <c r="BR18" s="69">
        <v>5.4312636830990364</v>
      </c>
      <c r="BS18" s="69">
        <v>4.8984415034638813</v>
      </c>
      <c r="BT18" s="69">
        <v>4.1404816388433288</v>
      </c>
      <c r="BU18" s="69"/>
      <c r="BV18" s="69">
        <f t="shared" si="44"/>
        <v>-1.2907820442557076</v>
      </c>
      <c r="BW18" s="69">
        <f>'RD T1'!E220</f>
        <v>1.8035046259412202</v>
      </c>
      <c r="BX18" s="69">
        <f t="shared" si="45"/>
        <v>0.51272258168551255</v>
      </c>
      <c r="BZ18" t="str">
        <f t="shared" si="46"/>
        <v>35 Business and public service associate professionals</v>
      </c>
      <c r="CA18" s="69">
        <v>3.5219292936609778</v>
      </c>
      <c r="CB18" s="69">
        <v>3.1730249142588995</v>
      </c>
      <c r="CC18" s="69">
        <v>2.9361959849657842</v>
      </c>
      <c r="CD18" s="69">
        <v>2.5717433328894055</v>
      </c>
      <c r="CE18" s="69">
        <v>1.59012386815619</v>
      </c>
      <c r="CF18" s="69"/>
      <c r="CG18" s="69">
        <f t="shared" si="47"/>
        <v>-1.3460721168095942</v>
      </c>
      <c r="CH18" s="69">
        <f>'RD T1'!E249</f>
        <v>0.7932966821324855</v>
      </c>
      <c r="CI18" s="69">
        <f t="shared" si="48"/>
        <v>-0.55277543467710866</v>
      </c>
      <c r="CK18" t="str">
        <f t="shared" si="49"/>
        <v>35 Business and public service associate professionals</v>
      </c>
      <c r="CL18" s="69">
        <v>0.56892074587484409</v>
      </c>
      <c r="CM18" s="69">
        <v>0.62175792378889194</v>
      </c>
      <c r="CN18" s="69">
        <v>0.61884176854720818</v>
      </c>
      <c r="CO18" s="69">
        <v>0.67017889015551435</v>
      </c>
      <c r="CP18" s="69">
        <v>0.95247373091747156</v>
      </c>
      <c r="CQ18" s="69"/>
      <c r="CR18" s="69">
        <f t="shared" si="50"/>
        <v>0.33363196237026338</v>
      </c>
      <c r="CS18" s="69">
        <f>'RD T1'!E278</f>
        <v>0.21993389692384183</v>
      </c>
      <c r="CT18" s="69">
        <f t="shared" si="51"/>
        <v>0.55356585929410518</v>
      </c>
    </row>
    <row r="19" spans="1:98" x14ac:dyDescent="0.2">
      <c r="A19" s="10" t="str">
        <f>name!D15</f>
        <v>41 Administrative occupations</v>
      </c>
      <c r="B19" s="69">
        <v>0.24794076905487375</v>
      </c>
      <c r="C19" s="69">
        <v>0.27385060851439841</v>
      </c>
      <c r="D19" s="69">
        <v>0.33173288981097948</v>
      </c>
      <c r="E19" s="69">
        <v>0.37519256462178929</v>
      </c>
      <c r="F19" s="69">
        <v>0.50668294810209036</v>
      </c>
      <c r="G19" s="11"/>
      <c r="H19" s="69">
        <f t="shared" si="26"/>
        <v>0.17495005829111088</v>
      </c>
      <c r="I19" s="69">
        <f>'RD T1'!E47</f>
        <v>0.21969507165794205</v>
      </c>
      <c r="J19" s="69">
        <f t="shared" si="27"/>
        <v>0.39464512994905293</v>
      </c>
      <c r="L19" t="str">
        <f t="shared" si="28"/>
        <v>41 Administrative occupations</v>
      </c>
      <c r="M19" s="69">
        <v>2.7939788284071936</v>
      </c>
      <c r="N19" s="69">
        <v>3.2562461308007453</v>
      </c>
      <c r="O19" s="69">
        <v>3.5525564633410394</v>
      </c>
      <c r="P19" s="69">
        <v>3.9477238246963182</v>
      </c>
      <c r="Q19" s="69">
        <v>4.9774606020996295</v>
      </c>
      <c r="R19" s="11"/>
      <c r="S19" s="69">
        <f t="shared" si="29"/>
        <v>1.4249041387585901</v>
      </c>
      <c r="T19" s="69">
        <f>'RD T1'!E76</f>
        <v>2.2955157128874224</v>
      </c>
      <c r="U19" s="69">
        <f t="shared" si="30"/>
        <v>3.7204198516460125</v>
      </c>
      <c r="W19" t="str">
        <f t="shared" si="31"/>
        <v>41 Administrative occupations</v>
      </c>
      <c r="X19" s="69">
        <v>9.5869371057580075</v>
      </c>
      <c r="Y19" s="69">
        <v>10.019285602169033</v>
      </c>
      <c r="Z19" s="69">
        <v>10.453869832868163</v>
      </c>
      <c r="AA19" s="69">
        <v>10.649246608571309</v>
      </c>
      <c r="AB19" s="69">
        <v>12.10128895898626</v>
      </c>
      <c r="AC19" s="69"/>
      <c r="AD19" s="69">
        <f t="shared" si="32"/>
        <v>1.6474191261180966</v>
      </c>
      <c r="AE19" s="69">
        <f>'RD T1'!E105</f>
        <v>6.1509304568910776</v>
      </c>
      <c r="AF19" s="69">
        <f t="shared" si="33"/>
        <v>7.7983495830091742</v>
      </c>
      <c r="AH19" t="str">
        <f t="shared" si="34"/>
        <v>41 Administrative occupations</v>
      </c>
      <c r="AI19" s="69">
        <v>3.6536962177170254</v>
      </c>
      <c r="AJ19" s="69">
        <v>3.8979838875451884</v>
      </c>
      <c r="AK19" s="69">
        <v>4.1311828671540489</v>
      </c>
      <c r="AL19" s="69">
        <v>4.1666287701039977</v>
      </c>
      <c r="AM19" s="69">
        <v>4.6394245445166371</v>
      </c>
      <c r="AN19" s="69"/>
      <c r="AO19" s="69">
        <f t="shared" si="35"/>
        <v>0.50824167736258818</v>
      </c>
      <c r="AP19" s="69">
        <f>'RD T1'!E134</f>
        <v>2.5086408024464424</v>
      </c>
      <c r="AQ19" s="69">
        <f t="shared" si="36"/>
        <v>3.0168824798090306</v>
      </c>
      <c r="AS19" t="str">
        <f t="shared" si="37"/>
        <v>41 Administrative occupations</v>
      </c>
      <c r="AT19" s="69">
        <v>3.3009666311725914</v>
      </c>
      <c r="AU19" s="69">
        <v>3.4047292192014109</v>
      </c>
      <c r="AV19" s="69">
        <v>3.5912764506255752</v>
      </c>
      <c r="AW19" s="69">
        <v>3.4326401305282781</v>
      </c>
      <c r="AX19" s="69">
        <v>3.8179143090156513</v>
      </c>
      <c r="AY19" s="69"/>
      <c r="AZ19" s="69">
        <f t="shared" si="38"/>
        <v>0.22663785839007611</v>
      </c>
      <c r="BA19" s="69">
        <f>'RD T1'!E163</f>
        <v>1.9618383339569725</v>
      </c>
      <c r="BB19" s="69">
        <f t="shared" si="39"/>
        <v>2.1884761923470486</v>
      </c>
      <c r="BD19" t="str">
        <f t="shared" si="40"/>
        <v>41 Administrative occupations</v>
      </c>
      <c r="BE19" s="69">
        <v>10.80154190943599</v>
      </c>
      <c r="BF19" s="69">
        <v>9.5797942135640177</v>
      </c>
      <c r="BG19" s="69">
        <v>10.52459392120895</v>
      </c>
      <c r="BH19" s="69">
        <v>8.8597178361610656</v>
      </c>
      <c r="BI19" s="69">
        <v>6.6713986956195805</v>
      </c>
      <c r="BJ19" s="69"/>
      <c r="BK19" s="69">
        <f t="shared" si="41"/>
        <v>-3.8531952255893698</v>
      </c>
      <c r="BL19" s="69">
        <f>'RD T1'!E192</f>
        <v>4.1144939508540288</v>
      </c>
      <c r="BM19" s="69">
        <f t="shared" si="42"/>
        <v>0.26129872526465903</v>
      </c>
      <c r="BO19" t="str">
        <f t="shared" si="43"/>
        <v>41 Administrative occupations</v>
      </c>
      <c r="BP19" s="69">
        <v>12.170749134386293</v>
      </c>
      <c r="BQ19" s="69">
        <v>10.400243212411453</v>
      </c>
      <c r="BR19" s="69">
        <v>10.469131145650206</v>
      </c>
      <c r="BS19" s="69">
        <v>8.6593785021702434</v>
      </c>
      <c r="BT19" s="69">
        <v>5.5938765083385338</v>
      </c>
      <c r="BU19" s="69"/>
      <c r="BV19" s="69">
        <f t="shared" si="44"/>
        <v>-4.8752546373116719</v>
      </c>
      <c r="BW19" s="69">
        <f>'RD T1'!E221</f>
        <v>3.2547293628863052</v>
      </c>
      <c r="BX19" s="69">
        <f t="shared" si="45"/>
        <v>-1.6205252744253666</v>
      </c>
      <c r="BZ19" t="str">
        <f t="shared" si="46"/>
        <v>41 Administrative occupations</v>
      </c>
      <c r="CA19" s="69">
        <v>6.6280143743824507</v>
      </c>
      <c r="CB19" s="69">
        <v>5.6266151387655032</v>
      </c>
      <c r="CC19" s="69">
        <v>4.8487761951198047</v>
      </c>
      <c r="CD19" s="69">
        <v>3.3362835623137097</v>
      </c>
      <c r="CE19" s="69">
        <v>1.0950835089264197</v>
      </c>
      <c r="CF19" s="69"/>
      <c r="CG19" s="69">
        <f t="shared" si="47"/>
        <v>-3.7536926861933848</v>
      </c>
      <c r="CH19" s="69">
        <f>'RD T1'!E250</f>
        <v>1.004570051116972</v>
      </c>
      <c r="CI19" s="69">
        <f t="shared" si="48"/>
        <v>-2.7491226350764126</v>
      </c>
      <c r="CK19" t="str">
        <f t="shared" si="49"/>
        <v>41 Administrative occupations</v>
      </c>
      <c r="CL19" s="69">
        <v>1.1303031349183041</v>
      </c>
      <c r="CM19" s="69">
        <v>1.1728641010842522</v>
      </c>
      <c r="CN19" s="69">
        <v>1.0950598160069962</v>
      </c>
      <c r="CO19" s="69">
        <v>0.80431163336651468</v>
      </c>
      <c r="CP19" s="69">
        <v>0.73318638178612094</v>
      </c>
      <c r="CQ19" s="69"/>
      <c r="CR19" s="69">
        <f t="shared" si="50"/>
        <v>-0.36187343422087526</v>
      </c>
      <c r="CS19" s="69">
        <f>'RD T1'!E279</f>
        <v>0.22336262752883257</v>
      </c>
      <c r="CT19" s="69">
        <f t="shared" si="51"/>
        <v>-0.13851080669204269</v>
      </c>
    </row>
    <row r="20" spans="1:98" x14ac:dyDescent="0.2">
      <c r="A20" s="10" t="str">
        <f>name!D16</f>
        <v>42 Secretarial and related occupations</v>
      </c>
      <c r="B20" s="69">
        <v>2.6960530667284866E-2</v>
      </c>
      <c r="C20" s="69">
        <v>3.435218580035633E-2</v>
      </c>
      <c r="D20" s="69">
        <v>3.4760991948139981E-2</v>
      </c>
      <c r="E20" s="69">
        <v>5.5562495135404066E-2</v>
      </c>
      <c r="F20" s="69">
        <v>0.1087392718890884</v>
      </c>
      <c r="G20" s="11"/>
      <c r="H20" s="69">
        <f t="shared" si="26"/>
        <v>7.397827994094841E-2</v>
      </c>
      <c r="I20" s="69">
        <f>'RD T1'!E48</f>
        <v>4.5739531985224055E-2</v>
      </c>
      <c r="J20" s="69">
        <f t="shared" si="27"/>
        <v>0.11971781192617247</v>
      </c>
      <c r="L20" t="str">
        <f t="shared" si="28"/>
        <v>42 Secretarial and related occupations</v>
      </c>
      <c r="M20" s="69">
        <v>0.60830044576715692</v>
      </c>
      <c r="N20" s="69">
        <v>0.67887424580024447</v>
      </c>
      <c r="O20" s="69">
        <v>0.71484105212684035</v>
      </c>
      <c r="P20" s="69">
        <v>1.0890521423622455</v>
      </c>
      <c r="Q20" s="69">
        <v>1.3725644578285086</v>
      </c>
      <c r="R20" s="11"/>
      <c r="S20" s="69">
        <f t="shared" si="29"/>
        <v>0.65772340570166821</v>
      </c>
      <c r="T20" s="69">
        <f>'RD T1'!E77</f>
        <v>0.66772439135808359</v>
      </c>
      <c r="U20" s="69">
        <f t="shared" si="30"/>
        <v>1.3254477970597518</v>
      </c>
      <c r="W20" t="str">
        <f t="shared" si="31"/>
        <v>42 Secretarial and related occupations</v>
      </c>
      <c r="X20" s="69">
        <v>2.0523767980472596</v>
      </c>
      <c r="Y20" s="69">
        <v>2.0400078424022148</v>
      </c>
      <c r="Z20" s="69">
        <v>2.0815235106270218</v>
      </c>
      <c r="AA20" s="69">
        <v>2.9986646025607406</v>
      </c>
      <c r="AB20" s="69">
        <v>4.450477606500062</v>
      </c>
      <c r="AC20" s="69"/>
      <c r="AD20" s="69">
        <f t="shared" si="32"/>
        <v>2.3689540958730402</v>
      </c>
      <c r="AE20" s="69">
        <f>'RD T1'!E106</f>
        <v>2.0266603402859094</v>
      </c>
      <c r="AF20" s="69">
        <f t="shared" si="33"/>
        <v>4.3956144361589491</v>
      </c>
      <c r="AH20" t="str">
        <f t="shared" si="34"/>
        <v>42 Secretarial and related occupations</v>
      </c>
      <c r="AI20" s="69">
        <v>1.023932974648752</v>
      </c>
      <c r="AJ20" s="69">
        <v>1.027206980960967</v>
      </c>
      <c r="AK20" s="69">
        <v>1.0662933522186033</v>
      </c>
      <c r="AL20" s="69">
        <v>1.4392386951215284</v>
      </c>
      <c r="AM20" s="69">
        <v>1.7517360874213712</v>
      </c>
      <c r="AN20" s="69"/>
      <c r="AO20" s="69">
        <f t="shared" si="35"/>
        <v>0.68544273520276788</v>
      </c>
      <c r="AP20" s="69">
        <f>'RD T1'!E135</f>
        <v>0.88580976355873575</v>
      </c>
      <c r="AQ20" s="69">
        <f t="shared" si="36"/>
        <v>1.5712524987615035</v>
      </c>
      <c r="AS20" t="str">
        <f t="shared" si="37"/>
        <v>42 Secretarial and related occupations</v>
      </c>
      <c r="AT20" s="69">
        <v>0.82891941730361962</v>
      </c>
      <c r="AU20" s="69">
        <v>0.78820924157568384</v>
      </c>
      <c r="AV20" s="69">
        <v>0.81862589664509222</v>
      </c>
      <c r="AW20" s="69">
        <v>1.0456237104017794</v>
      </c>
      <c r="AX20" s="69">
        <v>1.094941848082031</v>
      </c>
      <c r="AY20" s="69"/>
      <c r="AZ20" s="69">
        <f t="shared" si="38"/>
        <v>0.27631595143693877</v>
      </c>
      <c r="BA20" s="69">
        <f>'RD T1'!E164</f>
        <v>0.5883309850269941</v>
      </c>
      <c r="BB20" s="69">
        <f t="shared" si="39"/>
        <v>0.86464693646393287</v>
      </c>
      <c r="BD20" t="str">
        <f t="shared" si="40"/>
        <v>42 Secretarial and related occupations</v>
      </c>
      <c r="BE20" s="69">
        <v>2.9856846555156147</v>
      </c>
      <c r="BF20" s="69">
        <v>2.5700800970637872</v>
      </c>
      <c r="BG20" s="69">
        <v>2.6922227679529733</v>
      </c>
      <c r="BH20" s="69">
        <v>2.8481103051082712</v>
      </c>
      <c r="BI20" s="69">
        <v>0.64782303540210195</v>
      </c>
      <c r="BJ20" s="69"/>
      <c r="BK20" s="69">
        <f t="shared" si="41"/>
        <v>-2.0443997325508714</v>
      </c>
      <c r="BL20" s="69">
        <f>'RD T1'!E193</f>
        <v>1.0260367040793992</v>
      </c>
      <c r="BM20" s="69">
        <f t="shared" si="42"/>
        <v>-1.0183630284714722</v>
      </c>
      <c r="BO20" t="str">
        <f t="shared" si="43"/>
        <v>42 Secretarial and related occupations</v>
      </c>
      <c r="BP20" s="69">
        <v>3.8384709006635314</v>
      </c>
      <c r="BQ20" s="69">
        <v>2.8103015545637007</v>
      </c>
      <c r="BR20" s="69">
        <v>2.7422868918151337</v>
      </c>
      <c r="BS20" s="69">
        <v>2.2387703806917418</v>
      </c>
      <c r="BT20" s="69">
        <v>0.48297314415278469</v>
      </c>
      <c r="BU20" s="69"/>
      <c r="BV20" s="69">
        <f t="shared" si="44"/>
        <v>-2.259313747662349</v>
      </c>
      <c r="BW20" s="69">
        <f>'RD T1'!E222</f>
        <v>0.73006531581865508</v>
      </c>
      <c r="BX20" s="69">
        <f t="shared" si="45"/>
        <v>-1.5292484318436941</v>
      </c>
      <c r="BZ20" t="str">
        <f t="shared" si="46"/>
        <v>42 Secretarial and related occupations</v>
      </c>
      <c r="CA20" s="69">
        <v>3.0209626581244584</v>
      </c>
      <c r="CB20" s="69">
        <v>2.6086788486088457</v>
      </c>
      <c r="CC20" s="69">
        <v>2.1351316138446848</v>
      </c>
      <c r="CD20" s="69">
        <v>0.95528000727344276</v>
      </c>
      <c r="CE20" s="69">
        <v>0.11211346471623328</v>
      </c>
      <c r="CF20" s="69"/>
      <c r="CG20" s="69">
        <f t="shared" si="47"/>
        <v>-2.0230181491284513</v>
      </c>
      <c r="CH20" s="69">
        <f>'RD T1'!E251</f>
        <v>0.35381127735381795</v>
      </c>
      <c r="CI20" s="69">
        <f t="shared" si="48"/>
        <v>-1.6692068717746333</v>
      </c>
      <c r="CK20" t="str">
        <f t="shared" si="49"/>
        <v>42 Secretarial and related occupations</v>
      </c>
      <c r="CL20" s="69">
        <v>0.50796640435158325</v>
      </c>
      <c r="CM20" s="69">
        <v>0.5343559020995029</v>
      </c>
      <c r="CN20" s="69">
        <v>0.50741027892712487</v>
      </c>
      <c r="CO20" s="69">
        <v>0.43187791731929898</v>
      </c>
      <c r="CP20" s="69">
        <v>0.26739306297510984</v>
      </c>
      <c r="CQ20" s="69"/>
      <c r="CR20" s="69">
        <f t="shared" si="50"/>
        <v>-0.24001721595201503</v>
      </c>
      <c r="CS20" s="69">
        <f>'RD T1'!E280</f>
        <v>0.13114935136364064</v>
      </c>
      <c r="CT20" s="69">
        <f t="shared" si="51"/>
        <v>-0.10886786458837439</v>
      </c>
    </row>
    <row r="21" spans="1:98" x14ac:dyDescent="0.2">
      <c r="A21" s="10" t="str">
        <f>name!D17</f>
        <v>51 Skilled agricultural and related trades</v>
      </c>
      <c r="B21" s="69">
        <v>1.4907020860220523E-2</v>
      </c>
      <c r="C21" s="69">
        <v>1.8640803673054311E-2</v>
      </c>
      <c r="D21" s="69">
        <v>1.7650385378884515E-2</v>
      </c>
      <c r="E21" s="69">
        <v>2.1019440563758564E-2</v>
      </c>
      <c r="F21" s="69">
        <v>2.7114310673650128E-2</v>
      </c>
      <c r="G21" s="11"/>
      <c r="H21" s="69">
        <f t="shared" si="26"/>
        <v>9.4639252947656127E-3</v>
      </c>
      <c r="I21" s="69">
        <f>'RD T1'!E49</f>
        <v>1.6039252392002899E-2</v>
      </c>
      <c r="J21" s="69">
        <f t="shared" si="27"/>
        <v>2.5503177686768512E-2</v>
      </c>
      <c r="L21" t="str">
        <f t="shared" si="28"/>
        <v>51 Skilled agricultural and related trades</v>
      </c>
      <c r="M21" s="69">
        <v>9.9355167315255052E-2</v>
      </c>
      <c r="N21" s="69">
        <v>0.12152356466306076</v>
      </c>
      <c r="O21" s="69">
        <v>9.8848429944046398E-2</v>
      </c>
      <c r="P21" s="69">
        <v>0.10968618017018412</v>
      </c>
      <c r="Q21" s="69">
        <v>0.13820475999147641</v>
      </c>
      <c r="R21" s="11"/>
      <c r="S21" s="69">
        <f t="shared" si="29"/>
        <v>3.9356330047430013E-2</v>
      </c>
      <c r="T21" s="69">
        <f>'RD T1'!E78</f>
        <v>6.94505118120603E-2</v>
      </c>
      <c r="U21" s="69">
        <f t="shared" si="30"/>
        <v>0.10880684185949031</v>
      </c>
      <c r="W21" t="str">
        <f t="shared" si="31"/>
        <v>51 Skilled agricultural and related trades</v>
      </c>
      <c r="X21" s="69">
        <v>0.77513857103859585</v>
      </c>
      <c r="Y21" s="69">
        <v>0.84098180297401526</v>
      </c>
      <c r="Z21" s="69">
        <v>0.82294998975373757</v>
      </c>
      <c r="AA21" s="69">
        <v>0.95727011151623842</v>
      </c>
      <c r="AB21" s="69">
        <v>1.3731003888309385</v>
      </c>
      <c r="AC21" s="69"/>
      <c r="AD21" s="69">
        <f t="shared" si="32"/>
        <v>0.55015039907720098</v>
      </c>
      <c r="AE21" s="69">
        <f>'RD T1'!E107</f>
        <v>0.73672420523273086</v>
      </c>
      <c r="AF21" s="69">
        <f t="shared" si="33"/>
        <v>1.2868746043099319</v>
      </c>
      <c r="AH21" t="str">
        <f t="shared" si="34"/>
        <v>51 Skilled agricultural and related trades</v>
      </c>
      <c r="AI21" s="69">
        <v>0.34414681908276312</v>
      </c>
      <c r="AJ21" s="69">
        <v>0.40290509881671011</v>
      </c>
      <c r="AK21" s="69">
        <v>0.32227844538450695</v>
      </c>
      <c r="AL21" s="69">
        <v>0.36848285636236777</v>
      </c>
      <c r="AM21" s="69">
        <v>0.48995857050897179</v>
      </c>
      <c r="AN21" s="69"/>
      <c r="AO21" s="69">
        <f t="shared" si="35"/>
        <v>0.16768012512446484</v>
      </c>
      <c r="AP21" s="69">
        <f>'RD T1'!E136</f>
        <v>0.29086600758818693</v>
      </c>
      <c r="AQ21" s="69">
        <f t="shared" si="36"/>
        <v>0.45854613271265177</v>
      </c>
      <c r="AS21" t="str">
        <f t="shared" si="37"/>
        <v>51 Skilled agricultural and related trades</v>
      </c>
      <c r="AT21" s="69">
        <v>0.46768276421242588</v>
      </c>
      <c r="AU21" s="69">
        <v>0.60475087240744552</v>
      </c>
      <c r="AV21" s="69">
        <v>0.47548756404544085</v>
      </c>
      <c r="AW21" s="69">
        <v>0.50013550719245559</v>
      </c>
      <c r="AX21" s="69">
        <v>0.67597349960988051</v>
      </c>
      <c r="AY21" s="69"/>
      <c r="AZ21" s="69">
        <f t="shared" si="38"/>
        <v>0.20048593556443967</v>
      </c>
      <c r="BA21" s="69">
        <f>'RD T1'!E165</f>
        <v>0.36084999325838835</v>
      </c>
      <c r="BB21" s="69">
        <f t="shared" si="39"/>
        <v>0.56133592882282801</v>
      </c>
      <c r="BD21" t="str">
        <f t="shared" si="40"/>
        <v>51 Skilled agricultural and related trades</v>
      </c>
      <c r="BE21" s="69">
        <v>0.85703837555039342</v>
      </c>
      <c r="BF21" s="69">
        <v>0.82813751583636741</v>
      </c>
      <c r="BG21" s="69">
        <v>0.68396866263122513</v>
      </c>
      <c r="BH21" s="69">
        <v>0.65200425685662544</v>
      </c>
      <c r="BI21" s="69">
        <v>0.66062915553931656</v>
      </c>
      <c r="BJ21" s="69"/>
      <c r="BK21" s="69">
        <f t="shared" si="41"/>
        <v>-2.3339507091908573E-2</v>
      </c>
      <c r="BL21" s="69">
        <f>'RD T1'!E194</f>
        <v>0.35264363899805723</v>
      </c>
      <c r="BM21" s="69">
        <f t="shared" si="42"/>
        <v>0.32930413190614866</v>
      </c>
      <c r="BO21" t="str">
        <f t="shared" si="43"/>
        <v>51 Skilled agricultural and related trades</v>
      </c>
      <c r="BP21" s="69">
        <v>1.2705739581016733</v>
      </c>
      <c r="BQ21" s="69">
        <v>1.3570419839528407</v>
      </c>
      <c r="BR21" s="69">
        <v>0.97978834799514858</v>
      </c>
      <c r="BS21" s="69">
        <v>0.99737058853061344</v>
      </c>
      <c r="BT21" s="69">
        <v>1.0055404175143332</v>
      </c>
      <c r="BU21" s="69"/>
      <c r="BV21" s="69">
        <f t="shared" si="44"/>
        <v>2.5752069519184628E-2</v>
      </c>
      <c r="BW21" s="69">
        <f>'RD T1'!E223</f>
        <v>0.52405076161751207</v>
      </c>
      <c r="BX21" s="69">
        <f t="shared" si="45"/>
        <v>0.5498028311366967</v>
      </c>
      <c r="BZ21" t="str">
        <f t="shared" si="46"/>
        <v>51 Skilled agricultural and related trades</v>
      </c>
      <c r="CA21" s="69">
        <v>1.1051109054415764</v>
      </c>
      <c r="CB21" s="69">
        <v>0.99704328068767745</v>
      </c>
      <c r="CC21" s="69">
        <v>0.83598011470396982</v>
      </c>
      <c r="CD21" s="69">
        <v>0.85663342061879044</v>
      </c>
      <c r="CE21" s="69">
        <v>1.0318029679168181</v>
      </c>
      <c r="CF21" s="69"/>
      <c r="CG21" s="69">
        <f t="shared" si="47"/>
        <v>0.19582285321284831</v>
      </c>
      <c r="CH21" s="69">
        <f>'RD T1'!E252</f>
        <v>0.41144297817160597</v>
      </c>
      <c r="CI21" s="69">
        <f t="shared" si="48"/>
        <v>0.60726583138445434</v>
      </c>
      <c r="CK21" t="str">
        <f t="shared" si="49"/>
        <v>51 Skilled agricultural and related trades</v>
      </c>
      <c r="CL21" s="69">
        <v>0.53068195975528787</v>
      </c>
      <c r="CM21" s="69">
        <v>0.6277049199544833</v>
      </c>
      <c r="CN21" s="69">
        <v>0.41131583944886729</v>
      </c>
      <c r="CO21" s="69">
        <v>0.46755045612671858</v>
      </c>
      <c r="CP21" s="69">
        <v>0.32312871767795487</v>
      </c>
      <c r="CQ21" s="69"/>
      <c r="CR21" s="69">
        <f t="shared" si="50"/>
        <v>-8.8187121770912424E-2</v>
      </c>
      <c r="CS21" s="69">
        <f>'RD T1'!E281</f>
        <v>0.12996558969240937</v>
      </c>
      <c r="CT21" s="69">
        <f t="shared" si="51"/>
        <v>4.1778467921496948E-2</v>
      </c>
    </row>
    <row r="22" spans="1:98" x14ac:dyDescent="0.2">
      <c r="A22" s="10" t="str">
        <f>name!D18</f>
        <v>52 Skilled metal, electrical and electronic trades</v>
      </c>
      <c r="B22" s="69">
        <v>2.0071986351751499E-2</v>
      </c>
      <c r="C22" s="69">
        <v>2.3816905986513537E-2</v>
      </c>
      <c r="D22" s="69">
        <v>2.6541900911063246E-2</v>
      </c>
      <c r="E22" s="69">
        <v>2.8514195996142629E-2</v>
      </c>
      <c r="F22" s="69">
        <v>3.8463141974973462E-2</v>
      </c>
      <c r="G22" s="11"/>
      <c r="H22" s="69">
        <f t="shared" si="26"/>
        <v>1.1921241063910216E-2</v>
      </c>
      <c r="I22" s="69">
        <f>'RD T1'!E50</f>
        <v>1.4232099704304961E-2</v>
      </c>
      <c r="J22" s="69">
        <f t="shared" si="27"/>
        <v>2.6153340768215176E-2</v>
      </c>
      <c r="L22" t="str">
        <f t="shared" si="28"/>
        <v>52 Skilled metal, electrical and electronic trades</v>
      </c>
      <c r="M22" s="69">
        <v>0.40864105311304039</v>
      </c>
      <c r="N22" s="69">
        <v>0.48360452970246021</v>
      </c>
      <c r="O22" s="69">
        <v>0.44475802678651533</v>
      </c>
      <c r="P22" s="69">
        <v>0.63090604534306316</v>
      </c>
      <c r="Q22" s="69">
        <v>1.0492456263901642</v>
      </c>
      <c r="R22" s="11"/>
      <c r="S22" s="69">
        <f t="shared" si="29"/>
        <v>0.60448759960364884</v>
      </c>
      <c r="T22" s="69">
        <f>'RD T1'!E79</f>
        <v>0.38230829739076394</v>
      </c>
      <c r="U22" s="69">
        <f t="shared" si="30"/>
        <v>0.98679589699441284</v>
      </c>
      <c r="W22" t="str">
        <f t="shared" si="31"/>
        <v>52 Skilled metal, electrical and electronic trades</v>
      </c>
      <c r="X22" s="69">
        <v>1.1912999379937756</v>
      </c>
      <c r="Y22" s="69">
        <v>1.3325875494092174</v>
      </c>
      <c r="Z22" s="69">
        <v>1.1157686877887532</v>
      </c>
      <c r="AA22" s="69">
        <v>1.3420163089964066</v>
      </c>
      <c r="AB22" s="69">
        <v>1.7152696010541453</v>
      </c>
      <c r="AC22" s="69"/>
      <c r="AD22" s="69">
        <f t="shared" si="32"/>
        <v>0.59950091326539212</v>
      </c>
      <c r="AE22" s="69">
        <f>'RD T1'!E108</f>
        <v>0.73494197875363798</v>
      </c>
      <c r="AF22" s="69">
        <f t="shared" si="33"/>
        <v>1.3344428920190301</v>
      </c>
      <c r="AH22" t="str">
        <f t="shared" si="34"/>
        <v>52 Skilled metal, electrical and electronic trades</v>
      </c>
      <c r="AI22" s="69">
        <v>0.43006164011234305</v>
      </c>
      <c r="AJ22" s="69">
        <v>0.48875491688152622</v>
      </c>
      <c r="AK22" s="69">
        <v>0.4169577647221383</v>
      </c>
      <c r="AL22" s="69">
        <v>0.43697572353945752</v>
      </c>
      <c r="AM22" s="69">
        <v>0.53015676203709838</v>
      </c>
      <c r="AN22" s="69"/>
      <c r="AO22" s="69">
        <f t="shared" si="35"/>
        <v>0.11319899731496008</v>
      </c>
      <c r="AP22" s="69">
        <f>'RD T1'!E137</f>
        <v>0.21687599477993141</v>
      </c>
      <c r="AQ22" s="69">
        <f t="shared" si="36"/>
        <v>0.3300749920948915</v>
      </c>
      <c r="AS22" t="str">
        <f t="shared" si="37"/>
        <v>52 Skilled metal, electrical and electronic trades</v>
      </c>
      <c r="AT22" s="69">
        <v>1.6939016117401435</v>
      </c>
      <c r="AU22" s="69">
        <v>1.8556192434591365</v>
      </c>
      <c r="AV22" s="69">
        <v>1.6414558428255419</v>
      </c>
      <c r="AW22" s="69">
        <v>1.6750707879387285</v>
      </c>
      <c r="AX22" s="69">
        <v>1.9867914709526506</v>
      </c>
      <c r="AY22" s="69"/>
      <c r="AZ22" s="69">
        <f t="shared" si="38"/>
        <v>0.34533562812710872</v>
      </c>
      <c r="BA22" s="69">
        <f>'RD T1'!E166</f>
        <v>0.82696695173404067</v>
      </c>
      <c r="BB22" s="69">
        <f t="shared" si="39"/>
        <v>1.1723025798611495</v>
      </c>
      <c r="BD22" t="str">
        <f t="shared" si="40"/>
        <v>52 Skilled metal, electrical and electronic trades</v>
      </c>
      <c r="BE22" s="69">
        <v>8.2427263385429068</v>
      </c>
      <c r="BF22" s="69">
        <v>7.8489778028514818</v>
      </c>
      <c r="BG22" s="69">
        <v>7.4196518042750617</v>
      </c>
      <c r="BH22" s="69">
        <v>7.2578116299183408</v>
      </c>
      <c r="BI22" s="69">
        <v>6.9891839522871688</v>
      </c>
      <c r="BJ22" s="69"/>
      <c r="BK22" s="69">
        <f t="shared" si="41"/>
        <v>-0.43046785198789284</v>
      </c>
      <c r="BL22" s="69">
        <f>'RD T1'!E195</f>
        <v>2.494889583893336</v>
      </c>
      <c r="BM22" s="69">
        <f t="shared" si="42"/>
        <v>2.0644217319054432</v>
      </c>
      <c r="BO22" t="str">
        <f t="shared" si="43"/>
        <v>52 Skilled metal, electrical and electronic trades</v>
      </c>
      <c r="BP22" s="69">
        <v>4.801555162557543</v>
      </c>
      <c r="BQ22" s="69">
        <v>5.1006311073248431</v>
      </c>
      <c r="BR22" s="69">
        <v>4.1131045637651411</v>
      </c>
      <c r="BS22" s="69">
        <v>3.9146059233004196</v>
      </c>
      <c r="BT22" s="69">
        <v>3.3130985715744385</v>
      </c>
      <c r="BU22" s="69"/>
      <c r="BV22" s="69">
        <f t="shared" si="44"/>
        <v>-0.80000599219070256</v>
      </c>
      <c r="BW22" s="69">
        <f>'RD T1'!E224</f>
        <v>1.3508264418496601</v>
      </c>
      <c r="BX22" s="69">
        <f t="shared" si="45"/>
        <v>0.55082044965895749</v>
      </c>
      <c r="BZ22" t="str">
        <f t="shared" si="46"/>
        <v>52 Skilled metal, electrical and electronic trades</v>
      </c>
      <c r="CA22" s="69">
        <v>2.7090497451074111</v>
      </c>
      <c r="CB22" s="69">
        <v>2.26273141503553</v>
      </c>
      <c r="CC22" s="69">
        <v>1.9005650336134503</v>
      </c>
      <c r="CD22" s="69">
        <v>1.9166812391475949</v>
      </c>
      <c r="CE22" s="69">
        <v>1.1090391067367669</v>
      </c>
      <c r="CF22" s="69"/>
      <c r="CG22" s="69">
        <f t="shared" si="47"/>
        <v>-0.79152592687668344</v>
      </c>
      <c r="CH22" s="69">
        <f>'RD T1'!E253</f>
        <v>0.59627991271692926</v>
      </c>
      <c r="CI22" s="69">
        <f t="shared" si="48"/>
        <v>-0.19524601415975418</v>
      </c>
      <c r="CK22" t="str">
        <f t="shared" si="49"/>
        <v>52 Skilled metal, electrical and electronic trades</v>
      </c>
      <c r="CL22" s="69">
        <v>0.74338790567063107</v>
      </c>
      <c r="CM22" s="69">
        <v>0.8059934806241813</v>
      </c>
      <c r="CN22" s="69">
        <v>0.63977192374433534</v>
      </c>
      <c r="CO22" s="69">
        <v>0.70429045682562774</v>
      </c>
      <c r="CP22" s="69">
        <v>0.49346920361007313</v>
      </c>
      <c r="CQ22" s="69"/>
      <c r="CR22" s="69">
        <f t="shared" si="50"/>
        <v>-0.14630272013426221</v>
      </c>
      <c r="CS22" s="69">
        <f>'RD T1'!E282</f>
        <v>0.18839379721755858</v>
      </c>
      <c r="CT22" s="69">
        <f t="shared" si="51"/>
        <v>4.2091077083296374E-2</v>
      </c>
    </row>
    <row r="23" spans="1:98" x14ac:dyDescent="0.2">
      <c r="A23" s="10" t="str">
        <f>name!D19</f>
        <v>53 Skilled construction and building trades</v>
      </c>
      <c r="B23" s="69">
        <v>1.1052228805316505E-2</v>
      </c>
      <c r="C23" s="69">
        <v>7.6078329740262652E-3</v>
      </c>
      <c r="D23" s="69">
        <v>6.5291329488553979E-3</v>
      </c>
      <c r="E23" s="69">
        <v>9.3980444352852535E-3</v>
      </c>
      <c r="F23" s="69">
        <v>9.9696500656272675E-3</v>
      </c>
      <c r="G23" s="11"/>
      <c r="H23" s="69">
        <f t="shared" si="26"/>
        <v>3.4405171167718697E-3</v>
      </c>
      <c r="I23" s="69">
        <f>'RD T1'!E51</f>
        <v>4.3265437173910333E-3</v>
      </c>
      <c r="J23" s="69">
        <f t="shared" si="27"/>
        <v>7.7670608341629029E-3</v>
      </c>
      <c r="L23" t="str">
        <f t="shared" si="28"/>
        <v>53 Skilled construction and building trades</v>
      </c>
      <c r="M23" s="69">
        <v>0.18712910405687633</v>
      </c>
      <c r="N23" s="69">
        <v>0.20409399176920237</v>
      </c>
      <c r="O23" s="69">
        <v>0.20269858243342767</v>
      </c>
      <c r="P23" s="69">
        <v>0.24206806438117784</v>
      </c>
      <c r="Q23" s="69">
        <v>0.30166274664922377</v>
      </c>
      <c r="R23" s="11"/>
      <c r="S23" s="69">
        <f t="shared" si="29"/>
        <v>9.8964164215796097E-2</v>
      </c>
      <c r="T23" s="69">
        <f>'RD T1'!E80</f>
        <v>0.129954957270358</v>
      </c>
      <c r="U23" s="69">
        <f t="shared" si="30"/>
        <v>0.22891912148615409</v>
      </c>
      <c r="W23" t="str">
        <f t="shared" si="31"/>
        <v>53 Skilled construction and building trades</v>
      </c>
      <c r="X23" s="69">
        <v>0.71500412310286832</v>
      </c>
      <c r="Y23" s="69">
        <v>0.70724080217329754</v>
      </c>
      <c r="Z23" s="69">
        <v>0.63195836099798519</v>
      </c>
      <c r="AA23" s="69">
        <v>0.7454248845324537</v>
      </c>
      <c r="AB23" s="69">
        <v>0.83874840142058205</v>
      </c>
      <c r="AC23" s="69"/>
      <c r="AD23" s="69">
        <f t="shared" si="32"/>
        <v>0.20679004042259685</v>
      </c>
      <c r="AE23" s="69">
        <f>'RD T1'!E109</f>
        <v>0.40545672903787844</v>
      </c>
      <c r="AF23" s="69">
        <f t="shared" si="33"/>
        <v>0.61224676946047529</v>
      </c>
      <c r="AH23" t="str">
        <f t="shared" si="34"/>
        <v>53 Skilled construction and building trades</v>
      </c>
      <c r="AI23" s="69">
        <v>0.41633120181747169</v>
      </c>
      <c r="AJ23" s="69">
        <v>0.47763186609953412</v>
      </c>
      <c r="AK23" s="69">
        <v>0.4200613387563838</v>
      </c>
      <c r="AL23" s="69">
        <v>0.4785890088991801</v>
      </c>
      <c r="AM23" s="69">
        <v>0.55134409997817413</v>
      </c>
      <c r="AN23" s="69"/>
      <c r="AO23" s="69">
        <f t="shared" si="35"/>
        <v>0.13128276122179033</v>
      </c>
      <c r="AP23" s="69">
        <f>'RD T1'!E138</f>
        <v>0.28696493697800668</v>
      </c>
      <c r="AQ23" s="69">
        <f t="shared" si="36"/>
        <v>0.41824769819979701</v>
      </c>
      <c r="AS23" t="str">
        <f t="shared" si="37"/>
        <v>53 Skilled construction and building trades</v>
      </c>
      <c r="AT23" s="69">
        <v>0.62172137911665626</v>
      </c>
      <c r="AU23" s="69">
        <v>0.59887521295503465</v>
      </c>
      <c r="AV23" s="69">
        <v>0.56331036940043544</v>
      </c>
      <c r="AW23" s="69">
        <v>0.66964430485943149</v>
      </c>
      <c r="AX23" s="69">
        <v>0.71437732164610168</v>
      </c>
      <c r="AY23" s="69"/>
      <c r="AZ23" s="69">
        <f t="shared" si="38"/>
        <v>0.15106695224566624</v>
      </c>
      <c r="BA23" s="69">
        <f>'RD T1'!E167</f>
        <v>0.37493091942775841</v>
      </c>
      <c r="BB23" s="69">
        <f t="shared" si="39"/>
        <v>0.5259978716734246</v>
      </c>
      <c r="BD23" t="str">
        <f t="shared" si="40"/>
        <v>53 Skilled construction and building trades</v>
      </c>
      <c r="BE23" s="69">
        <v>6.1024455468341374</v>
      </c>
      <c r="BF23" s="69">
        <v>5.0910875298064386</v>
      </c>
      <c r="BG23" s="69">
        <v>4.9113528260652002</v>
      </c>
      <c r="BH23" s="69">
        <v>4.8520241000968278</v>
      </c>
      <c r="BI23" s="69">
        <v>4.1966504569791452</v>
      </c>
      <c r="BJ23" s="69"/>
      <c r="BK23" s="69">
        <f t="shared" si="41"/>
        <v>-0.714702369086055</v>
      </c>
      <c r="BL23" s="69">
        <f>'RD T1'!E196</f>
        <v>1.739625536992403</v>
      </c>
      <c r="BM23" s="69">
        <f t="shared" si="42"/>
        <v>1.024923167906348</v>
      </c>
      <c r="BO23" t="str">
        <f t="shared" si="43"/>
        <v>53 Skilled construction and building trades</v>
      </c>
      <c r="BP23" s="69">
        <v>5.0198500202926022</v>
      </c>
      <c r="BQ23" s="69">
        <v>5.2938746310568447</v>
      </c>
      <c r="BR23" s="69">
        <v>4.4146678298199493</v>
      </c>
      <c r="BS23" s="69">
        <v>4.874577533205021</v>
      </c>
      <c r="BT23" s="69">
        <v>4.76274873032997</v>
      </c>
      <c r="BU23" s="69"/>
      <c r="BV23" s="69">
        <f t="shared" si="44"/>
        <v>0.34808090051002072</v>
      </c>
      <c r="BW23" s="69">
        <f>'RD T1'!E225</f>
        <v>2.0974218883795932</v>
      </c>
      <c r="BX23" s="69">
        <f t="shared" si="45"/>
        <v>2.4455027888896139</v>
      </c>
      <c r="BZ23" t="str">
        <f t="shared" si="46"/>
        <v>53 Skilled construction and building trades</v>
      </c>
      <c r="CA23" s="69">
        <v>2.9031996504692605</v>
      </c>
      <c r="CB23" s="69">
        <v>2.316336492273944</v>
      </c>
      <c r="CC23" s="69">
        <v>2.078841536091947</v>
      </c>
      <c r="CD23" s="69">
        <v>2.3088695695402195</v>
      </c>
      <c r="CE23" s="69">
        <v>2.1781611164969461</v>
      </c>
      <c r="CF23" s="69"/>
      <c r="CG23" s="69">
        <f t="shared" si="47"/>
        <v>9.9319580404999108E-2</v>
      </c>
      <c r="CH23" s="69">
        <f>'RD T1'!E254</f>
        <v>0.88403676816110333</v>
      </c>
      <c r="CI23" s="69">
        <f t="shared" si="48"/>
        <v>0.98335634856610243</v>
      </c>
      <c r="CK23" t="str">
        <f t="shared" si="49"/>
        <v>53 Skilled construction and building trades</v>
      </c>
      <c r="CL23" s="69">
        <v>1.2680003198286245</v>
      </c>
      <c r="CM23" s="69">
        <v>1.1235637256279198</v>
      </c>
      <c r="CN23" s="69">
        <v>0.90126158926236577</v>
      </c>
      <c r="CO23" s="69">
        <v>0.80773850821610993</v>
      </c>
      <c r="CP23" s="69">
        <v>0.26315234584482927</v>
      </c>
      <c r="CQ23" s="69"/>
      <c r="CR23" s="69">
        <f t="shared" si="50"/>
        <v>-0.6381092434175365</v>
      </c>
      <c r="CS23" s="69">
        <f>'RD T1'!E283</f>
        <v>0.16441402820877588</v>
      </c>
      <c r="CT23" s="69">
        <f t="shared" si="51"/>
        <v>-0.47369521520876062</v>
      </c>
    </row>
    <row r="24" spans="1:98" x14ac:dyDescent="0.2">
      <c r="A24" s="10" t="str">
        <f>name!D20</f>
        <v>54 Textiles, printing and other skilled trades</v>
      </c>
      <c r="B24" s="69">
        <v>4.1614742839284541E-2</v>
      </c>
      <c r="C24" s="69">
        <v>4.3493480145475209E-2</v>
      </c>
      <c r="D24" s="69">
        <v>4.7489119251957437E-2</v>
      </c>
      <c r="E24" s="69">
        <v>5.976633898975988E-2</v>
      </c>
      <c r="F24" s="69">
        <v>8.0627941914516887E-2</v>
      </c>
      <c r="G24" s="11"/>
      <c r="H24" s="69">
        <f t="shared" si="26"/>
        <v>3.313882266255945E-2</v>
      </c>
      <c r="I24" s="69">
        <f>'RD T1'!E52</f>
        <v>3.3869363946676168E-2</v>
      </c>
      <c r="J24" s="69">
        <f t="shared" si="27"/>
        <v>6.7008186609235618E-2</v>
      </c>
      <c r="L24" t="str">
        <f t="shared" si="28"/>
        <v>54 Textiles, printing and other skilled trades</v>
      </c>
      <c r="M24" s="69">
        <v>0.39859729116520237</v>
      </c>
      <c r="N24" s="69">
        <v>0.44029947556083143</v>
      </c>
      <c r="O24" s="69">
        <v>0.47327706460589331</v>
      </c>
      <c r="P24" s="69">
        <v>0.58947289639211009</v>
      </c>
      <c r="Q24" s="69">
        <v>0.85341463940330287</v>
      </c>
      <c r="R24" s="11"/>
      <c r="S24" s="69">
        <f t="shared" si="29"/>
        <v>0.38013757479740956</v>
      </c>
      <c r="T24" s="69">
        <f>'RD T1'!E81</f>
        <v>0.37070581965215166</v>
      </c>
      <c r="U24" s="69">
        <f t="shared" si="30"/>
        <v>0.75084339444956116</v>
      </c>
      <c r="W24" t="str">
        <f t="shared" si="31"/>
        <v>54 Textiles, printing and other skilled trades</v>
      </c>
      <c r="X24" s="69">
        <v>1.2451954262458917</v>
      </c>
      <c r="Y24" s="69">
        <v>1.2607548694481892</v>
      </c>
      <c r="Z24" s="69">
        <v>1.1733414578272268</v>
      </c>
      <c r="AA24" s="69">
        <v>1.4071129615108919</v>
      </c>
      <c r="AB24" s="69">
        <v>1.810201050230527</v>
      </c>
      <c r="AC24" s="69"/>
      <c r="AD24" s="69">
        <f t="shared" si="32"/>
        <v>0.63685959240330026</v>
      </c>
      <c r="AE24" s="69">
        <f>'RD T1'!E110</f>
        <v>0.84330348154640111</v>
      </c>
      <c r="AF24" s="69">
        <f t="shared" si="33"/>
        <v>1.4801630739497014</v>
      </c>
      <c r="AH24" t="str">
        <f t="shared" si="34"/>
        <v>54 Textiles, printing and other skilled trades</v>
      </c>
      <c r="AI24" s="69">
        <v>0.47632533026846952</v>
      </c>
      <c r="AJ24" s="69">
        <v>0.45389777027559541</v>
      </c>
      <c r="AK24" s="69">
        <v>0.43619558718197166</v>
      </c>
      <c r="AL24" s="69">
        <v>0.45930371939704812</v>
      </c>
      <c r="AM24" s="69">
        <v>0.566625864938894</v>
      </c>
      <c r="AN24" s="69"/>
      <c r="AO24" s="69">
        <f t="shared" si="35"/>
        <v>0.13043027775692234</v>
      </c>
      <c r="AP24" s="69">
        <f>'RD T1'!E139</f>
        <v>0.26843034020333739</v>
      </c>
      <c r="AQ24" s="69">
        <f t="shared" si="36"/>
        <v>0.39886061796025973</v>
      </c>
      <c r="AS24" t="str">
        <f t="shared" si="37"/>
        <v>54 Textiles, printing and other skilled trades</v>
      </c>
      <c r="AT24" s="69">
        <v>0.55857480430056516</v>
      </c>
      <c r="AU24" s="69">
        <v>0.54697515599104995</v>
      </c>
      <c r="AV24" s="69">
        <v>0.5214851073468576</v>
      </c>
      <c r="AW24" s="69">
        <v>0.59776191838101544</v>
      </c>
      <c r="AX24" s="69">
        <v>0.73564466940387019</v>
      </c>
      <c r="AY24" s="69"/>
      <c r="AZ24" s="69">
        <f t="shared" si="38"/>
        <v>0.21415956205701259</v>
      </c>
      <c r="BA24" s="69">
        <f>'RD T1'!E168</f>
        <v>0.33851725662917881</v>
      </c>
      <c r="BB24" s="69">
        <f t="shared" si="39"/>
        <v>0.55267681868619145</v>
      </c>
      <c r="BD24" t="str">
        <f t="shared" si="40"/>
        <v>54 Textiles, printing and other skilled trades</v>
      </c>
      <c r="BE24" s="69">
        <v>3.797929072620688</v>
      </c>
      <c r="BF24" s="69">
        <v>3.3672955711811969</v>
      </c>
      <c r="BG24" s="69">
        <v>3.2310351832603721</v>
      </c>
      <c r="BH24" s="69">
        <v>3.4764098608139982</v>
      </c>
      <c r="BI24" s="69">
        <v>3.8304036697464947</v>
      </c>
      <c r="BJ24" s="69"/>
      <c r="BK24" s="69">
        <f t="shared" si="41"/>
        <v>0.59936848648612262</v>
      </c>
      <c r="BL24" s="69">
        <f>'RD T1'!E197</f>
        <v>1.4550871116039241</v>
      </c>
      <c r="BM24" s="69">
        <f t="shared" si="42"/>
        <v>2.0544555980900467</v>
      </c>
      <c r="BO24" t="str">
        <f t="shared" si="43"/>
        <v>54 Textiles, printing and other skilled trades</v>
      </c>
      <c r="BP24" s="69">
        <v>3.7398670449334137</v>
      </c>
      <c r="BQ24" s="69">
        <v>3.0758973841762982</v>
      </c>
      <c r="BR24" s="69">
        <v>2.7675942768831794</v>
      </c>
      <c r="BS24" s="69">
        <v>2.4388816275209333</v>
      </c>
      <c r="BT24" s="69">
        <v>2.1399263321214486</v>
      </c>
      <c r="BU24" s="69"/>
      <c r="BV24" s="69">
        <f t="shared" si="44"/>
        <v>-0.62766794476173082</v>
      </c>
      <c r="BW24" s="69">
        <f>'RD T1'!E226</f>
        <v>0.91675492391782276</v>
      </c>
      <c r="BX24" s="69">
        <f t="shared" si="45"/>
        <v>0.28908697915609194</v>
      </c>
      <c r="BZ24" t="str">
        <f t="shared" si="46"/>
        <v>54 Textiles, printing and other skilled trades</v>
      </c>
      <c r="CA24" s="69">
        <v>3.3785314148225671</v>
      </c>
      <c r="CB24" s="69">
        <v>2.749912228468693</v>
      </c>
      <c r="CC24" s="69">
        <v>2.3603940466826678</v>
      </c>
      <c r="CD24" s="69">
        <v>2.4261093181072972</v>
      </c>
      <c r="CE24" s="69">
        <v>2.0185148379027265</v>
      </c>
      <c r="CF24" s="69"/>
      <c r="CG24" s="69">
        <f t="shared" si="47"/>
        <v>-0.34187920877994138</v>
      </c>
      <c r="CH24" s="69">
        <f>'RD T1'!E255</f>
        <v>0.83603915052462163</v>
      </c>
      <c r="CI24" s="69">
        <f t="shared" si="48"/>
        <v>0.49415994174468025</v>
      </c>
      <c r="CK24" t="str">
        <f t="shared" si="49"/>
        <v>54 Textiles, printing and other skilled trades</v>
      </c>
      <c r="CL24" s="69">
        <v>1.1053208293606192</v>
      </c>
      <c r="CM24" s="69">
        <v>1.006824411180461</v>
      </c>
      <c r="CN24" s="69">
        <v>0.86933487194897086</v>
      </c>
      <c r="CO24" s="69">
        <v>0.64441788732735417</v>
      </c>
      <c r="CP24" s="69">
        <v>0.42331576781112645</v>
      </c>
      <c r="CQ24" s="69"/>
      <c r="CR24" s="69">
        <f t="shared" si="50"/>
        <v>-0.4460191041378444</v>
      </c>
      <c r="CS24" s="69">
        <f>'RD T1'!E284</f>
        <v>0.16075892935216649</v>
      </c>
      <c r="CT24" s="69">
        <f t="shared" si="51"/>
        <v>-0.28526017478567789</v>
      </c>
    </row>
    <row r="25" spans="1:98" x14ac:dyDescent="0.2">
      <c r="A25" s="10" t="str">
        <f>name!D21</f>
        <v>61 Caring personal service occupations</v>
      </c>
      <c r="B25" s="69">
        <v>3.7880381975577075E-2</v>
      </c>
      <c r="C25" s="69">
        <v>4.5225044077341084E-2</v>
      </c>
      <c r="D25" s="69">
        <v>4.5893069673815595E-2</v>
      </c>
      <c r="E25" s="69">
        <v>6.2499235166671871E-2</v>
      </c>
      <c r="F25" s="69">
        <v>8.6578719042234117E-2</v>
      </c>
      <c r="G25" s="11"/>
      <c r="H25" s="69">
        <f t="shared" si="26"/>
        <v>4.0685649368418522E-2</v>
      </c>
      <c r="I25" s="69">
        <f>'RD T1'!E53</f>
        <v>3.7903584760164991E-2</v>
      </c>
      <c r="J25" s="69">
        <f t="shared" si="27"/>
        <v>7.8589234128583513E-2</v>
      </c>
      <c r="L25" t="str">
        <f t="shared" si="28"/>
        <v>61 Caring personal service occupations</v>
      </c>
      <c r="M25" s="69">
        <v>1.679229286415955</v>
      </c>
      <c r="N25" s="69">
        <v>2.1769232493016828</v>
      </c>
      <c r="O25" s="69">
        <v>2.2359328755688792</v>
      </c>
      <c r="P25" s="69">
        <v>2.9265421980481165</v>
      </c>
      <c r="Q25" s="69">
        <v>3.9214177250650675</v>
      </c>
      <c r="R25" s="11"/>
      <c r="S25" s="69">
        <f t="shared" si="29"/>
        <v>1.6854848494961883</v>
      </c>
      <c r="T25" s="69">
        <f>'RD T1'!E82</f>
        <v>1.8859781497228445</v>
      </c>
      <c r="U25" s="69">
        <f t="shared" si="30"/>
        <v>3.5714629992190328</v>
      </c>
      <c r="W25" t="str">
        <f t="shared" si="31"/>
        <v>61 Caring personal service occupations</v>
      </c>
      <c r="X25" s="69">
        <v>5.4574473727757127</v>
      </c>
      <c r="Y25" s="69">
        <v>6.292808767661346</v>
      </c>
      <c r="Z25" s="69">
        <v>5.9990778192971534</v>
      </c>
      <c r="AA25" s="69">
        <v>7.1081493647905347</v>
      </c>
      <c r="AB25" s="69">
        <v>8.3747699264963913</v>
      </c>
      <c r="AC25" s="69"/>
      <c r="AD25" s="69">
        <f t="shared" si="32"/>
        <v>2.3756921071992378</v>
      </c>
      <c r="AE25" s="69">
        <f>'RD T1'!E111</f>
        <v>4.7192671495926533</v>
      </c>
      <c r="AF25" s="69">
        <f t="shared" si="33"/>
        <v>7.0949592567918911</v>
      </c>
      <c r="AH25" t="str">
        <f t="shared" si="34"/>
        <v>61 Caring personal service occupations</v>
      </c>
      <c r="AI25" s="69">
        <v>4.8566797460972539</v>
      </c>
      <c r="AJ25" s="69">
        <v>4.996531253979013</v>
      </c>
      <c r="AK25" s="69">
        <v>4.7935401036804679</v>
      </c>
      <c r="AL25" s="69">
        <v>5.0566446562393805</v>
      </c>
      <c r="AM25" s="69">
        <v>5.2378870789952634</v>
      </c>
      <c r="AN25" s="69"/>
      <c r="AO25" s="69">
        <f t="shared" si="35"/>
        <v>0.4443469753147955</v>
      </c>
      <c r="AP25" s="69">
        <f>'RD T1'!E140</f>
        <v>2.9317698156194925</v>
      </c>
      <c r="AQ25" s="69">
        <f t="shared" si="36"/>
        <v>3.376116790934288</v>
      </c>
      <c r="AS25" t="str">
        <f t="shared" si="37"/>
        <v>61 Caring personal service occupations</v>
      </c>
      <c r="AT25" s="69">
        <v>2.6779877699933357</v>
      </c>
      <c r="AU25" s="69">
        <v>2.9947663253916335</v>
      </c>
      <c r="AV25" s="69">
        <v>2.9089524629683385</v>
      </c>
      <c r="AW25" s="69">
        <v>3.1186261694423982</v>
      </c>
      <c r="AX25" s="69">
        <v>3.3416110221035411</v>
      </c>
      <c r="AY25" s="69"/>
      <c r="AZ25" s="69">
        <f t="shared" si="38"/>
        <v>0.43265855913520257</v>
      </c>
      <c r="BA25" s="69">
        <f>'RD T1'!E169</f>
        <v>1.8588859659045425</v>
      </c>
      <c r="BB25" s="69">
        <f t="shared" si="39"/>
        <v>2.291544525039745</v>
      </c>
      <c r="BD25" t="str">
        <f t="shared" si="40"/>
        <v>61 Caring personal service occupations</v>
      </c>
      <c r="BE25" s="69">
        <v>15.268237305265163</v>
      </c>
      <c r="BF25" s="69">
        <v>15.926535623107156</v>
      </c>
      <c r="BG25" s="69">
        <v>16.011286474162748</v>
      </c>
      <c r="BH25" s="69">
        <v>17.056461472559292</v>
      </c>
      <c r="BI25" s="69">
        <v>19.317501928922646</v>
      </c>
      <c r="BJ25" s="69"/>
      <c r="BK25" s="69">
        <f t="shared" si="41"/>
        <v>3.3062154547598972</v>
      </c>
      <c r="BL25" s="69">
        <f>'RD T1'!E198</f>
        <v>10.042718170273824</v>
      </c>
      <c r="BM25" s="69">
        <f t="shared" si="42"/>
        <v>13.348933625033721</v>
      </c>
      <c r="BO25" t="str">
        <f t="shared" si="43"/>
        <v>61 Caring personal service occupations</v>
      </c>
      <c r="BP25" s="69">
        <v>11.802792675378356</v>
      </c>
      <c r="BQ25" s="69">
        <v>11.068676452292571</v>
      </c>
      <c r="BR25" s="69">
        <v>10.15840765231372</v>
      </c>
      <c r="BS25" s="69">
        <v>10.243178221335565</v>
      </c>
      <c r="BT25" s="69">
        <v>8.5168387865328175</v>
      </c>
      <c r="BU25" s="69"/>
      <c r="BV25" s="69">
        <f t="shared" si="44"/>
        <v>-1.6415688657809024</v>
      </c>
      <c r="BW25" s="69">
        <f>'RD T1'!E227</f>
        <v>4.5058253231601659</v>
      </c>
      <c r="BX25" s="69">
        <f t="shared" si="45"/>
        <v>2.8642564573792635</v>
      </c>
      <c r="BZ25" t="str">
        <f t="shared" si="46"/>
        <v>61 Caring personal service occupations</v>
      </c>
      <c r="CA25" s="69">
        <v>3.6686527545892189</v>
      </c>
      <c r="CB25" s="69">
        <v>2.1401668926904125</v>
      </c>
      <c r="CC25" s="69">
        <v>1.796981816388961</v>
      </c>
      <c r="CD25" s="69">
        <v>1.4720406549452807</v>
      </c>
      <c r="CE25" s="69">
        <v>1.2538003800395845</v>
      </c>
      <c r="CF25" s="69"/>
      <c r="CG25" s="69">
        <f t="shared" si="47"/>
        <v>-0.54318143634937655</v>
      </c>
      <c r="CH25" s="69">
        <f>'RD T1'!E256</f>
        <v>0.46685643287209422</v>
      </c>
      <c r="CI25" s="69">
        <f t="shared" si="48"/>
        <v>-7.6325003477282327E-2</v>
      </c>
      <c r="CK25" t="str">
        <f t="shared" si="49"/>
        <v>61 Caring personal service occupations</v>
      </c>
      <c r="CL25" s="69">
        <v>0.4757643551446224</v>
      </c>
      <c r="CM25" s="69">
        <v>0.38996428192285337</v>
      </c>
      <c r="CN25" s="69">
        <v>0.39306987669557314</v>
      </c>
      <c r="CO25" s="69">
        <v>0.49917799187480361</v>
      </c>
      <c r="CP25" s="69">
        <v>0.63330808268307237</v>
      </c>
      <c r="CQ25" s="69"/>
      <c r="CR25" s="69">
        <f t="shared" si="50"/>
        <v>0.24023820598749923</v>
      </c>
      <c r="CS25" s="69">
        <f>'RD T1'!E285</f>
        <v>0.13590404098663955</v>
      </c>
      <c r="CT25" s="69">
        <f t="shared" si="51"/>
        <v>0.37614224697413878</v>
      </c>
    </row>
    <row r="26" spans="1:98" x14ac:dyDescent="0.2">
      <c r="A26" s="10" t="str">
        <f>name!D22</f>
        <v>62 Leisure, travel and related personal service occupations</v>
      </c>
      <c r="B26" s="69">
        <v>2.0471636323595124E-2</v>
      </c>
      <c r="C26" s="69">
        <v>2.9476436430287582E-2</v>
      </c>
      <c r="D26" s="69">
        <v>3.1307083693911053E-2</v>
      </c>
      <c r="E26" s="69">
        <v>3.6930837992296746E-2</v>
      </c>
      <c r="F26" s="69">
        <v>4.784070146213442E-2</v>
      </c>
      <c r="G26" s="11"/>
      <c r="H26" s="69">
        <f t="shared" si="26"/>
        <v>1.6533617768223367E-2</v>
      </c>
      <c r="I26" s="69">
        <f>'RD T1'!E54</f>
        <v>2.2606236921658637E-2</v>
      </c>
      <c r="J26" s="69">
        <f t="shared" si="27"/>
        <v>3.9139854689882E-2</v>
      </c>
      <c r="L26" t="str">
        <f t="shared" si="28"/>
        <v>62 Leisure, travel and related personal service occupations</v>
      </c>
      <c r="M26" s="69">
        <v>0.31054142388438927</v>
      </c>
      <c r="N26" s="69">
        <v>0.39104619317492251</v>
      </c>
      <c r="O26" s="69">
        <v>0.37023617352527188</v>
      </c>
      <c r="P26" s="69">
        <v>0.45608854140844873</v>
      </c>
      <c r="Q26" s="69">
        <v>0.61559669371870895</v>
      </c>
      <c r="R26" s="11"/>
      <c r="S26" s="69">
        <f t="shared" si="29"/>
        <v>0.24536052019343707</v>
      </c>
      <c r="T26" s="69">
        <f>'RD T1'!E83</f>
        <v>0.28173512709860182</v>
      </c>
      <c r="U26" s="69">
        <f t="shared" si="30"/>
        <v>0.52709564729203895</v>
      </c>
      <c r="W26" t="str">
        <f t="shared" si="31"/>
        <v>62 Leisure, travel and related personal service occupations</v>
      </c>
      <c r="X26" s="69">
        <v>1.5564302681696969</v>
      </c>
      <c r="Y26" s="69">
        <v>1.9001827204436168</v>
      </c>
      <c r="Z26" s="69">
        <v>1.6925635236393726</v>
      </c>
      <c r="AA26" s="69">
        <v>2.029603801582347</v>
      </c>
      <c r="AB26" s="69">
        <v>2.7040427156427942</v>
      </c>
      <c r="AC26" s="69"/>
      <c r="AD26" s="69">
        <f t="shared" si="32"/>
        <v>1.0114791920034216</v>
      </c>
      <c r="AE26" s="69">
        <f>'RD T1'!E112</f>
        <v>1.343957669577867</v>
      </c>
      <c r="AF26" s="69">
        <f t="shared" si="33"/>
        <v>2.3554368615812886</v>
      </c>
      <c r="AH26" t="str">
        <f t="shared" si="34"/>
        <v>62 Leisure, travel and related personal service occupations</v>
      </c>
      <c r="AI26" s="69">
        <v>0.94236847812673397</v>
      </c>
      <c r="AJ26" s="69">
        <v>1.12387329727598</v>
      </c>
      <c r="AK26" s="69">
        <v>1.0215932630630353</v>
      </c>
      <c r="AL26" s="69">
        <v>1.1351854773028924</v>
      </c>
      <c r="AM26" s="69">
        <v>1.5011106447001017</v>
      </c>
      <c r="AN26" s="69"/>
      <c r="AO26" s="69">
        <f t="shared" si="35"/>
        <v>0.47951738163706636</v>
      </c>
      <c r="AP26" s="69">
        <f>'RD T1'!E141</f>
        <v>0.76001182087485419</v>
      </c>
      <c r="AQ26" s="69">
        <f t="shared" si="36"/>
        <v>1.2395292025119207</v>
      </c>
      <c r="AS26" t="str">
        <f t="shared" si="37"/>
        <v>62 Leisure, travel and related personal service occupations</v>
      </c>
      <c r="AT26" s="69">
        <v>1.1315853804769227</v>
      </c>
      <c r="AU26" s="69">
        <v>1.3740479298167718</v>
      </c>
      <c r="AV26" s="69">
        <v>1.3498748506476939</v>
      </c>
      <c r="AW26" s="69">
        <v>1.5439320119457765</v>
      </c>
      <c r="AX26" s="69">
        <v>2.1242235297219989</v>
      </c>
      <c r="AY26" s="69"/>
      <c r="AZ26" s="69">
        <f t="shared" si="38"/>
        <v>0.77434867907430505</v>
      </c>
      <c r="BA26" s="69">
        <f>'RD T1'!E170</f>
        <v>1.0708349630416323</v>
      </c>
      <c r="BB26" s="69">
        <f t="shared" si="39"/>
        <v>1.8451836421159373</v>
      </c>
      <c r="BD26" t="str">
        <f t="shared" si="40"/>
        <v>62 Leisure, travel and related personal service occupations</v>
      </c>
      <c r="BE26" s="69">
        <v>4.0872235987989463</v>
      </c>
      <c r="BF26" s="69">
        <v>3.8067154716743734</v>
      </c>
      <c r="BG26" s="69">
        <v>3.6914140327989782</v>
      </c>
      <c r="BH26" s="69">
        <v>3.4841536189869671</v>
      </c>
      <c r="BI26" s="69">
        <v>3.2485073980432664</v>
      </c>
      <c r="BJ26" s="69"/>
      <c r="BK26" s="69">
        <f t="shared" si="41"/>
        <v>-0.44290663475571179</v>
      </c>
      <c r="BL26" s="69">
        <f>'RD T1'!E199</f>
        <v>1.5810910653867767</v>
      </c>
      <c r="BM26" s="69">
        <f t="shared" si="42"/>
        <v>1.1381844306310649</v>
      </c>
      <c r="BO26" t="str">
        <f t="shared" si="43"/>
        <v>62 Leisure, travel and related personal service occupations</v>
      </c>
      <c r="BP26" s="69">
        <v>3.9942964858755663</v>
      </c>
      <c r="BQ26" s="69">
        <v>3.6227523802519515</v>
      </c>
      <c r="BR26" s="69">
        <v>3.2449369966800083</v>
      </c>
      <c r="BS26" s="69">
        <v>2.9566300902910738</v>
      </c>
      <c r="BT26" s="69">
        <v>2.4412177385072602</v>
      </c>
      <c r="BU26" s="69"/>
      <c r="BV26" s="69">
        <f t="shared" si="44"/>
        <v>-0.80371925817274814</v>
      </c>
      <c r="BW26" s="69">
        <f>'RD T1'!E228</f>
        <v>1.2590376664083025</v>
      </c>
      <c r="BX26" s="69">
        <f t="shared" si="45"/>
        <v>0.45531840823555436</v>
      </c>
      <c r="BZ26" t="str">
        <f t="shared" si="46"/>
        <v>62 Leisure, travel and related personal service occupations</v>
      </c>
      <c r="CA26" s="69">
        <v>2.4080063771017803</v>
      </c>
      <c r="CB26" s="69">
        <v>2.327818808709214</v>
      </c>
      <c r="CC26" s="69">
        <v>1.8795403157563835</v>
      </c>
      <c r="CD26" s="69">
        <v>1.822898182461969</v>
      </c>
      <c r="CE26" s="69">
        <v>1.3275388726881674</v>
      </c>
      <c r="CF26" s="69"/>
      <c r="CG26" s="69">
        <f t="shared" si="47"/>
        <v>-0.55200144306821608</v>
      </c>
      <c r="CH26" s="69">
        <f>'RD T1'!E257</f>
        <v>0.69263991199350405</v>
      </c>
      <c r="CI26" s="69">
        <f t="shared" si="48"/>
        <v>0.14063846892528797</v>
      </c>
      <c r="CK26" t="str">
        <f t="shared" si="49"/>
        <v>62 Leisure, travel and related personal service occupations</v>
      </c>
      <c r="CL26" s="69">
        <v>0.73093928333400238</v>
      </c>
      <c r="CM26" s="69">
        <v>0.73666524910552478</v>
      </c>
      <c r="CN26" s="69">
        <v>0.63252560543362535</v>
      </c>
      <c r="CO26" s="69">
        <v>0.55965969039544572</v>
      </c>
      <c r="CP26" s="69">
        <v>0.54871936507700703</v>
      </c>
      <c r="CQ26" s="69"/>
      <c r="CR26" s="69">
        <f t="shared" si="50"/>
        <v>-8.3806240356618322E-2</v>
      </c>
      <c r="CS26" s="69">
        <f>'RD T1'!E286</f>
        <v>0.16511947864163529</v>
      </c>
      <c r="CT26" s="69">
        <f t="shared" si="51"/>
        <v>8.1313238285016964E-2</v>
      </c>
    </row>
    <row r="27" spans="1:98" x14ac:dyDescent="0.2">
      <c r="A27" s="10" t="str">
        <f>name!D23</f>
        <v>63 Community and civil enforcement occupations</v>
      </c>
      <c r="B27" s="69">
        <v>1.4585418185435605E-3</v>
      </c>
      <c r="C27" s="69">
        <v>1.3548984360150147E-3</v>
      </c>
      <c r="D27" s="69">
        <v>1.6019397422424703E-3</v>
      </c>
      <c r="E27" s="69">
        <v>1.6881187576904251E-3</v>
      </c>
      <c r="F27" s="69">
        <v>2.3466953992566119E-3</v>
      </c>
      <c r="G27" s="11"/>
      <c r="H27" s="69">
        <f t="shared" si="26"/>
        <v>7.447556570141416E-4</v>
      </c>
      <c r="I27" s="69">
        <f>'RD T1'!E55</f>
        <v>1.046476565691854E-3</v>
      </c>
      <c r="J27" s="69">
        <f t="shared" si="27"/>
        <v>1.7912322227059956E-3</v>
      </c>
      <c r="L27" t="str">
        <f t="shared" si="28"/>
        <v>63 Community and civil enforcement occupations</v>
      </c>
      <c r="M27" s="69">
        <v>2.8453556748576189E-2</v>
      </c>
      <c r="N27" s="69">
        <v>2.6022335019045568E-2</v>
      </c>
      <c r="O27" s="69">
        <v>3.90336009484194E-2</v>
      </c>
      <c r="P27" s="69">
        <v>3.5094358676459866E-2</v>
      </c>
      <c r="Q27" s="69">
        <v>5.0632831003798853E-2</v>
      </c>
      <c r="R27" s="11"/>
      <c r="S27" s="69">
        <f t="shared" si="29"/>
        <v>1.1599230055379453E-2</v>
      </c>
      <c r="T27" s="69">
        <f>'RD T1'!E84</f>
        <v>2.1474017628429196E-2</v>
      </c>
      <c r="U27" s="69">
        <f t="shared" si="30"/>
        <v>3.3073247683808649E-2</v>
      </c>
      <c r="W27" t="str">
        <f t="shared" si="31"/>
        <v>63 Community and civil enforcement occupations</v>
      </c>
      <c r="X27" s="69">
        <v>0.14353589242948159</v>
      </c>
      <c r="Y27" s="69">
        <v>0.15029116790751823</v>
      </c>
      <c r="Z27" s="69">
        <v>0.16181157153638293</v>
      </c>
      <c r="AA27" s="69">
        <v>0.18218775356986583</v>
      </c>
      <c r="AB27" s="69">
        <v>0.21751419323638554</v>
      </c>
      <c r="AC27" s="69"/>
      <c r="AD27" s="69">
        <f t="shared" si="32"/>
        <v>5.5702621700002619E-2</v>
      </c>
      <c r="AE27" s="69">
        <f>'RD T1'!E113</f>
        <v>0.12168072173615269</v>
      </c>
      <c r="AF27" s="69">
        <f t="shared" si="33"/>
        <v>0.17738334343615531</v>
      </c>
      <c r="AH27" t="str">
        <f t="shared" si="34"/>
        <v>63 Community and civil enforcement occupations</v>
      </c>
      <c r="AI27" s="69">
        <v>3.9853170620828382E-2</v>
      </c>
      <c r="AJ27" s="69">
        <v>3.8200207954061163E-2</v>
      </c>
      <c r="AK27" s="69">
        <v>4.7895323065998842E-2</v>
      </c>
      <c r="AL27" s="69">
        <v>4.3426017981512646E-2</v>
      </c>
      <c r="AM27" s="69">
        <v>5.0688678031377998E-2</v>
      </c>
      <c r="AN27" s="69"/>
      <c r="AO27" s="69">
        <f t="shared" si="35"/>
        <v>2.7933549653791565E-3</v>
      </c>
      <c r="AP27" s="69">
        <f>'RD T1'!E142</f>
        <v>2.7534370595456593E-2</v>
      </c>
      <c r="AQ27" s="69">
        <f t="shared" si="36"/>
        <v>3.0327725560835749E-2</v>
      </c>
      <c r="AS27" t="str">
        <f t="shared" si="37"/>
        <v>63 Community and civil enforcement occupations</v>
      </c>
      <c r="AT27" s="69">
        <v>3.994742464255624E-2</v>
      </c>
      <c r="AU27" s="69">
        <v>3.4711173559497419E-2</v>
      </c>
      <c r="AV27" s="69">
        <v>4.1705064678984306E-2</v>
      </c>
      <c r="AW27" s="69">
        <v>3.5247270525770001E-2</v>
      </c>
      <c r="AX27" s="69">
        <v>3.6536695777192159E-2</v>
      </c>
      <c r="AY27" s="69"/>
      <c r="AZ27" s="69">
        <f t="shared" si="38"/>
        <v>-5.1683689017921475E-3</v>
      </c>
      <c r="BA27" s="69">
        <f>'RD T1'!E171</f>
        <v>2.1750395993182344E-2</v>
      </c>
      <c r="BB27" s="69">
        <f t="shared" si="39"/>
        <v>1.6582027091390197E-2</v>
      </c>
      <c r="BD27" t="str">
        <f t="shared" si="40"/>
        <v>63 Community and civil enforcement occupations</v>
      </c>
      <c r="BE27" s="69">
        <v>0.14698757719448283</v>
      </c>
      <c r="BF27" s="69">
        <v>9.0830007012423955E-2</v>
      </c>
      <c r="BG27" s="69">
        <v>0.13727269515050122</v>
      </c>
      <c r="BH27" s="69">
        <v>8.9610591851976104E-2</v>
      </c>
      <c r="BI27" s="69">
        <v>9.0849085472858263E-2</v>
      </c>
      <c r="BJ27" s="69"/>
      <c r="BK27" s="69">
        <f t="shared" si="41"/>
        <v>-4.642360967764296E-2</v>
      </c>
      <c r="BL27" s="69">
        <f>'RD T1'!E200</f>
        <v>3.4530551684739369E-2</v>
      </c>
      <c r="BM27" s="69">
        <f t="shared" si="42"/>
        <v>-1.1893057992903591E-2</v>
      </c>
      <c r="BO27" t="str">
        <f t="shared" si="43"/>
        <v>63 Community and civil enforcement occupations</v>
      </c>
      <c r="BP27" s="69">
        <v>0.18335392697560643</v>
      </c>
      <c r="BQ27" s="69">
        <v>0.14975194877342812</v>
      </c>
      <c r="BR27" s="69">
        <v>0.17748698402388455</v>
      </c>
      <c r="BS27" s="69">
        <v>0.13279967326236594</v>
      </c>
      <c r="BT27" s="69">
        <v>0.1186445456053896</v>
      </c>
      <c r="BU27" s="69"/>
      <c r="BV27" s="69">
        <f t="shared" si="44"/>
        <v>-5.8842438418494944E-2</v>
      </c>
      <c r="BW27" s="69">
        <f>'RD T1'!E229</f>
        <v>5.4869544781541511E-2</v>
      </c>
      <c r="BX27" s="69">
        <f t="shared" si="45"/>
        <v>-3.9728936369534326E-3</v>
      </c>
      <c r="BZ27" t="str">
        <f t="shared" si="46"/>
        <v>63 Community and civil enforcement occupations</v>
      </c>
      <c r="CA27" s="69">
        <v>0.14888410544829392</v>
      </c>
      <c r="CB27" s="69">
        <v>0.12047634091652376</v>
      </c>
      <c r="CC27" s="69">
        <v>0.13703526877327907</v>
      </c>
      <c r="CD27" s="69">
        <v>0.12018506862248157</v>
      </c>
      <c r="CE27" s="69">
        <v>9.5825449655538061E-2</v>
      </c>
      <c r="CF27" s="69"/>
      <c r="CG27" s="69">
        <f t="shared" si="47"/>
        <v>-4.1209819117741006E-2</v>
      </c>
      <c r="CH27" s="69">
        <f>'RD T1'!E258</f>
        <v>4.5957664439416707E-2</v>
      </c>
      <c r="CI27" s="69">
        <f t="shared" si="48"/>
        <v>4.7478453216757005E-3</v>
      </c>
      <c r="CK27" t="str">
        <f t="shared" si="49"/>
        <v>63 Community and civil enforcement occupations</v>
      </c>
      <c r="CL27" s="69">
        <v>3.7744977111426097E-2</v>
      </c>
      <c r="CM27" s="69">
        <v>2.7117978821836322E-2</v>
      </c>
      <c r="CN27" s="69">
        <v>3.6617352745240229E-2</v>
      </c>
      <c r="CO27" s="69">
        <v>1.9999604703833176E-2</v>
      </c>
      <c r="CP27" s="69">
        <v>1.6085207584048643E-2</v>
      </c>
      <c r="CQ27" s="69"/>
      <c r="CR27" s="69">
        <f t="shared" si="50"/>
        <v>-2.0532145161191586E-2</v>
      </c>
      <c r="CS27" s="69">
        <f>'RD T1'!E287</f>
        <v>4.8454343743918318E-3</v>
      </c>
      <c r="CT27" s="69">
        <f t="shared" si="51"/>
        <v>-1.5686710786799753E-2</v>
      </c>
    </row>
    <row r="28" spans="1:98" x14ac:dyDescent="0.2">
      <c r="A28" s="10" t="str">
        <f>name!D24</f>
        <v>71 Sales occupations</v>
      </c>
      <c r="B28" s="69">
        <v>8.742417925839728E-2</v>
      </c>
      <c r="C28" s="69">
        <v>9.8638076739269429E-2</v>
      </c>
      <c r="D28" s="69">
        <v>9.1149589874688533E-2</v>
      </c>
      <c r="E28" s="69">
        <v>9.8959940577335023E-2</v>
      </c>
      <c r="F28" s="69">
        <v>0.12436551953138739</v>
      </c>
      <c r="G28" s="11"/>
      <c r="H28" s="69">
        <f t="shared" si="26"/>
        <v>3.3215929656698853E-2</v>
      </c>
      <c r="I28" s="69">
        <f>'RD T1'!E56</f>
        <v>4.9604930307335732E-2</v>
      </c>
      <c r="J28" s="69">
        <f t="shared" si="27"/>
        <v>8.2820859964034585E-2</v>
      </c>
      <c r="L28" t="str">
        <f t="shared" si="28"/>
        <v>71 Sales occupations</v>
      </c>
      <c r="M28" s="69">
        <v>1.1738133290226456</v>
      </c>
      <c r="N28" s="69">
        <v>1.3576820611366602</v>
      </c>
      <c r="O28" s="69">
        <v>1.4986257423627238</v>
      </c>
      <c r="P28" s="69">
        <v>1.693203204116861</v>
      </c>
      <c r="Q28" s="69">
        <v>2.3531721019868699</v>
      </c>
      <c r="R28" s="11"/>
      <c r="S28" s="69">
        <f t="shared" si="29"/>
        <v>0.85454635962414605</v>
      </c>
      <c r="T28" s="69">
        <f>'RD T1'!E85</f>
        <v>0.9092368619966763</v>
      </c>
      <c r="U28" s="69">
        <f t="shared" si="30"/>
        <v>1.7637832216208222</v>
      </c>
      <c r="W28" t="str">
        <f t="shared" si="31"/>
        <v>71 Sales occupations</v>
      </c>
      <c r="X28" s="69">
        <v>4.6079959640607679</v>
      </c>
      <c r="Y28" s="69">
        <v>5.0550041616527057</v>
      </c>
      <c r="Z28" s="69">
        <v>5.2209411936894288</v>
      </c>
      <c r="AA28" s="69">
        <v>5.4798850120168865</v>
      </c>
      <c r="AB28" s="69">
        <v>6.8340896359042453</v>
      </c>
      <c r="AC28" s="69"/>
      <c r="AD28" s="69">
        <f t="shared" si="32"/>
        <v>1.6131484422148166</v>
      </c>
      <c r="AE28" s="69">
        <f>'RD T1'!E114</f>
        <v>3.1153102583120482</v>
      </c>
      <c r="AF28" s="69">
        <f t="shared" si="33"/>
        <v>4.7284587005268648</v>
      </c>
      <c r="AH28" t="str">
        <f t="shared" si="34"/>
        <v>71 Sales occupations</v>
      </c>
      <c r="AI28" s="69">
        <v>1.5310943048093597</v>
      </c>
      <c r="AJ28" s="69">
        <v>1.5654214201453829</v>
      </c>
      <c r="AK28" s="69">
        <v>1.6132671680645005</v>
      </c>
      <c r="AL28" s="69">
        <v>1.5933277369660939</v>
      </c>
      <c r="AM28" s="69">
        <v>1.8659995085338439</v>
      </c>
      <c r="AN28" s="69"/>
      <c r="AO28" s="69">
        <f t="shared" si="35"/>
        <v>0.25273234046934334</v>
      </c>
      <c r="AP28" s="69">
        <f>'RD T1'!E143</f>
        <v>0.87990443008054908</v>
      </c>
      <c r="AQ28" s="69">
        <f t="shared" si="36"/>
        <v>1.1326367705498925</v>
      </c>
      <c r="AS28" t="str">
        <f t="shared" si="37"/>
        <v>71 Sales occupations</v>
      </c>
      <c r="AT28" s="69">
        <v>1.3164027278301449</v>
      </c>
      <c r="AU28" s="69">
        <v>1.3105780241802873</v>
      </c>
      <c r="AV28" s="69">
        <v>1.3403303235024178</v>
      </c>
      <c r="AW28" s="69">
        <v>1.283544114060275</v>
      </c>
      <c r="AX28" s="69">
        <v>1.4921380359389378</v>
      </c>
      <c r="AY28" s="69"/>
      <c r="AZ28" s="69">
        <f t="shared" si="38"/>
        <v>0.15180771243652003</v>
      </c>
      <c r="BA28" s="69">
        <f>'RD T1'!E172</f>
        <v>0.61357891075959481</v>
      </c>
      <c r="BB28" s="69">
        <f t="shared" si="39"/>
        <v>0.76538662319611483</v>
      </c>
      <c r="BD28" t="str">
        <f t="shared" si="40"/>
        <v>71 Sales occupations</v>
      </c>
      <c r="BE28" s="69">
        <v>9.5072079894460799</v>
      </c>
      <c r="BF28" s="69">
        <v>8.8189295201558195</v>
      </c>
      <c r="BG28" s="69">
        <v>9.7347266800206249</v>
      </c>
      <c r="BH28" s="69">
        <v>9.0449851195766868</v>
      </c>
      <c r="BI28" s="69">
        <v>9.3061836260840014</v>
      </c>
      <c r="BJ28" s="69"/>
      <c r="BK28" s="69">
        <f t="shared" si="41"/>
        <v>-0.42854305393662351</v>
      </c>
      <c r="BL28" s="69">
        <f>'RD T1'!E201</f>
        <v>4.0289435753890732</v>
      </c>
      <c r="BM28" s="69">
        <f t="shared" si="42"/>
        <v>3.6004005214524497</v>
      </c>
      <c r="BO28" t="str">
        <f t="shared" si="43"/>
        <v>71 Sales occupations</v>
      </c>
      <c r="BP28" s="69">
        <v>9.5323812184997561</v>
      </c>
      <c r="BQ28" s="69">
        <v>8.4183840763862534</v>
      </c>
      <c r="BR28" s="69">
        <v>8.1047099477285123</v>
      </c>
      <c r="BS28" s="69">
        <v>7.0772237772656812</v>
      </c>
      <c r="BT28" s="69">
        <v>5.6008326511600215</v>
      </c>
      <c r="BU28" s="69"/>
      <c r="BV28" s="69">
        <f t="shared" si="44"/>
        <v>-2.5038772965684908</v>
      </c>
      <c r="BW28" s="69">
        <f>'RD T1'!E230</f>
        <v>2.8298044671354323</v>
      </c>
      <c r="BX28" s="69">
        <f t="shared" si="45"/>
        <v>0.32592717056694154</v>
      </c>
      <c r="BZ28" t="str">
        <f t="shared" si="46"/>
        <v>71 Sales occupations</v>
      </c>
      <c r="CA28" s="69">
        <v>6.4180200034141697</v>
      </c>
      <c r="CB28" s="69">
        <v>5.8506903726347055</v>
      </c>
      <c r="CC28" s="69">
        <v>5.178496288683168</v>
      </c>
      <c r="CD28" s="69">
        <v>4.2122697539010447</v>
      </c>
      <c r="CE28" s="69">
        <v>1.7492497695641194</v>
      </c>
      <c r="CF28" s="69"/>
      <c r="CG28" s="69">
        <f t="shared" si="47"/>
        <v>-3.4292465191190487</v>
      </c>
      <c r="CH28" s="69">
        <f>'RD T1'!E259</f>
        <v>1.1624361155925078</v>
      </c>
      <c r="CI28" s="69">
        <f t="shared" si="48"/>
        <v>-2.2668104035265406</v>
      </c>
      <c r="CK28" t="str">
        <f t="shared" si="49"/>
        <v>71 Sales occupations</v>
      </c>
      <c r="CL28" s="69">
        <v>2.1488243351561818</v>
      </c>
      <c r="CM28" s="69">
        <v>2.0581042531265785</v>
      </c>
      <c r="CN28" s="69">
        <v>1.8407888175440907</v>
      </c>
      <c r="CO28" s="69">
        <v>1.5788263340694453</v>
      </c>
      <c r="CP28" s="69">
        <v>1.2320545197444481</v>
      </c>
      <c r="CQ28" s="69"/>
      <c r="CR28" s="69">
        <f t="shared" si="50"/>
        <v>-0.60873429779964261</v>
      </c>
      <c r="CS28" s="69">
        <f>'RD T1'!E288</f>
        <v>0.36139776141084889</v>
      </c>
      <c r="CT28" s="69">
        <f t="shared" si="51"/>
        <v>-0.24733653638879372</v>
      </c>
    </row>
    <row r="29" spans="1:98" x14ac:dyDescent="0.2">
      <c r="A29" s="10" t="str">
        <f>name!D25</f>
        <v>72 Customer service occupations</v>
      </c>
      <c r="B29" s="69">
        <v>2.9124784171409738E-2</v>
      </c>
      <c r="C29" s="69">
        <v>3.3086608604338548E-2</v>
      </c>
      <c r="D29" s="69">
        <v>3.8603917053988135E-2</v>
      </c>
      <c r="E29" s="69">
        <v>5.6701161960313849E-2</v>
      </c>
      <c r="F29" s="69">
        <v>7.8371410610594314E-2</v>
      </c>
      <c r="G29" s="11"/>
      <c r="H29" s="69">
        <f>F29-D29</f>
        <v>3.9767493556606179E-2</v>
      </c>
      <c r="I29" s="69">
        <f>'RD T1'!E57</f>
        <v>2.8285007151149805E-2</v>
      </c>
      <c r="J29" s="69">
        <f t="shared" si="27"/>
        <v>6.8052500707755981E-2</v>
      </c>
      <c r="L29" t="str">
        <f t="shared" si="28"/>
        <v>72 Customer service occupations</v>
      </c>
      <c r="M29" s="69">
        <v>0.3420454954337015</v>
      </c>
      <c r="N29" s="69">
        <v>0.42047860648885593</v>
      </c>
      <c r="O29" s="69">
        <v>0.44430933828221963</v>
      </c>
      <c r="P29" s="69">
        <v>0.66644584403296148</v>
      </c>
      <c r="Q29" s="69">
        <v>0.9279191518459261</v>
      </c>
      <c r="R29" s="11"/>
      <c r="S29" s="69">
        <f t="shared" si="29"/>
        <v>0.48360981356370647</v>
      </c>
      <c r="T29" s="69">
        <f>'RD T1'!E86</f>
        <v>0.359975668282915</v>
      </c>
      <c r="U29" s="69">
        <f t="shared" si="30"/>
        <v>0.84358548184662152</v>
      </c>
      <c r="W29" t="str">
        <f t="shared" si="31"/>
        <v>72 Customer service occupations</v>
      </c>
      <c r="X29" s="69">
        <v>1.4272427348210448</v>
      </c>
      <c r="Y29" s="69">
        <v>1.6375536473568353</v>
      </c>
      <c r="Z29" s="69">
        <v>1.6929177103476851</v>
      </c>
      <c r="AA29" s="69">
        <v>2.285379819485998</v>
      </c>
      <c r="AB29" s="69">
        <v>2.9941746906485363</v>
      </c>
      <c r="AC29" s="69"/>
      <c r="AD29" s="69">
        <f t="shared" si="32"/>
        <v>1.3012569803008511</v>
      </c>
      <c r="AE29" s="69">
        <f>'RD T1'!E115</f>
        <v>1.2589158551705284</v>
      </c>
      <c r="AF29" s="69">
        <f t="shared" si="33"/>
        <v>2.5601728354713797</v>
      </c>
      <c r="AH29" t="str">
        <f t="shared" si="34"/>
        <v>72 Customer service occupations</v>
      </c>
      <c r="AI29" s="69">
        <v>0.4582976164423242</v>
      </c>
      <c r="AJ29" s="69">
        <v>0.55511931546356164</v>
      </c>
      <c r="AK29" s="69">
        <v>0.61825471821543909</v>
      </c>
      <c r="AL29" s="69">
        <v>0.83265107339427702</v>
      </c>
      <c r="AM29" s="69">
        <v>1.0468137820725558</v>
      </c>
      <c r="AN29" s="69"/>
      <c r="AO29" s="69">
        <f t="shared" si="35"/>
        <v>0.42855906385711673</v>
      </c>
      <c r="AP29" s="69">
        <f>'RD T1'!E144</f>
        <v>0.47983252409246435</v>
      </c>
      <c r="AQ29" s="69">
        <f t="shared" si="36"/>
        <v>0.90839158794958108</v>
      </c>
      <c r="AS29" t="str">
        <f t="shared" si="37"/>
        <v>72 Customer service occupations</v>
      </c>
      <c r="AT29" s="69">
        <v>0.54014199185830203</v>
      </c>
      <c r="AU29" s="69">
        <v>0.6019207016543987</v>
      </c>
      <c r="AV29" s="69">
        <v>0.61530503188021091</v>
      </c>
      <c r="AW29" s="69">
        <v>0.77914713782941769</v>
      </c>
      <c r="AX29" s="69">
        <v>0.90995519861468543</v>
      </c>
      <c r="AY29" s="69"/>
      <c r="AZ29" s="69">
        <f t="shared" si="38"/>
        <v>0.29465016673447453</v>
      </c>
      <c r="BA29" s="69">
        <f>'RD T1'!E173</f>
        <v>0.40609634982953907</v>
      </c>
      <c r="BB29" s="69">
        <f t="shared" si="39"/>
        <v>0.70074651656401366</v>
      </c>
      <c r="BD29" t="str">
        <f t="shared" si="40"/>
        <v>72 Customer service occupations</v>
      </c>
      <c r="BE29" s="69">
        <v>2.1645453720292909</v>
      </c>
      <c r="BF29" s="69">
        <v>2.1456471230656202</v>
      </c>
      <c r="BG29" s="69">
        <v>2.3373174228565659</v>
      </c>
      <c r="BH29" s="69">
        <v>2.7655075088696273</v>
      </c>
      <c r="BI29" s="69">
        <v>3.0542223431613125</v>
      </c>
      <c r="BJ29" s="69"/>
      <c r="BK29" s="69">
        <f t="shared" si="41"/>
        <v>0.71690492030474662</v>
      </c>
      <c r="BL29" s="69">
        <f>'RD T1'!E202</f>
        <v>1.2780193068791241</v>
      </c>
      <c r="BM29" s="69">
        <f t="shared" si="42"/>
        <v>1.9949242271838707</v>
      </c>
      <c r="BO29" t="str">
        <f t="shared" si="43"/>
        <v>72 Customer service occupations</v>
      </c>
      <c r="BP29" s="69">
        <v>2.2888953508122274</v>
      </c>
      <c r="BQ29" s="69">
        <v>2.2480578547435122</v>
      </c>
      <c r="BR29" s="69">
        <v>2.2152811996883366</v>
      </c>
      <c r="BS29" s="69">
        <v>2.6938867506533035</v>
      </c>
      <c r="BT29" s="69">
        <v>2.5340067877974071</v>
      </c>
      <c r="BU29" s="69"/>
      <c r="BV29" s="69">
        <f t="shared" si="44"/>
        <v>0.31872558810907048</v>
      </c>
      <c r="BW29" s="69">
        <f>'RD T1'!E231</f>
        <v>1.1676466957269422</v>
      </c>
      <c r="BX29" s="69">
        <f t="shared" si="45"/>
        <v>1.4863722838360127</v>
      </c>
      <c r="BZ29" t="str">
        <f t="shared" si="46"/>
        <v>72 Customer service occupations</v>
      </c>
      <c r="CA29" s="69">
        <v>1.1629538218669306</v>
      </c>
      <c r="CB29" s="69">
        <v>1.0720404845589293</v>
      </c>
      <c r="CC29" s="69">
        <v>0.98973201204941985</v>
      </c>
      <c r="CD29" s="69">
        <v>1.1287015027570515</v>
      </c>
      <c r="CE29" s="69">
        <v>1.0176168261677052</v>
      </c>
      <c r="CF29" s="69"/>
      <c r="CG29" s="69">
        <f t="shared" si="47"/>
        <v>2.7884814118285361E-2</v>
      </c>
      <c r="CH29" s="69">
        <f>'RD T1'!E260</f>
        <v>0.35462500346191372</v>
      </c>
      <c r="CI29" s="69">
        <f t="shared" si="48"/>
        <v>0.38250981758019909</v>
      </c>
      <c r="CK29" t="str">
        <f t="shared" si="49"/>
        <v>72 Customer service occupations</v>
      </c>
      <c r="CL29" s="69">
        <v>0.2733871100272291</v>
      </c>
      <c r="CM29" s="69">
        <v>0.35099630979755853</v>
      </c>
      <c r="CN29" s="69">
        <v>0.35291469691328303</v>
      </c>
      <c r="CO29" s="69">
        <v>0.56953273001974092</v>
      </c>
      <c r="CP29" s="69">
        <v>0.73053037483979888</v>
      </c>
      <c r="CQ29" s="69"/>
      <c r="CR29" s="69">
        <f t="shared" si="50"/>
        <v>0.37761567792651585</v>
      </c>
      <c r="CS29" s="69">
        <f>'RD T1'!E289</f>
        <v>0.17015039302436094</v>
      </c>
      <c r="CT29" s="69">
        <f t="shared" si="51"/>
        <v>0.54776607095087682</v>
      </c>
    </row>
    <row r="30" spans="1:98" x14ac:dyDescent="0.2">
      <c r="A30" s="10" t="str">
        <f>name!D26</f>
        <v>81 Process, plant and machine operatives</v>
      </c>
      <c r="B30" s="69">
        <v>2.0167773139835848E-2</v>
      </c>
      <c r="C30" s="69">
        <v>2.4934146505437422E-2</v>
      </c>
      <c r="D30" s="69">
        <v>2.3671056266662008E-2</v>
      </c>
      <c r="E30" s="69">
        <v>3.4222024222873342E-2</v>
      </c>
      <c r="F30" s="69">
        <v>5.3328142531865269E-2</v>
      </c>
      <c r="G30" s="11"/>
      <c r="H30" s="69">
        <f t="shared" si="26"/>
        <v>2.9657086265203261E-2</v>
      </c>
      <c r="I30" s="69">
        <f>'RD T1'!E58</f>
        <v>1.9823907284070977E-2</v>
      </c>
      <c r="J30" s="69">
        <f t="shared" si="27"/>
        <v>4.9480993549274238E-2</v>
      </c>
      <c r="L30" t="str">
        <f t="shared" si="28"/>
        <v>81 Process, plant and machine operatives</v>
      </c>
      <c r="M30" s="69">
        <v>0.11359137846357723</v>
      </c>
      <c r="N30" s="69">
        <v>0.13991364131200654</v>
      </c>
      <c r="O30" s="69">
        <v>0.1411442393744039</v>
      </c>
      <c r="P30" s="69">
        <v>0.21372610504667736</v>
      </c>
      <c r="Q30" s="69">
        <v>0.33522059296068185</v>
      </c>
      <c r="R30" s="11"/>
      <c r="S30" s="69">
        <f t="shared" si="29"/>
        <v>0.19407635358627795</v>
      </c>
      <c r="T30" s="69">
        <f>'RD T1'!E87</f>
        <v>0.11377856761945848</v>
      </c>
      <c r="U30" s="69">
        <f t="shared" si="30"/>
        <v>0.30785492120573643</v>
      </c>
      <c r="W30" t="str">
        <f t="shared" si="31"/>
        <v>81 Process, plant and machine operatives</v>
      </c>
      <c r="X30" s="69">
        <v>0.34908105674301709</v>
      </c>
      <c r="Y30" s="69">
        <v>0.3638648406915076</v>
      </c>
      <c r="Z30" s="69">
        <v>0.33923195244452664</v>
      </c>
      <c r="AA30" s="69">
        <v>0.5118689781064989</v>
      </c>
      <c r="AB30" s="69">
        <v>0.78326674702273424</v>
      </c>
      <c r="AC30" s="69"/>
      <c r="AD30" s="69">
        <f t="shared" si="32"/>
        <v>0.4440347945782076</v>
      </c>
      <c r="AE30" s="69">
        <f>'RD T1'!E116</f>
        <v>0.28225116432970665</v>
      </c>
      <c r="AF30" s="69">
        <f t="shared" si="33"/>
        <v>0.72628595890791425</v>
      </c>
      <c r="AH30" t="str">
        <f t="shared" si="34"/>
        <v>81 Process, plant and machine operatives</v>
      </c>
      <c r="AI30" s="69">
        <v>0.1678409732733166</v>
      </c>
      <c r="AJ30" s="69">
        <v>0.18782535502639891</v>
      </c>
      <c r="AK30" s="69">
        <v>0.17832455981032619</v>
      </c>
      <c r="AL30" s="69">
        <v>0.26273390338943808</v>
      </c>
      <c r="AM30" s="69">
        <v>0.40580490843977851</v>
      </c>
      <c r="AN30" s="69"/>
      <c r="AO30" s="69">
        <f t="shared" si="35"/>
        <v>0.22748034862945232</v>
      </c>
      <c r="AP30" s="69">
        <f>'RD T1'!E145</f>
        <v>0.1460593118661806</v>
      </c>
      <c r="AQ30" s="69">
        <f t="shared" si="36"/>
        <v>0.37353966049563292</v>
      </c>
      <c r="AS30" t="str">
        <f t="shared" si="37"/>
        <v>81 Process, plant and machine operatives</v>
      </c>
      <c r="AT30" s="69">
        <v>0.40298556316076589</v>
      </c>
      <c r="AU30" s="69">
        <v>0.43914116432893174</v>
      </c>
      <c r="AV30" s="69">
        <v>0.40636917451151566</v>
      </c>
      <c r="AW30" s="69">
        <v>0.55624404725196674</v>
      </c>
      <c r="AX30" s="69">
        <v>0.71531354680261883</v>
      </c>
      <c r="AY30" s="69"/>
      <c r="AZ30" s="69">
        <f t="shared" si="38"/>
        <v>0.30894437229110316</v>
      </c>
      <c r="BA30" s="69">
        <f>'RD T1'!E174</f>
        <v>0.28375039311585509</v>
      </c>
      <c r="BB30" s="69">
        <f t="shared" si="39"/>
        <v>0.59269476540695831</v>
      </c>
      <c r="BD30" t="str">
        <f t="shared" si="40"/>
        <v>81 Process, plant and machine operatives</v>
      </c>
      <c r="BE30" s="69">
        <v>2.383708244632754</v>
      </c>
      <c r="BF30" s="69">
        <v>2.3320798753433807</v>
      </c>
      <c r="BG30" s="69">
        <v>2.2506278316408141</v>
      </c>
      <c r="BH30" s="69">
        <v>2.8825385219259521</v>
      </c>
      <c r="BI30" s="69">
        <v>3.3077988472744435</v>
      </c>
      <c r="BJ30" s="69"/>
      <c r="BK30" s="69">
        <f t="shared" si="41"/>
        <v>1.0571710156336294</v>
      </c>
      <c r="BL30" s="69">
        <f>'RD T1'!E203</f>
        <v>1.0777871290835992</v>
      </c>
      <c r="BM30" s="69">
        <f t="shared" si="42"/>
        <v>2.1349581447172286</v>
      </c>
      <c r="BO30" t="str">
        <f t="shared" si="43"/>
        <v>81 Process, plant and machine operatives</v>
      </c>
      <c r="BP30" s="69">
        <v>2.828647052224933</v>
      </c>
      <c r="BQ30" s="69">
        <v>3.080000594231358</v>
      </c>
      <c r="BR30" s="69">
        <v>2.5337938529635067</v>
      </c>
      <c r="BS30" s="69">
        <v>3.2322427765832593</v>
      </c>
      <c r="BT30" s="69">
        <v>3.162368142496188</v>
      </c>
      <c r="BU30" s="69"/>
      <c r="BV30" s="69">
        <f t="shared" si="44"/>
        <v>0.62857428953268135</v>
      </c>
      <c r="BW30" s="69">
        <f>'RD T1'!E232</f>
        <v>1.1970401162491071</v>
      </c>
      <c r="BX30" s="69">
        <f t="shared" si="45"/>
        <v>1.8256144057817885</v>
      </c>
      <c r="BZ30" t="str">
        <f t="shared" si="46"/>
        <v>81 Process, plant and machine operatives</v>
      </c>
      <c r="CA30" s="69">
        <v>2.5850240291128688</v>
      </c>
      <c r="CB30" s="69">
        <v>2.1791856089803563</v>
      </c>
      <c r="CC30" s="69">
        <v>1.867337091729055</v>
      </c>
      <c r="CD30" s="69">
        <v>2.0044847779083064</v>
      </c>
      <c r="CE30" s="69">
        <v>0.84978543208610002</v>
      </c>
      <c r="CF30" s="69"/>
      <c r="CG30" s="69">
        <f t="shared" si="47"/>
        <v>-1.017551659642955</v>
      </c>
      <c r="CH30" s="69">
        <f>'RD T1'!E261</f>
        <v>0.52677805450444848</v>
      </c>
      <c r="CI30" s="69">
        <f t="shared" si="48"/>
        <v>-0.49077360513850654</v>
      </c>
      <c r="CK30" t="str">
        <f t="shared" si="49"/>
        <v>81 Process, plant and machine operatives</v>
      </c>
      <c r="CL30" s="69">
        <v>0.93903299421652986</v>
      </c>
      <c r="CM30" s="69">
        <v>0.79931161592818012</v>
      </c>
      <c r="CN30" s="69">
        <v>0.63510253156088992</v>
      </c>
      <c r="CO30" s="69">
        <v>0.40635484063191851</v>
      </c>
      <c r="CP30" s="69">
        <v>0.29676574132351591</v>
      </c>
      <c r="CQ30" s="69"/>
      <c r="CR30" s="69">
        <f t="shared" si="50"/>
        <v>-0.33833679023737401</v>
      </c>
      <c r="CS30" s="69">
        <f>'RD T1'!E290</f>
        <v>9.084146098683446E-2</v>
      </c>
      <c r="CT30" s="69">
        <f t="shared" si="51"/>
        <v>-0.24749532925053955</v>
      </c>
    </row>
    <row r="31" spans="1:98" x14ac:dyDescent="0.2">
      <c r="A31" s="10" t="str">
        <f>name!D27</f>
        <v>82 Transport and mobile machine drivers and operatives</v>
      </c>
      <c r="B31" s="69">
        <v>4.6468494841174435E-2</v>
      </c>
      <c r="C31" s="69">
        <v>6.365646188971337E-2</v>
      </c>
      <c r="D31" s="69">
        <v>5.6922350483685845E-2</v>
      </c>
      <c r="E31" s="69">
        <v>7.7257459763881695E-2</v>
      </c>
      <c r="F31" s="69">
        <v>0.10886835887368966</v>
      </c>
      <c r="G31" s="11"/>
      <c r="H31" s="69">
        <f t="shared" si="26"/>
        <v>5.1946008390003816E-2</v>
      </c>
      <c r="I31" s="69">
        <f>'RD T1'!E59</f>
        <v>5.604085224491856E-2</v>
      </c>
      <c r="J31" s="69">
        <f t="shared" si="27"/>
        <v>0.10798686063492238</v>
      </c>
      <c r="L31" t="str">
        <f t="shared" si="28"/>
        <v>82 Transport and mobile machine drivers and operatives</v>
      </c>
      <c r="M31" s="69">
        <v>0.32928252335258201</v>
      </c>
      <c r="N31" s="69">
        <v>0.4589540276932973</v>
      </c>
      <c r="O31" s="69">
        <v>0.44274374465046318</v>
      </c>
      <c r="P31" s="69">
        <v>0.53907505710212811</v>
      </c>
      <c r="Q31" s="69">
        <v>0.75342665262013175</v>
      </c>
      <c r="R31" s="11"/>
      <c r="S31" s="69">
        <f t="shared" si="29"/>
        <v>0.31068290796966858</v>
      </c>
      <c r="T31" s="69">
        <f>'RD T1'!E88</f>
        <v>0.38357897981076378</v>
      </c>
      <c r="U31" s="69">
        <f t="shared" si="30"/>
        <v>0.6942618877804323</v>
      </c>
      <c r="W31" t="str">
        <f t="shared" si="31"/>
        <v>82 Transport and mobile machine drivers and operatives</v>
      </c>
      <c r="X31" s="69">
        <v>0.9992792019540524</v>
      </c>
      <c r="Y31" s="69">
        <v>1.3011196574347204</v>
      </c>
      <c r="Z31" s="69">
        <v>1.1323851129990308</v>
      </c>
      <c r="AA31" s="69">
        <v>1.2845953545434678</v>
      </c>
      <c r="AB31" s="69">
        <v>1.7034423072260865</v>
      </c>
      <c r="AC31" s="69"/>
      <c r="AD31" s="69">
        <f t="shared" si="32"/>
        <v>0.5710571942270557</v>
      </c>
      <c r="AE31" s="69">
        <f>'RD T1'!E117</f>
        <v>0.93837641709680641</v>
      </c>
      <c r="AF31" s="69">
        <f t="shared" si="33"/>
        <v>1.5094336113238622</v>
      </c>
      <c r="AH31" t="str">
        <f t="shared" si="34"/>
        <v>82 Transport and mobile machine drivers and operatives</v>
      </c>
      <c r="AI31" s="69">
        <v>0.44938653958817609</v>
      </c>
      <c r="AJ31" s="69">
        <v>0.58003980282420298</v>
      </c>
      <c r="AK31" s="69">
        <v>0.49816478649236329</v>
      </c>
      <c r="AL31" s="69">
        <v>0.57117721954526035</v>
      </c>
      <c r="AM31" s="69">
        <v>0.69465763910272715</v>
      </c>
      <c r="AN31" s="69"/>
      <c r="AO31" s="69">
        <f t="shared" si="35"/>
        <v>0.19649285261036387</v>
      </c>
      <c r="AP31" s="69">
        <f>'RD T1'!E146</f>
        <v>0.40655612003105357</v>
      </c>
      <c r="AQ31" s="69">
        <f t="shared" si="36"/>
        <v>0.60304897264141744</v>
      </c>
      <c r="AS31" t="str">
        <f t="shared" si="37"/>
        <v>82 Transport and mobile machine drivers and operatives</v>
      </c>
      <c r="AT31" s="69">
        <v>0.76287449218507719</v>
      </c>
      <c r="AU31" s="69">
        <v>0.93618945450462143</v>
      </c>
      <c r="AV31" s="69">
        <v>0.85734256123855024</v>
      </c>
      <c r="AW31" s="69">
        <v>0.95735290321267397</v>
      </c>
      <c r="AX31" s="69">
        <v>1.1323035343586887</v>
      </c>
      <c r="AY31" s="69"/>
      <c r="AZ31" s="69">
        <f t="shared" si="38"/>
        <v>0.27496097312013845</v>
      </c>
      <c r="BA31" s="69">
        <f>'RD T1'!E175</f>
        <v>0.68438878190410957</v>
      </c>
      <c r="BB31" s="69">
        <f t="shared" si="39"/>
        <v>0.95934975502424802</v>
      </c>
      <c r="BD31" t="str">
        <f t="shared" si="40"/>
        <v>82 Transport and mobile machine drivers and operatives</v>
      </c>
      <c r="BE31" s="69">
        <v>4.0980374746423802</v>
      </c>
      <c r="BF31" s="69">
        <v>4.1931124197797436</v>
      </c>
      <c r="BG31" s="69">
        <v>3.9041379763617221</v>
      </c>
      <c r="BH31" s="69">
        <v>4.2641462783259101</v>
      </c>
      <c r="BI31" s="69">
        <v>4.7561057384876291</v>
      </c>
      <c r="BJ31" s="69"/>
      <c r="BK31" s="69">
        <f t="shared" si="41"/>
        <v>0.85196776212590697</v>
      </c>
      <c r="BL31" s="69">
        <f>'RD T1'!E204</f>
        <v>2.2356627437496677</v>
      </c>
      <c r="BM31" s="69">
        <f t="shared" si="42"/>
        <v>3.0876305058755746</v>
      </c>
      <c r="BO31" t="str">
        <f t="shared" si="43"/>
        <v>82 Transport and mobile machine drivers and operatives</v>
      </c>
      <c r="BP31" s="69">
        <v>5.8856917956850836</v>
      </c>
      <c r="BQ31" s="69">
        <v>6.6903536770838645</v>
      </c>
      <c r="BR31" s="69">
        <v>5.1439728032993619</v>
      </c>
      <c r="BS31" s="69">
        <v>5.4850395924518978</v>
      </c>
      <c r="BT31" s="69">
        <v>5.2082690482472103</v>
      </c>
      <c r="BU31" s="69"/>
      <c r="BV31" s="69">
        <f t="shared" si="44"/>
        <v>6.4296244947848358E-2</v>
      </c>
      <c r="BW31" s="69">
        <f>'RD T1'!E233</f>
        <v>2.8689976480970381</v>
      </c>
      <c r="BX31" s="69">
        <f t="shared" si="45"/>
        <v>2.9332938930448864</v>
      </c>
      <c r="BZ31" t="str">
        <f t="shared" si="46"/>
        <v>82 Transport and mobile machine drivers and operatives</v>
      </c>
      <c r="CA31" s="69">
        <v>5.8781010294102867</v>
      </c>
      <c r="CB31" s="69">
        <v>5.1839747803645029</v>
      </c>
      <c r="CC31" s="69">
        <v>3.9593903449758794</v>
      </c>
      <c r="CD31" s="69">
        <v>3.8164544858127925</v>
      </c>
      <c r="CE31" s="69">
        <v>2.7993516001352527</v>
      </c>
      <c r="CF31" s="69"/>
      <c r="CG31" s="69">
        <f t="shared" si="47"/>
        <v>-1.1600387448406266</v>
      </c>
      <c r="CH31" s="69">
        <f>'RD T1'!E262</f>
        <v>1.5740490787237387</v>
      </c>
      <c r="CI31" s="69">
        <f t="shared" si="48"/>
        <v>0.41401033388311204</v>
      </c>
      <c r="CK31" t="str">
        <f t="shared" si="49"/>
        <v>82 Transport and mobile machine drivers and operatives</v>
      </c>
      <c r="CL31" s="69">
        <v>1.9778344213871917</v>
      </c>
      <c r="CM31" s="69">
        <v>2.2742583299935935</v>
      </c>
      <c r="CN31" s="69">
        <v>1.7828774543258312</v>
      </c>
      <c r="CO31" s="69">
        <v>1.8179200027720634</v>
      </c>
      <c r="CP31" s="69">
        <v>1.4025794599741856</v>
      </c>
      <c r="CQ31" s="69"/>
      <c r="CR31" s="69">
        <f t="shared" si="50"/>
        <v>-0.38029799435164557</v>
      </c>
      <c r="CS31" s="69">
        <f>'RD T1'!E291</f>
        <v>0.62715113881951312</v>
      </c>
      <c r="CT31" s="69">
        <f t="shared" si="51"/>
        <v>0.24685314446786755</v>
      </c>
    </row>
    <row r="32" spans="1:98" x14ac:dyDescent="0.2">
      <c r="A32" s="10" t="str">
        <f>name!D28</f>
        <v>91 Elementary trades and related occupations</v>
      </c>
      <c r="B32" s="69">
        <v>6.3538276657652837E-4</v>
      </c>
      <c r="C32" s="69">
        <v>5.2008863674190501E-4</v>
      </c>
      <c r="D32" s="69">
        <v>5.2122214759886022E-4</v>
      </c>
      <c r="E32" s="69">
        <v>4.6690756414756262E-4</v>
      </c>
      <c r="F32" s="69">
        <v>5.3128477144858918E-4</v>
      </c>
      <c r="G32" s="11"/>
      <c r="H32" s="69">
        <f t="shared" si="26"/>
        <v>1.0062623849728955E-5</v>
      </c>
      <c r="I32" s="69">
        <f>'RD T1'!E60</f>
        <v>2.7471650552599714E-4</v>
      </c>
      <c r="J32" s="69">
        <f t="shared" si="27"/>
        <v>2.8477912937572609E-4</v>
      </c>
      <c r="L32" t="str">
        <f t="shared" si="28"/>
        <v>91 Elementary trades and related occupations</v>
      </c>
      <c r="M32" s="69">
        <v>7.8564834437764158E-2</v>
      </c>
      <c r="N32" s="69">
        <v>9.2504950962887522E-2</v>
      </c>
      <c r="O32" s="69">
        <v>8.7793512979754712E-2</v>
      </c>
      <c r="P32" s="69">
        <v>8.9553161385560659E-2</v>
      </c>
      <c r="Q32" s="69">
        <v>0.12506559361803901</v>
      </c>
      <c r="R32" s="11"/>
      <c r="S32" s="69">
        <f t="shared" si="29"/>
        <v>3.72720806382843E-2</v>
      </c>
      <c r="T32" s="69">
        <f>'RD T1'!E89</f>
        <v>4.7988045616743052E-2</v>
      </c>
      <c r="U32" s="69">
        <f t="shared" si="30"/>
        <v>8.5260126255027352E-2</v>
      </c>
      <c r="W32" t="str">
        <f t="shared" si="31"/>
        <v>91 Elementary trades and related occupations</v>
      </c>
      <c r="X32" s="69">
        <v>0.32389097347149182</v>
      </c>
      <c r="Y32" s="69">
        <v>0.32808571654342772</v>
      </c>
      <c r="Z32" s="69">
        <v>0.28946114474559892</v>
      </c>
      <c r="AA32" s="69">
        <v>0.24751219645443745</v>
      </c>
      <c r="AB32" s="69">
        <v>0.27029366636539737</v>
      </c>
      <c r="AC32" s="69"/>
      <c r="AD32" s="69">
        <f t="shared" si="32"/>
        <v>-1.9167478380201552E-2</v>
      </c>
      <c r="AE32" s="69">
        <f>'RD T1'!E118</f>
        <v>0.14323501959244206</v>
      </c>
      <c r="AF32" s="69">
        <f t="shared" si="33"/>
        <v>0.12406754121224051</v>
      </c>
      <c r="AH32" t="str">
        <f t="shared" si="34"/>
        <v>91 Elementary trades and related occupations</v>
      </c>
      <c r="AI32" s="69">
        <v>0.24055100799526732</v>
      </c>
      <c r="AJ32" s="69">
        <v>0.25740113256895203</v>
      </c>
      <c r="AK32" s="69">
        <v>0.21876405538410537</v>
      </c>
      <c r="AL32" s="69">
        <v>0.20835151112653302</v>
      </c>
      <c r="AM32" s="69">
        <v>0.27244820168545841</v>
      </c>
      <c r="AN32" s="69"/>
      <c r="AO32" s="69">
        <f t="shared" si="35"/>
        <v>5.3684146301353042E-2</v>
      </c>
      <c r="AP32" s="69">
        <f>'RD T1'!E147</f>
        <v>0.12191525581228985</v>
      </c>
      <c r="AQ32" s="69">
        <f t="shared" si="36"/>
        <v>0.17559940211364289</v>
      </c>
      <c r="AS32" t="str">
        <f t="shared" si="37"/>
        <v>91 Elementary trades and related occupations</v>
      </c>
      <c r="AT32" s="69">
        <v>0.27086859990572343</v>
      </c>
      <c r="AU32" s="69">
        <v>0.25875634788284657</v>
      </c>
      <c r="AV32" s="69">
        <v>0.26376014934738151</v>
      </c>
      <c r="AW32" s="69">
        <v>0.22754487964520062</v>
      </c>
      <c r="AX32" s="69">
        <v>0.25018111794205261</v>
      </c>
      <c r="AY32" s="69"/>
      <c r="AZ32" s="69">
        <f t="shared" si="38"/>
        <v>-1.3579031405328901E-2</v>
      </c>
      <c r="BA32" s="69">
        <f>'RD T1'!E176</f>
        <v>0.11670993966735596</v>
      </c>
      <c r="BB32" s="69">
        <f t="shared" si="39"/>
        <v>0.10313090826202706</v>
      </c>
      <c r="BD32" t="str">
        <f t="shared" si="40"/>
        <v>91 Elementary trades and related occupations</v>
      </c>
      <c r="BE32" s="69">
        <v>1.4246621225247547</v>
      </c>
      <c r="BF32" s="69">
        <v>1.1702753706171303</v>
      </c>
      <c r="BG32" s="69">
        <v>1.146319729831438</v>
      </c>
      <c r="BH32" s="69">
        <v>1.047845052546694</v>
      </c>
      <c r="BI32" s="69">
        <v>1.1844370185609661</v>
      </c>
      <c r="BJ32" s="69"/>
      <c r="BK32" s="69">
        <f t="shared" si="41"/>
        <v>3.811728872952802E-2</v>
      </c>
      <c r="BL32" s="69">
        <f>'RD T1'!E205</f>
        <v>0.37430076234112647</v>
      </c>
      <c r="BM32" s="69">
        <f t="shared" si="42"/>
        <v>0.41241805107065449</v>
      </c>
      <c r="BO32" t="str">
        <f t="shared" si="43"/>
        <v>91 Elementary trades and related occupations</v>
      </c>
      <c r="BP32" s="69">
        <v>2.1710204261966028</v>
      </c>
      <c r="BQ32" s="69">
        <v>1.9923374333347983</v>
      </c>
      <c r="BR32" s="69">
        <v>1.6952108505527963</v>
      </c>
      <c r="BS32" s="69">
        <v>1.3974757690134458</v>
      </c>
      <c r="BT32" s="69">
        <v>1.2935012675678459</v>
      </c>
      <c r="BU32" s="69"/>
      <c r="BV32" s="69">
        <f t="shared" si="44"/>
        <v>-0.40170958298495041</v>
      </c>
      <c r="BW32" s="69">
        <f>'RD T1'!E234</f>
        <v>0.49390308901990931</v>
      </c>
      <c r="BX32" s="69">
        <f t="shared" si="45"/>
        <v>9.2193506034958905E-2</v>
      </c>
      <c r="BZ32" t="str">
        <f t="shared" si="46"/>
        <v>91 Elementary trades and related occupations</v>
      </c>
      <c r="CA32" s="69">
        <v>2.7949617196699501</v>
      </c>
      <c r="CB32" s="69">
        <v>2.150256174678927</v>
      </c>
      <c r="CC32" s="69">
        <v>1.8513030613325219</v>
      </c>
      <c r="CD32" s="69">
        <v>1.4659308947376739</v>
      </c>
      <c r="CE32" s="69">
        <v>1.0710575028957718</v>
      </c>
      <c r="CF32" s="69"/>
      <c r="CG32" s="69">
        <f t="shared" si="47"/>
        <v>-0.78024555843675003</v>
      </c>
      <c r="CH32" s="69">
        <f>'RD T1'!E263</f>
        <v>0.47358710733020926</v>
      </c>
      <c r="CI32" s="69">
        <f t="shared" si="48"/>
        <v>-0.30665845110654077</v>
      </c>
      <c r="CK32" t="str">
        <f t="shared" si="49"/>
        <v>91 Elementary trades and related occupations</v>
      </c>
      <c r="CL32" s="69">
        <v>1.0721938562024376</v>
      </c>
      <c r="CM32" s="69">
        <v>0.90597807145321352</v>
      </c>
      <c r="CN32" s="69">
        <v>0.82708635196841107</v>
      </c>
      <c r="CO32" s="69">
        <v>0.60956844688379408</v>
      </c>
      <c r="CP32" s="69">
        <v>0.46161905750765908</v>
      </c>
      <c r="CQ32" s="69"/>
      <c r="CR32" s="69">
        <f t="shared" si="50"/>
        <v>-0.36546729446075199</v>
      </c>
      <c r="CS32" s="69">
        <f>'RD T1'!E292</f>
        <v>0.16297598288972959</v>
      </c>
      <c r="CT32" s="69">
        <f t="shared" si="51"/>
        <v>-0.2024913115710224</v>
      </c>
    </row>
    <row r="33" spans="1:98" x14ac:dyDescent="0.2">
      <c r="A33" s="10" t="str">
        <f>name!D29</f>
        <v>92 Elementary administration and service occupations</v>
      </c>
      <c r="B33" s="69">
        <v>4.0083839635447031E-2</v>
      </c>
      <c r="C33" s="69">
        <v>4.6644019339359188E-2</v>
      </c>
      <c r="D33" s="69">
        <v>5.0393930799505063E-2</v>
      </c>
      <c r="E33" s="69">
        <v>6.0189483896540975E-2</v>
      </c>
      <c r="F33" s="69">
        <v>7.4158236366572691E-2</v>
      </c>
      <c r="G33" s="11"/>
      <c r="H33" s="69">
        <f t="shared" ref="H33" si="52">F33-D33</f>
        <v>2.3764305567067628E-2</v>
      </c>
      <c r="I33" s="69">
        <f>'RD T1'!E61</f>
        <v>3.6173856758316296E-2</v>
      </c>
      <c r="J33" s="69">
        <f t="shared" ref="J33" si="53">SUM(H33:I33)</f>
        <v>5.9938162325383924E-2</v>
      </c>
      <c r="L33" t="str">
        <f t="shared" ref="L33" si="54">A33</f>
        <v>92 Elementary administration and service occupations</v>
      </c>
      <c r="M33" s="69">
        <v>1.1425692853073732</v>
      </c>
      <c r="N33" s="69">
        <v>1.52056252142554</v>
      </c>
      <c r="O33" s="69">
        <v>1.6430382408381039</v>
      </c>
      <c r="P33" s="69">
        <v>2.1323033534514009</v>
      </c>
      <c r="Q33" s="69">
        <v>3.1118448566601891</v>
      </c>
      <c r="R33" s="11"/>
      <c r="S33" s="69">
        <f t="shared" ref="S33" si="55">Q33-O33</f>
        <v>1.4688066158220852</v>
      </c>
      <c r="T33" s="69">
        <f>'RD T1'!E90</f>
        <v>1.3702210822763696</v>
      </c>
      <c r="U33" s="69">
        <f t="shared" ref="U33" si="56">SUM(S33:T33)</f>
        <v>2.8390276980984548</v>
      </c>
      <c r="W33" t="str">
        <f t="shared" ref="W33" si="57">A33</f>
        <v>92 Elementary administration and service occupations</v>
      </c>
      <c r="X33" s="69">
        <v>4.4186414248087429</v>
      </c>
      <c r="Y33" s="69">
        <v>5.3643942216074203</v>
      </c>
      <c r="Z33" s="69">
        <v>5.2660275106110861</v>
      </c>
      <c r="AA33" s="69">
        <v>6.247593886706718</v>
      </c>
      <c r="AB33" s="69">
        <v>8.3097631145342756</v>
      </c>
      <c r="AC33" s="69"/>
      <c r="AD33" s="69">
        <f t="shared" ref="AD33" si="58">AB33-Z33</f>
        <v>3.0437356039231895</v>
      </c>
      <c r="AE33" s="69">
        <f>'RD T1'!E119</f>
        <v>4.2983187812934389</v>
      </c>
      <c r="AF33" s="69">
        <f t="shared" ref="AF33" si="59">SUM(AD33:AE33)</f>
        <v>7.3420543852166285</v>
      </c>
      <c r="AH33" t="str">
        <f t="shared" ref="AH33" si="60">L33</f>
        <v>92 Elementary administration and service occupations</v>
      </c>
      <c r="AI33" s="69">
        <v>2.172265076368582</v>
      </c>
      <c r="AJ33" s="69">
        <v>2.6672754005531809</v>
      </c>
      <c r="AK33" s="69">
        <v>2.6582576560546136</v>
      </c>
      <c r="AL33" s="69">
        <v>3.0984001861239112</v>
      </c>
      <c r="AM33" s="69">
        <v>4.1356419374836317</v>
      </c>
      <c r="AN33" s="69"/>
      <c r="AO33" s="69">
        <f t="shared" ref="AO33" si="61">AM33-AK33</f>
        <v>1.4773842814290181</v>
      </c>
      <c r="AP33" s="69">
        <f>'RD T1'!E148</f>
        <v>2.0731101079299328</v>
      </c>
      <c r="AQ33" s="69">
        <f t="shared" ref="AQ33" si="62">SUM(AO33:AP33)</f>
        <v>3.5504943893589509</v>
      </c>
      <c r="AS33" t="str">
        <f t="shared" ref="AS33" si="63">W33</f>
        <v>92 Elementary administration and service occupations</v>
      </c>
      <c r="AT33" s="69">
        <v>2.0451874275001307</v>
      </c>
      <c r="AU33" s="69">
        <v>2.3634614668954126</v>
      </c>
      <c r="AV33" s="69">
        <v>2.4394980383583635</v>
      </c>
      <c r="AW33" s="69">
        <v>2.8249512828663188</v>
      </c>
      <c r="AX33" s="69">
        <v>3.7703204329184978</v>
      </c>
      <c r="AY33" s="69"/>
      <c r="AZ33" s="69">
        <f t="shared" ref="AZ33" si="64">AX33-AV33</f>
        <v>1.3308223945601343</v>
      </c>
      <c r="BA33" s="69">
        <f>'RD T1'!E177</f>
        <v>1.8794952001894212</v>
      </c>
      <c r="BB33" s="69">
        <f t="shared" ref="BB33" si="65">SUM(AZ33:BA33)</f>
        <v>3.2103175947495552</v>
      </c>
      <c r="BD33" t="str">
        <f t="shared" ref="BD33" si="66">AH33</f>
        <v>92 Elementary administration and service occupations</v>
      </c>
      <c r="BE33" s="69">
        <v>12.47880308326568</v>
      </c>
      <c r="BF33" s="69">
        <v>11.100292933731074</v>
      </c>
      <c r="BG33" s="69">
        <v>11.184554467788006</v>
      </c>
      <c r="BH33" s="69">
        <v>10.878517824697632</v>
      </c>
      <c r="BI33" s="69">
        <v>10.680399632047155</v>
      </c>
      <c r="BJ33" s="69"/>
      <c r="BK33" s="69">
        <f t="shared" ref="BK33" si="67">BI33-BG33</f>
        <v>-0.50415483574085052</v>
      </c>
      <c r="BL33" s="69">
        <f>'RD T1'!E206</f>
        <v>5.5092954261412155</v>
      </c>
      <c r="BM33" s="69">
        <f t="shared" ref="BM33" si="68">SUM(BK33:BL33)</f>
        <v>5.005140590400365</v>
      </c>
      <c r="BO33" t="str">
        <f t="shared" ref="BO33" si="69">AS33</f>
        <v>92 Elementary administration and service occupations</v>
      </c>
      <c r="BP33" s="69">
        <v>18.225656645481806</v>
      </c>
      <c r="BQ33" s="69">
        <v>17.875133961101668</v>
      </c>
      <c r="BR33" s="69">
        <v>15.81767792666756</v>
      </c>
      <c r="BS33" s="69">
        <v>16.484122855313736</v>
      </c>
      <c r="BT33" s="69">
        <v>14.796832103337653</v>
      </c>
      <c r="BU33" s="69"/>
      <c r="BV33" s="69">
        <f t="shared" ref="BV33" si="70">BT33-BR33</f>
        <v>-1.0208458233299069</v>
      </c>
      <c r="BW33" s="69">
        <f>'RD T1'!E235</f>
        <v>7.3619483370733212</v>
      </c>
      <c r="BX33" s="69">
        <f t="shared" ref="BX33" si="71">SUM(BV33:BW33)</f>
        <v>6.3411025137434143</v>
      </c>
      <c r="BZ33" t="str">
        <f t="shared" ref="BZ33" si="72">BD33</f>
        <v>92 Elementary administration and service occupations</v>
      </c>
      <c r="CA33" s="69">
        <v>16.334959138787497</v>
      </c>
      <c r="CB33" s="69">
        <v>15.12678277389803</v>
      </c>
      <c r="CC33" s="69">
        <v>12.661543718850988</v>
      </c>
      <c r="CD33" s="69">
        <v>12.768563865018329</v>
      </c>
      <c r="CE33" s="69">
        <v>8.6626172433168094</v>
      </c>
      <c r="CF33" s="69"/>
      <c r="CG33" s="69">
        <f t="shared" ref="CG33" si="73">CE33-CC33</f>
        <v>-3.9989264755341782</v>
      </c>
      <c r="CH33" s="69">
        <f>'RD T1'!E264</f>
        <v>4.5003689652938572</v>
      </c>
      <c r="CI33" s="69">
        <f t="shared" ref="CI33" si="74">SUM(CG33:CH33)</f>
        <v>0.50144248975967898</v>
      </c>
      <c r="CK33" t="str">
        <f t="shared" ref="CK33" si="75">BO33</f>
        <v>92 Elementary administration and service occupations</v>
      </c>
      <c r="CL33" s="69">
        <v>6.3913765803478633</v>
      </c>
      <c r="CM33" s="69">
        <v>5.6149596214094784</v>
      </c>
      <c r="CN33" s="69">
        <v>4.7332863861552603</v>
      </c>
      <c r="CO33" s="69">
        <v>3.6159287127684276</v>
      </c>
      <c r="CP33" s="69">
        <v>2.8386016297399728</v>
      </c>
      <c r="CQ33" s="69"/>
      <c r="CR33" s="69">
        <f t="shared" ref="CR33" si="76">CP33-CN33</f>
        <v>-1.8946847564152876</v>
      </c>
      <c r="CS33" s="69">
        <f>'RD T1'!E293</f>
        <v>0.84590712108099231</v>
      </c>
      <c r="CT33" s="69">
        <f t="shared" ref="CT33" si="77">SUM(CR33:CS33)</f>
        <v>-1.0487776353342952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7.8759788305086404</v>
      </c>
      <c r="C35" s="67">
        <f t="shared" ref="C35:F35" si="78">SUM(C8:C33)</f>
        <v>9.4915532219768615</v>
      </c>
      <c r="D35" s="67">
        <f t="shared" si="78"/>
        <v>10.275753626844077</v>
      </c>
      <c r="E35" s="67">
        <f t="shared" si="78"/>
        <v>11.833857916313287</v>
      </c>
      <c r="F35" s="67">
        <f t="shared" si="78"/>
        <v>14.941756587281052</v>
      </c>
      <c r="G35" s="11"/>
      <c r="H35" s="67">
        <f>F35-D35</f>
        <v>4.666002960436975</v>
      </c>
      <c r="I35" s="67">
        <f>SUM(I8:I33)</f>
        <v>6.2072039171139517</v>
      </c>
      <c r="J35" s="67">
        <f>SUM(H35:I35)</f>
        <v>10.873206877550928</v>
      </c>
      <c r="L35" s="24" t="str">
        <f>A35</f>
        <v>All occupations</v>
      </c>
      <c r="M35" s="67">
        <f>SUM(M8:M33)</f>
        <v>56.366712390651884</v>
      </c>
      <c r="N35" s="67">
        <f t="shared" ref="N35:Q35" si="79">SUM(N8:N33)</f>
        <v>67.795040981877293</v>
      </c>
      <c r="O35" s="67">
        <f t="shared" si="79"/>
        <v>73.261398331720102</v>
      </c>
      <c r="P35" s="67">
        <f t="shared" si="79"/>
        <v>84.688651131602114</v>
      </c>
      <c r="Q35" s="67">
        <f t="shared" si="79"/>
        <v>107.06345084755824</v>
      </c>
      <c r="R35" s="11"/>
      <c r="S35" s="67">
        <f t="shared" si="29"/>
        <v>33.802052515838142</v>
      </c>
      <c r="T35" s="67">
        <f>SUM(T8:T33)</f>
        <v>46.831153811534449</v>
      </c>
      <c r="U35" s="67">
        <f>SUM(S35:T35)</f>
        <v>80.633206327372591</v>
      </c>
      <c r="W35" s="24" t="str">
        <f>A35</f>
        <v>All occupations</v>
      </c>
      <c r="X35" s="67">
        <f>SUM(X8:X33)</f>
        <v>119.4687452819341</v>
      </c>
      <c r="Y35" s="67">
        <f t="shared" ref="Y35:AB35" si="80">SUM(Y8:Y33)</f>
        <v>130.1907146908101</v>
      </c>
      <c r="Z35" s="67">
        <f t="shared" si="80"/>
        <v>130.04123147659791</v>
      </c>
      <c r="AA35" s="67">
        <f t="shared" si="80"/>
        <v>139.13309069571639</v>
      </c>
      <c r="AB35" s="67">
        <f t="shared" si="80"/>
        <v>159.85085899957178</v>
      </c>
      <c r="AC35" s="69"/>
      <c r="AD35" s="67">
        <f t="shared" ref="AD35" si="81">AB35-Z35</f>
        <v>29.809627522973869</v>
      </c>
      <c r="AE35" s="67">
        <f>SUM(AE8:AE33)</f>
        <v>78.356664444681172</v>
      </c>
      <c r="AF35" s="67">
        <f>SUM(AD35:AE35)</f>
        <v>108.16629196765504</v>
      </c>
      <c r="AH35" s="24" t="str">
        <f>L35</f>
        <v>All occupations</v>
      </c>
      <c r="AI35" s="67">
        <f>SUM(AI8:AI33)</f>
        <v>36.121184187113627</v>
      </c>
      <c r="AJ35" s="67">
        <f t="shared" ref="AJ35:AM35" si="82">SUM(AJ8:AJ33)</f>
        <v>37.111746046636739</v>
      </c>
      <c r="AK35" s="67">
        <f t="shared" si="82"/>
        <v>36.784434484873145</v>
      </c>
      <c r="AL35" s="67">
        <f t="shared" si="82"/>
        <v>36.667590435564705</v>
      </c>
      <c r="AM35" s="67">
        <f t="shared" si="82"/>
        <v>40.41826701230675</v>
      </c>
      <c r="AN35" s="69"/>
      <c r="AO35" s="67">
        <f t="shared" ref="AO35" si="83">AM35-AK35</f>
        <v>3.6338325274336043</v>
      </c>
      <c r="AP35" s="67">
        <f>SUM(AP8:AP33)</f>
        <v>20.155738219094285</v>
      </c>
      <c r="AQ35" s="67">
        <f>SUM(AO35:AP35)</f>
        <v>23.78957074652789</v>
      </c>
      <c r="AS35" s="24" t="str">
        <f>W35</f>
        <v>All occupations</v>
      </c>
      <c r="AT35" s="67">
        <f>SUM(AT8:AT33)</f>
        <v>34.110744719014107</v>
      </c>
      <c r="AU35" s="67">
        <f t="shared" ref="AU35:AX35" si="84">SUM(AU8:AU33)</f>
        <v>36.824887139520023</v>
      </c>
      <c r="AV35" s="67">
        <f t="shared" si="84"/>
        <v>36.968094300759404</v>
      </c>
      <c r="AW35" s="67">
        <f t="shared" si="84"/>
        <v>37.867154702952263</v>
      </c>
      <c r="AX35" s="67">
        <f t="shared" si="84"/>
        <v>42.839507926164174</v>
      </c>
      <c r="AY35" s="69"/>
      <c r="AZ35" s="67">
        <f t="shared" ref="AZ35" si="85">AX35-AV35</f>
        <v>5.8714136254047702</v>
      </c>
      <c r="BA35" s="67">
        <f>SUM(BA8:BA33)</f>
        <v>20.586674295434037</v>
      </c>
      <c r="BB35" s="67">
        <f>SUM(AZ35:BA35)</f>
        <v>26.458087920838807</v>
      </c>
      <c r="BD35" s="24" t="str">
        <f>AH35</f>
        <v>All occupations</v>
      </c>
      <c r="BE35" s="67">
        <f>SUM(BE8:BE33)</f>
        <v>123.60930477056104</v>
      </c>
      <c r="BF35" s="67">
        <f t="shared" ref="BF35:BI35" si="86">SUM(BF8:BF33)</f>
        <v>116.74249142809599</v>
      </c>
      <c r="BG35" s="67">
        <f t="shared" si="86"/>
        <v>121.90566291909859</v>
      </c>
      <c r="BH35" s="67">
        <f t="shared" si="86"/>
        <v>119.70954087839388</v>
      </c>
      <c r="BI35" s="67">
        <f t="shared" si="86"/>
        <v>119.20157969231364</v>
      </c>
      <c r="BJ35" s="69"/>
      <c r="BK35" s="67">
        <f t="shared" ref="BK35" si="87">BI35-BG35</f>
        <v>-2.7040832267849453</v>
      </c>
      <c r="BL35" s="67">
        <f>SUM(BL8:BL33)</f>
        <v>54.687188044367943</v>
      </c>
      <c r="BM35" s="67">
        <f>SUM(BK35:BL35)</f>
        <v>51.983104817582998</v>
      </c>
      <c r="BO35" s="24" t="str">
        <f>AS35</f>
        <v>All occupations</v>
      </c>
      <c r="BP35" s="67">
        <f>SUM(BP8:BP33)</f>
        <v>118.79787144068787</v>
      </c>
      <c r="BQ35" s="67">
        <f t="shared" ref="BQ35:BT35" si="88">SUM(BQ8:BQ33)</f>
        <v>114.21768782951305</v>
      </c>
      <c r="BR35" s="67">
        <f t="shared" si="88"/>
        <v>104.62590017265352</v>
      </c>
      <c r="BS35" s="67">
        <f t="shared" si="88"/>
        <v>102.02274279869096</v>
      </c>
      <c r="BT35" s="67">
        <f t="shared" si="88"/>
        <v>86.035704463312399</v>
      </c>
      <c r="BU35" s="69"/>
      <c r="BV35" s="67">
        <f t="shared" ref="BV35" si="89">BT35-BR35</f>
        <v>-18.590195709341117</v>
      </c>
      <c r="BW35" s="67">
        <f>SUM(BW8:BW33)</f>
        <v>42.364441203358403</v>
      </c>
      <c r="BX35" s="67">
        <f>SUM(BV35:BW35)</f>
        <v>23.774245494017286</v>
      </c>
      <c r="BZ35" s="24" t="str">
        <f>BD35</f>
        <v>All occupations</v>
      </c>
      <c r="CA35" s="67">
        <f>SUM(CA8:CA33)</f>
        <v>80.921293875997037</v>
      </c>
      <c r="CB35" s="67">
        <f t="shared" ref="CB35:CE35" si="90">SUM(CB8:CB33)</f>
        <v>71.141065776911432</v>
      </c>
      <c r="CC35" s="67">
        <f t="shared" si="90"/>
        <v>61.860295234072126</v>
      </c>
      <c r="CD35" s="67">
        <f t="shared" si="90"/>
        <v>58.013110587142727</v>
      </c>
      <c r="CE35" s="67">
        <f t="shared" si="90"/>
        <v>38.942491498150474</v>
      </c>
      <c r="CF35" s="69"/>
      <c r="CG35" s="67">
        <f t="shared" ref="CG35" si="91">CE35-CC35</f>
        <v>-22.917803735921652</v>
      </c>
      <c r="CH35" s="67">
        <f>SUM(CH8:CH33)</f>
        <v>20.0125888981818</v>
      </c>
      <c r="CI35" s="67">
        <f>SUM(CG35:CH35)</f>
        <v>-2.9052148377398517</v>
      </c>
      <c r="CK35" s="24" t="str">
        <f>BO35</f>
        <v>All occupations</v>
      </c>
      <c r="CL35" s="67">
        <f>SUM(CL8:CL33)</f>
        <v>22.757164503531587</v>
      </c>
      <c r="CM35" s="67">
        <f t="shared" ref="CM35:CP35" si="92">SUM(CM8:CM33)</f>
        <v>22.336812884658649</v>
      </c>
      <c r="CN35" s="67">
        <f t="shared" si="92"/>
        <v>19.441229453381062</v>
      </c>
      <c r="CO35" s="67">
        <f t="shared" si="92"/>
        <v>18.212260853623729</v>
      </c>
      <c r="CP35" s="67">
        <f t="shared" si="92"/>
        <v>17.296382973341601</v>
      </c>
      <c r="CQ35" s="69"/>
      <c r="CR35" s="67">
        <f t="shared" ref="CR35" si="93">CP35-CN35</f>
        <v>-2.1448464800394618</v>
      </c>
      <c r="CS35" s="67">
        <f>SUM(CS8:CS33)</f>
        <v>5.1990678820438703</v>
      </c>
      <c r="CT35" s="67">
        <f>SUM(CR35:CS35)</f>
        <v>3.0542214020044085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Solent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Solent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Solent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Solent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Solent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Solent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Solent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Solent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Solent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7.5549908611337768</v>
      </c>
      <c r="C45" s="18">
        <f t="shared" si="104"/>
        <v>7.6781367242186231</v>
      </c>
      <c r="D45" s="18">
        <f t="shared" si="104"/>
        <v>8.0259074645728621</v>
      </c>
      <c r="E45" s="18">
        <f t="shared" si="104"/>
        <v>7.1897227742002769</v>
      </c>
      <c r="F45" s="18">
        <f t="shared" si="104"/>
        <v>7.3745045721597169</v>
      </c>
      <c r="H45" s="68">
        <f t="shared" ref="H45:H70" si="105">IF(D8&gt;0,(H8/D8)*100,0)</f>
        <v>33.606219414945251</v>
      </c>
      <c r="I45" s="69">
        <f t="shared" ref="I45:I70" si="106">IF(D8&gt;0,I8/D8*100,0)</f>
        <v>60.764077861912348</v>
      </c>
      <c r="J45" s="69">
        <f t="shared" ref="J45:J70" si="107">IF(D8&gt;0,(J8/D8)*100,0)</f>
        <v>94.370297276857599</v>
      </c>
      <c r="L45" t="str">
        <f>A45</f>
        <v>11 Corporate managers and directors</v>
      </c>
      <c r="M45" s="18">
        <f t="shared" ref="M45:Q54" si="108">M8/M$35*100</f>
        <v>9.0369031134746436</v>
      </c>
      <c r="N45" s="18">
        <f t="shared" si="108"/>
        <v>9.7098730014590551</v>
      </c>
      <c r="O45" s="18">
        <f t="shared" si="108"/>
        <v>9.8490030876764347</v>
      </c>
      <c r="P45" s="18">
        <f t="shared" si="108"/>
        <v>8.7333335818788402</v>
      </c>
      <c r="Q45" s="18">
        <f t="shared" si="108"/>
        <v>8.8660885541585035</v>
      </c>
      <c r="S45" s="68">
        <f t="shared" ref="S45:S70" si="109">IF(O8&gt;0,(S8/O8)*100,0)</f>
        <v>31.554535266438144</v>
      </c>
      <c r="T45" s="69">
        <f t="shared" ref="T45:T70" si="110">IF(O8&gt;0,T8/O8*100,0)</f>
        <v>60.237429055121709</v>
      </c>
      <c r="U45" s="69">
        <f t="shared" ref="U45:U70" si="111">IF(O8&gt;0,(U8/O8)*100,0)</f>
        <v>91.791964321559846</v>
      </c>
      <c r="W45" t="str">
        <f>A45</f>
        <v>11 Corporate managers and directors</v>
      </c>
      <c r="X45" s="18">
        <f t="shared" ref="X45:AB54" si="112">X8/X$35*100</f>
        <v>10.773785799351058</v>
      </c>
      <c r="Y45" s="18">
        <f t="shared" si="112"/>
        <v>11.65260955406319</v>
      </c>
      <c r="Z45" s="18">
        <f t="shared" si="112"/>
        <v>11.464902034068245</v>
      </c>
      <c r="AA45" s="18">
        <f t="shared" si="112"/>
        <v>10.242916293276069</v>
      </c>
      <c r="AB45" s="18">
        <f t="shared" si="112"/>
        <v>10.218847330383984</v>
      </c>
      <c r="AD45" s="68">
        <f t="shared" ref="AD45:AD70" si="113">IF(Z8&gt;0,(AD8/Z8)*100,0)</f>
        <v>9.5633905776458938</v>
      </c>
      <c r="AE45" s="69">
        <f t="shared" ref="AE45:AE70" si="114">IF(Z8&gt;0,AE8/Z8*100,0)</f>
        <v>57.672979509569544</v>
      </c>
      <c r="AF45" s="69">
        <f t="shared" ref="AF45:AF70" si="115">IF(Z8&gt;0,(AF8/Z8)*100,0)</f>
        <v>67.236370087215434</v>
      </c>
      <c r="AH45" t="str">
        <f>L45</f>
        <v>11 Corporate managers and directors</v>
      </c>
      <c r="AI45" s="18">
        <f t="shared" ref="AI45:AM54" si="116">AI8/AI$35*100</f>
        <v>7.2537306070916481</v>
      </c>
      <c r="AJ45" s="18">
        <f t="shared" si="116"/>
        <v>8.1740682907415554</v>
      </c>
      <c r="AK45" s="18">
        <f t="shared" si="116"/>
        <v>8.3784162697729681</v>
      </c>
      <c r="AL45" s="18">
        <f t="shared" si="116"/>
        <v>7.659913705353806</v>
      </c>
      <c r="AM45" s="18">
        <f t="shared" si="116"/>
        <v>7.5705798086824814</v>
      </c>
      <c r="AO45" s="68">
        <f t="shared" ref="AO45:AO70" si="117">IF(AK8&gt;0,(AO8/AK8)*100,0)</f>
        <v>-0.7156462755702494</v>
      </c>
      <c r="AP45" s="69">
        <f t="shared" ref="AP45:AP70" si="118">IF(AK8&gt;0,AP8/AK8*100,0)</f>
        <v>50.431525623994467</v>
      </c>
      <c r="AQ45" s="69">
        <f t="shared" ref="AQ45:AQ70" si="119">IF(AK8&gt;0,(AQ8/AK8)*100,0)</f>
        <v>49.715879348424217</v>
      </c>
      <c r="AS45" t="str">
        <f>W45</f>
        <v>11 Corporate managers and directors</v>
      </c>
      <c r="AT45" s="18">
        <f t="shared" ref="AT45:AX54" si="120">AT8/AT$35*100</f>
        <v>11.059398596241174</v>
      </c>
      <c r="AU45" s="18">
        <f t="shared" si="120"/>
        <v>11.795702142285965</v>
      </c>
      <c r="AV45" s="18">
        <f t="shared" si="120"/>
        <v>11.830516915805593</v>
      </c>
      <c r="AW45" s="18">
        <f t="shared" si="120"/>
        <v>10.295538751930094</v>
      </c>
      <c r="AX45" s="18">
        <f t="shared" si="120"/>
        <v>10.020319879126832</v>
      </c>
      <c r="AZ45" s="68">
        <f t="shared" ref="AZ45:AZ70" si="121">IF(AV8&gt;0,(AZ8/AV8)*100,0)</f>
        <v>-1.8488764839220406</v>
      </c>
      <c r="BA45" s="69">
        <f t="shared" ref="BA45:BA70" si="122">IF(AV8&gt;0,BA8/AV8*100,0)</f>
        <v>49.418545183402117</v>
      </c>
      <c r="BB45" s="69">
        <f t="shared" ref="BB45:BB70" si="123">IF(AV8&gt;0,(BB8/AV8)*100,0)</f>
        <v>47.569668699480076</v>
      </c>
      <c r="BD45" t="str">
        <f>AH45</f>
        <v>11 Corporate managers and directors</v>
      </c>
      <c r="BE45" s="18">
        <f t="shared" ref="BE45:BI54" si="124">BE8/BE$35*100</f>
        <v>6.5722068084628802</v>
      </c>
      <c r="BF45" s="18">
        <f t="shared" si="124"/>
        <v>7.1290812458610606</v>
      </c>
      <c r="BG45" s="18">
        <f t="shared" si="124"/>
        <v>7.4628474600131165</v>
      </c>
      <c r="BH45" s="18">
        <f t="shared" si="124"/>
        <v>6.5946526830987606</v>
      </c>
      <c r="BI45" s="18">
        <f t="shared" si="124"/>
        <v>6.9999611173431457</v>
      </c>
      <c r="BK45" s="68">
        <f t="shared" ref="BK45:BK70" si="125">IF(BG8&gt;0,(BK8/BG8)*100,0)</f>
        <v>-8.2831367637516387</v>
      </c>
      <c r="BL45" s="69">
        <f t="shared" ref="BL45:BL70" si="126">IF(BG8&gt;0,BL8/BG8*100,0)</f>
        <v>39.672585913157235</v>
      </c>
      <c r="BM45" s="69">
        <f t="shared" ref="BM45:BM70" si="127">IF(BG8&gt;0,(BM8/BG8)*100,0)</f>
        <v>31.389449149405596</v>
      </c>
      <c r="BO45" t="str">
        <f>AS45</f>
        <v>11 Corporate managers and directors</v>
      </c>
      <c r="BP45" s="18">
        <f t="shared" ref="BP45:BT54" si="128">BP8/BP$35*100</f>
        <v>5.4555325474597671</v>
      </c>
      <c r="BQ45" s="18">
        <f t="shared" si="128"/>
        <v>6.0285471454459163</v>
      </c>
      <c r="BR45" s="18">
        <f t="shared" si="128"/>
        <v>6.2006009245021465</v>
      </c>
      <c r="BS45" s="18">
        <f t="shared" si="128"/>
        <v>5.5178831031450004</v>
      </c>
      <c r="BT45" s="18">
        <f t="shared" si="128"/>
        <v>5.4114885727389579</v>
      </c>
      <c r="BV45" s="68">
        <f t="shared" ref="BV45:BV70" si="129">IF(BR8&gt;0,(BV8/BR8)*100,0)</f>
        <v>-28.233382679146214</v>
      </c>
      <c r="BW45" s="69">
        <f t="shared" ref="BW45:BW70" si="130">IF(BR8&gt;0,BW8/BR8*100,0)</f>
        <v>37.220471204705611</v>
      </c>
      <c r="BX45" s="69">
        <f t="shared" ref="BX45:BX70" si="131">IF(BR8&gt;0,(BX8/BR8)*100,0)</f>
        <v>8.9870885255593951</v>
      </c>
      <c r="BZ45" t="str">
        <f>BD45</f>
        <v>11 Corporate managers and directors</v>
      </c>
      <c r="CA45" s="18">
        <f t="shared" ref="CA45:CE54" si="132">CA8/CA$35*100</f>
        <v>5.4977021992707185</v>
      </c>
      <c r="CB45" s="18">
        <f t="shared" si="132"/>
        <v>6.09377858883634</v>
      </c>
      <c r="CC45" s="18">
        <f t="shared" si="132"/>
        <v>6.8925419708861275</v>
      </c>
      <c r="CD45" s="18">
        <f t="shared" si="132"/>
        <v>7.0442168090602362</v>
      </c>
      <c r="CE45" s="18">
        <f t="shared" si="132"/>
        <v>8.1601399118072031</v>
      </c>
      <c r="CG45" s="68">
        <f t="shared" ref="CG45:CG70" si="133">IF(CC8&gt;0,(CG8/CC8)*100,0)</f>
        <v>-25.470204229557545</v>
      </c>
      <c r="CH45" s="69">
        <f t="shared" ref="CH45:CH70" si="134">IF(CC8&gt;0,CH8/CC8*100,0)</f>
        <v>38.184296377921441</v>
      </c>
      <c r="CI45" s="69">
        <f t="shared" ref="CI45:CI70" si="135">IF(CC8&gt;0,(CI8/CC8)*100,0)</f>
        <v>12.714092148363894</v>
      </c>
      <c r="CK45" t="str">
        <f>BO45</f>
        <v>11 Corporate managers and directors</v>
      </c>
      <c r="CL45" s="18">
        <f t="shared" ref="CL45:CP54" si="136">CL8/CL$35*100</f>
        <v>3.115979806838336</v>
      </c>
      <c r="CM45" s="18">
        <f t="shared" si="136"/>
        <v>3.7901856623899803</v>
      </c>
      <c r="CN45" s="18">
        <f t="shared" si="136"/>
        <v>3.9907167873990348</v>
      </c>
      <c r="CO45" s="18">
        <f t="shared" si="136"/>
        <v>4.3713966750409847</v>
      </c>
      <c r="CP45" s="18">
        <f t="shared" si="136"/>
        <v>5.6884786150863853</v>
      </c>
      <c r="CR45" s="68">
        <f t="shared" ref="CR45:CR70" si="137">IF(CN8&gt;0,(CR8/CN8)*100,0)</f>
        <v>26.816799495512033</v>
      </c>
      <c r="CS45" s="69">
        <f t="shared" ref="CS45:CS70" si="138">IF(CN8&gt;0,CS8/CN8*100,0)</f>
        <v>33.020255755764879</v>
      </c>
      <c r="CT45" s="69">
        <f t="shared" ref="CT45:CT70" si="139">IF(CN8&gt;0,(CT8/CN8)*100,0)</f>
        <v>59.837055251276908</v>
      </c>
    </row>
    <row r="46" spans="1:98" x14ac:dyDescent="0.2">
      <c r="A46" t="str">
        <f t="shared" si="103"/>
        <v>12 Other managers and proprietors</v>
      </c>
      <c r="B46" s="18">
        <f t="shared" si="104"/>
        <v>2.9038519316379046</v>
      </c>
      <c r="C46" s="18">
        <f t="shared" si="104"/>
        <v>3.0570754342344997</v>
      </c>
      <c r="D46" s="18">
        <f t="shared" si="104"/>
        <v>2.8477664914752858</v>
      </c>
      <c r="E46" s="18">
        <f t="shared" si="104"/>
        <v>3.4336075762440945</v>
      </c>
      <c r="F46" s="18">
        <f t="shared" si="104"/>
        <v>3.7474324930305696</v>
      </c>
      <c r="H46" s="68">
        <f t="shared" si="105"/>
        <v>91.345131503875137</v>
      </c>
      <c r="I46" s="69">
        <f t="shared" si="106"/>
        <v>94.68584368367253</v>
      </c>
      <c r="J46" s="69">
        <f t="shared" si="107"/>
        <v>186.03097518754771</v>
      </c>
      <c r="L46" t="str">
        <f t="shared" ref="L46:L69" si="140">A46</f>
        <v>12 Other managers and proprietors</v>
      </c>
      <c r="M46" s="18">
        <f t="shared" si="108"/>
        <v>3.5166408640196516</v>
      </c>
      <c r="N46" s="18">
        <f t="shared" si="108"/>
        <v>3.5780888851677384</v>
      </c>
      <c r="O46" s="18">
        <f t="shared" si="108"/>
        <v>3.5973835562718213</v>
      </c>
      <c r="P46" s="18">
        <f t="shared" si="108"/>
        <v>4.3637466648585068</v>
      </c>
      <c r="Q46" s="18">
        <f t="shared" si="108"/>
        <v>4.8457876067766543</v>
      </c>
      <c r="S46" s="68">
        <f t="shared" si="109"/>
        <v>96.853736846391172</v>
      </c>
      <c r="T46" s="69">
        <f t="shared" si="110"/>
        <v>94.834651699547294</v>
      </c>
      <c r="U46" s="69">
        <f t="shared" si="111"/>
        <v>191.68838854593847</v>
      </c>
      <c r="W46" t="str">
        <f t="shared" ref="W46:W69" si="141">A46</f>
        <v>12 Other managers and proprietors</v>
      </c>
      <c r="X46" s="18">
        <f t="shared" si="112"/>
        <v>3.95912439488963</v>
      </c>
      <c r="Y46" s="18">
        <f t="shared" si="112"/>
        <v>3.9736984219677876</v>
      </c>
      <c r="Z46" s="18">
        <f t="shared" si="112"/>
        <v>3.833898995335467</v>
      </c>
      <c r="AA46" s="18">
        <f t="shared" si="112"/>
        <v>4.6156008629791048</v>
      </c>
      <c r="AB46" s="18">
        <f t="shared" si="112"/>
        <v>4.9969603059268373</v>
      </c>
      <c r="AD46" s="68">
        <f t="shared" si="113"/>
        <v>60.213509304993586</v>
      </c>
      <c r="AE46" s="69">
        <f t="shared" si="114"/>
        <v>87.227893990006649</v>
      </c>
      <c r="AF46" s="69">
        <f t="shared" si="115"/>
        <v>147.44140329500021</v>
      </c>
      <c r="AH46" t="str">
        <f t="shared" ref="AH46:AH69" si="142">L46</f>
        <v>12 Other managers and proprietors</v>
      </c>
      <c r="AI46" s="18">
        <f t="shared" si="116"/>
        <v>3.8581150176971031</v>
      </c>
      <c r="AJ46" s="18">
        <f t="shared" si="116"/>
        <v>4.2192690964535045</v>
      </c>
      <c r="AK46" s="18">
        <f t="shared" si="116"/>
        <v>4.316921698908633</v>
      </c>
      <c r="AL46" s="18">
        <f t="shared" si="116"/>
        <v>5.3087664563524184</v>
      </c>
      <c r="AM46" s="18">
        <f t="shared" si="116"/>
        <v>5.9694719446176334</v>
      </c>
      <c r="AO46" s="68">
        <f t="shared" si="117"/>
        <v>51.941128943116574</v>
      </c>
      <c r="AP46" s="69">
        <f t="shared" si="118"/>
        <v>84.637697159234989</v>
      </c>
      <c r="AQ46" s="69">
        <f t="shared" si="119"/>
        <v>136.57882610235157</v>
      </c>
      <c r="AS46" t="str">
        <f t="shared" ref="AS46:AS69" si="143">W46</f>
        <v>12 Other managers and proprietors</v>
      </c>
      <c r="AT46" s="18">
        <f t="shared" si="120"/>
        <v>4.5759207353737317</v>
      </c>
      <c r="AU46" s="18">
        <f t="shared" si="120"/>
        <v>4.5439354041999547</v>
      </c>
      <c r="AV46" s="18">
        <f t="shared" si="120"/>
        <v>4.4723337951713384</v>
      </c>
      <c r="AW46" s="18">
        <f t="shared" si="120"/>
        <v>5.4710205977068638</v>
      </c>
      <c r="AX46" s="18">
        <f t="shared" si="120"/>
        <v>5.7814137644486614</v>
      </c>
      <c r="AZ46" s="68">
        <f t="shared" si="121"/>
        <v>49.801876130364604</v>
      </c>
      <c r="BA46" s="69">
        <f t="shared" si="122"/>
        <v>79.212875827232594</v>
      </c>
      <c r="BB46" s="69">
        <f t="shared" si="123"/>
        <v>129.01475195759718</v>
      </c>
      <c r="BD46" t="str">
        <f t="shared" ref="BD46:BD69" si="144">AH46</f>
        <v>12 Other managers and proprietors</v>
      </c>
      <c r="BE46" s="18">
        <f t="shared" si="124"/>
        <v>3.215337130195433</v>
      </c>
      <c r="BF46" s="18">
        <f t="shared" si="124"/>
        <v>2.9518102755060522</v>
      </c>
      <c r="BG46" s="18">
        <f t="shared" si="124"/>
        <v>2.9937314685904233</v>
      </c>
      <c r="BH46" s="18">
        <f t="shared" si="124"/>
        <v>3.4428433311161522</v>
      </c>
      <c r="BI46" s="18">
        <f t="shared" si="124"/>
        <v>3.6555981758302423</v>
      </c>
      <c r="BK46" s="68">
        <f t="shared" si="125"/>
        <v>19.399838625345307</v>
      </c>
      <c r="BL46" s="69">
        <f t="shared" si="126"/>
        <v>55.576226434343013</v>
      </c>
      <c r="BM46" s="69">
        <f t="shared" si="127"/>
        <v>74.976065059688324</v>
      </c>
      <c r="BO46" t="str">
        <f t="shared" ref="BO46:BO69" si="145">AS46</f>
        <v>12 Other managers and proprietors</v>
      </c>
      <c r="BP46" s="18">
        <f t="shared" si="128"/>
        <v>3.2273192354294578</v>
      </c>
      <c r="BQ46" s="18">
        <f t="shared" si="128"/>
        <v>3.2513381881144618</v>
      </c>
      <c r="BR46" s="18">
        <f t="shared" si="128"/>
        <v>3.3616144241760746</v>
      </c>
      <c r="BS46" s="18">
        <f t="shared" si="128"/>
        <v>4.2127116903353343</v>
      </c>
      <c r="BT46" s="18">
        <f t="shared" si="128"/>
        <v>4.9322771143609137</v>
      </c>
      <c r="BV46" s="68">
        <f t="shared" si="129"/>
        <v>20.653265845497582</v>
      </c>
      <c r="BW46" s="69">
        <f t="shared" si="130"/>
        <v>64.128951708008643</v>
      </c>
      <c r="BX46" s="69">
        <f t="shared" si="131"/>
        <v>84.782217553506229</v>
      </c>
      <c r="BZ46" t="str">
        <f t="shared" ref="BZ46:BZ69" si="146">BD46</f>
        <v>12 Other managers and proprietors</v>
      </c>
      <c r="CA46" s="18">
        <f t="shared" si="132"/>
        <v>3.0434575466402984</v>
      </c>
      <c r="CB46" s="18">
        <f t="shared" si="132"/>
        <v>3.077699070740302</v>
      </c>
      <c r="CC46" s="18">
        <f t="shared" si="132"/>
        <v>3.0407868296439893</v>
      </c>
      <c r="CD46" s="18">
        <f t="shared" si="132"/>
        <v>3.769087724098235</v>
      </c>
      <c r="CE46" s="18">
        <f t="shared" si="132"/>
        <v>4.4097137092580203</v>
      </c>
      <c r="CG46" s="68">
        <f t="shared" si="133"/>
        <v>-8.7072762495606462</v>
      </c>
      <c r="CH46" s="69">
        <f t="shared" si="134"/>
        <v>47.66800834830098</v>
      </c>
      <c r="CI46" s="69">
        <f t="shared" si="135"/>
        <v>38.96073209874033</v>
      </c>
      <c r="CK46" t="str">
        <f t="shared" ref="CK46:CK69" si="147">BO46</f>
        <v>12 Other managers and proprietors</v>
      </c>
      <c r="CL46" s="18">
        <f t="shared" si="136"/>
        <v>3.0480480977450934</v>
      </c>
      <c r="CM46" s="18">
        <f t="shared" si="136"/>
        <v>3.1409269816031733</v>
      </c>
      <c r="CN46" s="18">
        <f t="shared" si="136"/>
        <v>3.097435770914073</v>
      </c>
      <c r="CO46" s="18">
        <f t="shared" si="136"/>
        <v>4.7418029372012196</v>
      </c>
      <c r="CP46" s="18">
        <f t="shared" si="136"/>
        <v>6.4566748699036811</v>
      </c>
      <c r="CR46" s="68">
        <f t="shared" si="137"/>
        <v>85.454841277113175</v>
      </c>
      <c r="CS46" s="69">
        <f t="shared" si="138"/>
        <v>51.533221246873481</v>
      </c>
      <c r="CT46" s="69">
        <f t="shared" si="139"/>
        <v>136.98806252398666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20.415566026637862</v>
      </c>
      <c r="C47" s="18">
        <f t="shared" si="104"/>
        <v>20.81210216130513</v>
      </c>
      <c r="D47" s="18">
        <f t="shared" si="104"/>
        <v>20.75574763290297</v>
      </c>
      <c r="E47" s="18">
        <f t="shared" si="104"/>
        <v>20.211655654949908</v>
      </c>
      <c r="F47" s="18">
        <f t="shared" si="104"/>
        <v>20.038562301903216</v>
      </c>
      <c r="H47" s="68">
        <f t="shared" si="105"/>
        <v>40.383527762112458</v>
      </c>
      <c r="I47" s="69">
        <f t="shared" si="106"/>
        <v>45.763973317923259</v>
      </c>
      <c r="J47" s="69">
        <f t="shared" si="107"/>
        <v>86.14750108003571</v>
      </c>
      <c r="L47" t="str">
        <f t="shared" si="140"/>
        <v>21 Science, research, engineering and technology professionals</v>
      </c>
      <c r="M47" s="18">
        <f t="shared" si="108"/>
        <v>11.569215269797638</v>
      </c>
      <c r="N47" s="18">
        <f t="shared" si="108"/>
        <v>11.388801975750571</v>
      </c>
      <c r="O47" s="18">
        <f t="shared" si="108"/>
        <v>12.036291313635186</v>
      </c>
      <c r="P47" s="18">
        <f t="shared" si="108"/>
        <v>12.250947204984721</v>
      </c>
      <c r="Q47" s="18">
        <f t="shared" si="108"/>
        <v>12.639780786970189</v>
      </c>
      <c r="S47" s="68">
        <f t="shared" si="109"/>
        <v>53.466251454058458</v>
      </c>
      <c r="T47" s="69">
        <f t="shared" si="110"/>
        <v>51.648831244726153</v>
      </c>
      <c r="U47" s="69">
        <f t="shared" si="111"/>
        <v>105.1150826987846</v>
      </c>
      <c r="W47" t="str">
        <f t="shared" si="141"/>
        <v>21 Science, research, engineering and technology professionals</v>
      </c>
      <c r="X47" s="18">
        <f t="shared" si="112"/>
        <v>10.743702018449049</v>
      </c>
      <c r="Y47" s="18">
        <f t="shared" si="112"/>
        <v>10.09594493745236</v>
      </c>
      <c r="Z47" s="18">
        <f t="shared" si="112"/>
        <v>10.113794784947267</v>
      </c>
      <c r="AA47" s="18">
        <f t="shared" si="112"/>
        <v>9.8331231549978035</v>
      </c>
      <c r="AB47" s="18">
        <f t="shared" si="112"/>
        <v>9.0366053863493665</v>
      </c>
      <c r="AD47" s="68">
        <f t="shared" si="113"/>
        <v>9.8310362903109336</v>
      </c>
      <c r="AE47" s="69">
        <f t="shared" si="114"/>
        <v>42.399296491144021</v>
      </c>
      <c r="AF47" s="69">
        <f t="shared" si="115"/>
        <v>52.230332781454955</v>
      </c>
      <c r="AH47" t="str">
        <f t="shared" si="142"/>
        <v>21 Science, research, engineering and technology professionals</v>
      </c>
      <c r="AI47" s="18">
        <f t="shared" si="116"/>
        <v>3.8238799782568895</v>
      </c>
      <c r="AJ47" s="18">
        <f t="shared" si="116"/>
        <v>3.7557243410423546</v>
      </c>
      <c r="AK47" s="18">
        <f t="shared" si="116"/>
        <v>3.9814378709393763</v>
      </c>
      <c r="AL47" s="18">
        <f t="shared" si="116"/>
        <v>4.1589685123134608</v>
      </c>
      <c r="AM47" s="18">
        <f t="shared" si="116"/>
        <v>4.2626801198986746</v>
      </c>
      <c r="AO47" s="68">
        <f t="shared" si="117"/>
        <v>17.640376393839563</v>
      </c>
      <c r="AP47" s="69">
        <f t="shared" si="118"/>
        <v>42.549767270971884</v>
      </c>
      <c r="AQ47" s="69">
        <f t="shared" si="119"/>
        <v>60.190143664811444</v>
      </c>
      <c r="AS47" t="str">
        <f t="shared" si="143"/>
        <v>21 Science, research, engineering and technology professionals</v>
      </c>
      <c r="AT47" s="18">
        <f t="shared" si="120"/>
        <v>10.063703397854551</v>
      </c>
      <c r="AU47" s="18">
        <f t="shared" si="120"/>
        <v>9.6603672406367558</v>
      </c>
      <c r="AV47" s="18">
        <f t="shared" si="120"/>
        <v>9.6169653392357368</v>
      </c>
      <c r="AW47" s="18">
        <f t="shared" si="120"/>
        <v>8.8113405630311856</v>
      </c>
      <c r="AX47" s="18">
        <f t="shared" si="120"/>
        <v>7.6109342874999237</v>
      </c>
      <c r="AZ47" s="68">
        <f t="shared" si="121"/>
        <v>-8.289865192954764</v>
      </c>
      <c r="BA47" s="69">
        <f t="shared" si="122"/>
        <v>34.264189753230909</v>
      </c>
      <c r="BB47" s="69">
        <f t="shared" si="123"/>
        <v>25.974324560276145</v>
      </c>
      <c r="BD47" t="str">
        <f t="shared" si="144"/>
        <v>21 Science, research, engineering and technology professionals</v>
      </c>
      <c r="BE47" s="18">
        <f t="shared" si="124"/>
        <v>3.6853692425052196</v>
      </c>
      <c r="BF47" s="18">
        <f t="shared" si="124"/>
        <v>3.6459047961278914</v>
      </c>
      <c r="BG47" s="18">
        <f t="shared" si="124"/>
        <v>3.8661371135224769</v>
      </c>
      <c r="BH47" s="18">
        <f t="shared" si="124"/>
        <v>3.6320685517118414</v>
      </c>
      <c r="BI47" s="18">
        <f t="shared" si="124"/>
        <v>3.4311708695888803</v>
      </c>
      <c r="BK47" s="68">
        <f t="shared" si="125"/>
        <v>-13.219284980610343</v>
      </c>
      <c r="BL47" s="69">
        <f t="shared" si="126"/>
        <v>25.828224819047097</v>
      </c>
      <c r="BM47" s="69">
        <f t="shared" si="127"/>
        <v>12.608939838436751</v>
      </c>
      <c r="BO47" t="str">
        <f t="shared" si="145"/>
        <v>21 Science, research, engineering and technology professionals</v>
      </c>
      <c r="BP47" s="18">
        <f t="shared" si="128"/>
        <v>2.7066025865730503</v>
      </c>
      <c r="BQ47" s="18">
        <f t="shared" si="128"/>
        <v>2.8432646046229015</v>
      </c>
      <c r="BR47" s="18">
        <f t="shared" si="128"/>
        <v>2.9983962632605428</v>
      </c>
      <c r="BS47" s="18">
        <f t="shared" si="128"/>
        <v>3.0129935126556409</v>
      </c>
      <c r="BT47" s="18">
        <f t="shared" si="128"/>
        <v>3.1058824289933415</v>
      </c>
      <c r="BV47" s="68">
        <f t="shared" si="129"/>
        <v>-14.820419807017201</v>
      </c>
      <c r="BW47" s="69">
        <f t="shared" si="130"/>
        <v>30.773740559441453</v>
      </c>
      <c r="BX47" s="69">
        <f t="shared" si="131"/>
        <v>15.953320752424252</v>
      </c>
      <c r="BZ47" t="str">
        <f t="shared" si="146"/>
        <v>21 Science, research, engineering and technology professionals</v>
      </c>
      <c r="CA47" s="18">
        <f t="shared" si="132"/>
        <v>2.625673576171327</v>
      </c>
      <c r="CB47" s="18">
        <f t="shared" si="132"/>
        <v>2.6021552089960798</v>
      </c>
      <c r="CC47" s="18">
        <f t="shared" si="132"/>
        <v>2.910798139442127</v>
      </c>
      <c r="CD47" s="18">
        <f t="shared" si="132"/>
        <v>3.2666429913946922</v>
      </c>
      <c r="CE47" s="18">
        <f t="shared" si="132"/>
        <v>3.373113370339059</v>
      </c>
      <c r="CG47" s="68">
        <f t="shared" si="133"/>
        <v>-27.049109975230419</v>
      </c>
      <c r="CH47" s="69">
        <f t="shared" si="134"/>
        <v>27.684841913449105</v>
      </c>
      <c r="CI47" s="69">
        <f t="shared" si="135"/>
        <v>0.63573193821868579</v>
      </c>
      <c r="CK47" t="str">
        <f t="shared" si="147"/>
        <v>21 Science, research, engineering and technology professionals</v>
      </c>
      <c r="CL47" s="18">
        <f t="shared" si="136"/>
        <v>1.5525922886433114</v>
      </c>
      <c r="CM47" s="18">
        <f t="shared" si="136"/>
        <v>1.9187770182761168</v>
      </c>
      <c r="CN47" s="18">
        <f t="shared" si="136"/>
        <v>2.2009236583570315</v>
      </c>
      <c r="CO47" s="18">
        <f t="shared" si="136"/>
        <v>3.375307312547235</v>
      </c>
      <c r="CP47" s="18">
        <f t="shared" si="136"/>
        <v>5.3065672070519421</v>
      </c>
      <c r="CR47" s="68">
        <f t="shared" si="137"/>
        <v>114.50640126466483</v>
      </c>
      <c r="CS47" s="69">
        <f t="shared" si="138"/>
        <v>46.070700059451433</v>
      </c>
      <c r="CT47" s="69">
        <f t="shared" si="139"/>
        <v>160.57710132411626</v>
      </c>
    </row>
    <row r="48" spans="1:98" x14ac:dyDescent="0.2">
      <c r="A48" t="str">
        <f t="shared" si="103"/>
        <v>22 Health professionals</v>
      </c>
      <c r="B48" s="18">
        <f t="shared" si="104"/>
        <v>14.895426644671812</v>
      </c>
      <c r="C48" s="18">
        <f t="shared" si="104"/>
        <v>16.733884097972538</v>
      </c>
      <c r="D48" s="18">
        <f t="shared" si="104"/>
        <v>16.265533995304892</v>
      </c>
      <c r="E48" s="18">
        <f t="shared" si="104"/>
        <v>16.90288230660283</v>
      </c>
      <c r="F48" s="18">
        <f t="shared" si="104"/>
        <v>16.309852110576355</v>
      </c>
      <c r="H48" s="68">
        <f t="shared" si="105"/>
        <v>45.804078201488934</v>
      </c>
      <c r="I48" s="69">
        <f t="shared" si="106"/>
        <v>64.132067719116066</v>
      </c>
      <c r="J48" s="69">
        <f t="shared" si="107"/>
        <v>109.93614592060501</v>
      </c>
      <c r="L48" t="str">
        <f t="shared" si="140"/>
        <v>22 Health professionals</v>
      </c>
      <c r="M48" s="18">
        <f t="shared" si="108"/>
        <v>6.4128585148206785</v>
      </c>
      <c r="N48" s="18">
        <f t="shared" si="108"/>
        <v>7.2290777015109677</v>
      </c>
      <c r="O48" s="18">
        <f t="shared" si="108"/>
        <v>7.0511402337545022</v>
      </c>
      <c r="P48" s="18">
        <f t="shared" si="108"/>
        <v>7.1656267361065753</v>
      </c>
      <c r="Q48" s="18">
        <f t="shared" si="108"/>
        <v>6.6812993172149993</v>
      </c>
      <c r="S48" s="68">
        <f t="shared" si="109"/>
        <v>38.473799856910169</v>
      </c>
      <c r="T48" s="69">
        <f t="shared" si="110"/>
        <v>66.754204667400813</v>
      </c>
      <c r="U48" s="69">
        <f t="shared" si="111"/>
        <v>105.22800452431098</v>
      </c>
      <c r="W48" t="str">
        <f t="shared" si="141"/>
        <v>22 Health professionals</v>
      </c>
      <c r="X48" s="18">
        <f t="shared" si="112"/>
        <v>6.7854913121145914</v>
      </c>
      <c r="Y48" s="18">
        <f t="shared" si="112"/>
        <v>7.6728678055422366</v>
      </c>
      <c r="Z48" s="18">
        <f t="shared" si="112"/>
        <v>7.5648528844230372</v>
      </c>
      <c r="AA48" s="18">
        <f t="shared" si="112"/>
        <v>7.8190409700431935</v>
      </c>
      <c r="AB48" s="18">
        <f t="shared" si="112"/>
        <v>7.446330244215325</v>
      </c>
      <c r="AD48" s="68">
        <f t="shared" si="113"/>
        <v>20.997307837578326</v>
      </c>
      <c r="AE48" s="69">
        <f t="shared" si="114"/>
        <v>64.692696276569421</v>
      </c>
      <c r="AF48" s="69">
        <f t="shared" si="115"/>
        <v>85.69000411414774</v>
      </c>
      <c r="AH48" t="str">
        <f t="shared" si="142"/>
        <v>22 Health professionals</v>
      </c>
      <c r="AI48" s="18">
        <f t="shared" si="116"/>
        <v>11.695351734827861</v>
      </c>
      <c r="AJ48" s="18">
        <f t="shared" si="116"/>
        <v>9.6032683641942747</v>
      </c>
      <c r="AK48" s="18">
        <f t="shared" si="116"/>
        <v>8.5304325652883364</v>
      </c>
      <c r="AL48" s="18">
        <f t="shared" si="116"/>
        <v>5.100410003822657</v>
      </c>
      <c r="AM48" s="18">
        <f t="shared" si="116"/>
        <v>1.6456480699316198</v>
      </c>
      <c r="AO48" s="68">
        <f t="shared" si="117"/>
        <v>-78.8027503103784</v>
      </c>
      <c r="AP48" s="69">
        <f t="shared" si="118"/>
        <v>19.743401513949411</v>
      </c>
      <c r="AQ48" s="69">
        <f t="shared" si="119"/>
        <v>-59.059348796428992</v>
      </c>
      <c r="AS48" t="str">
        <f t="shared" si="143"/>
        <v>22 Health professionals</v>
      </c>
      <c r="AT48" s="18">
        <f t="shared" si="120"/>
        <v>1.6743987556194304</v>
      </c>
      <c r="AU48" s="18">
        <f t="shared" si="120"/>
        <v>1.8130297460974096</v>
      </c>
      <c r="AV48" s="18">
        <f t="shared" si="120"/>
        <v>2.0093470828258284</v>
      </c>
      <c r="AW48" s="18">
        <f t="shared" si="120"/>
        <v>2.0174461967481232</v>
      </c>
      <c r="AX48" s="18">
        <f t="shared" si="120"/>
        <v>1.9089574937912988</v>
      </c>
      <c r="AZ48" s="68">
        <f t="shared" si="121"/>
        <v>10.092746895867782</v>
      </c>
      <c r="BA48" s="69">
        <f t="shared" si="122"/>
        <v>54.110543339576843</v>
      </c>
      <c r="BB48" s="69">
        <f t="shared" si="123"/>
        <v>64.203290235444626</v>
      </c>
      <c r="BD48" t="str">
        <f t="shared" si="144"/>
        <v>22 Health professionals</v>
      </c>
      <c r="BE48" s="18">
        <f t="shared" si="124"/>
        <v>1.699272173863033</v>
      </c>
      <c r="BF48" s="18">
        <f t="shared" si="124"/>
        <v>2.1248535882642501</v>
      </c>
      <c r="BG48" s="18">
        <f t="shared" si="124"/>
        <v>2.2086035825201584</v>
      </c>
      <c r="BH48" s="18">
        <f t="shared" si="124"/>
        <v>2.3725143751021216</v>
      </c>
      <c r="BI48" s="18">
        <f t="shared" si="124"/>
        <v>2.5708693989161988</v>
      </c>
      <c r="BK48" s="68">
        <f t="shared" si="125"/>
        <v>13.820469561121604</v>
      </c>
      <c r="BL48" s="69">
        <f t="shared" si="126"/>
        <v>61.806716748789647</v>
      </c>
      <c r="BM48" s="69">
        <f t="shared" si="127"/>
        <v>75.627186309911252</v>
      </c>
      <c r="BO48" t="str">
        <f t="shared" si="145"/>
        <v>22 Health professionals</v>
      </c>
      <c r="BP48" s="18">
        <f t="shared" si="128"/>
        <v>1.299052841570274</v>
      </c>
      <c r="BQ48" s="18">
        <f t="shared" si="128"/>
        <v>1.4807815080818061</v>
      </c>
      <c r="BR48" s="18">
        <f t="shared" si="128"/>
        <v>1.6157779618580632</v>
      </c>
      <c r="BS48" s="18">
        <f t="shared" si="128"/>
        <v>1.6779040261775304</v>
      </c>
      <c r="BT48" s="18">
        <f t="shared" si="128"/>
        <v>1.5677676456540133</v>
      </c>
      <c r="BV48" s="68">
        <f t="shared" si="129"/>
        <v>-20.211641795821524</v>
      </c>
      <c r="BW48" s="69">
        <f t="shared" si="130"/>
        <v>44.458760798530626</v>
      </c>
      <c r="BX48" s="69">
        <f t="shared" si="131"/>
        <v>24.247119002709102</v>
      </c>
      <c r="BZ48" t="str">
        <f t="shared" si="146"/>
        <v>22 Health professionals</v>
      </c>
      <c r="CA48" s="18">
        <f t="shared" si="132"/>
        <v>1.1290256545647828</v>
      </c>
      <c r="CB48" s="18">
        <f t="shared" si="132"/>
        <v>1.5201479113092287</v>
      </c>
      <c r="CC48" s="18">
        <f t="shared" si="132"/>
        <v>1.4285352230967212</v>
      </c>
      <c r="CD48" s="18">
        <f t="shared" si="132"/>
        <v>1.6211205697455759</v>
      </c>
      <c r="CE48" s="18">
        <f t="shared" si="132"/>
        <v>1.5132242115014269</v>
      </c>
      <c r="CG48" s="68">
        <f t="shared" si="133"/>
        <v>-33.315626768390203</v>
      </c>
      <c r="CH48" s="69">
        <f t="shared" si="134"/>
        <v>40.281121955049308</v>
      </c>
      <c r="CI48" s="69">
        <f t="shared" si="135"/>
        <v>6.9654951866591031</v>
      </c>
      <c r="CK48" t="str">
        <f t="shared" si="147"/>
        <v>22 Health professionals</v>
      </c>
      <c r="CL48" s="18">
        <f t="shared" si="136"/>
        <v>0.34874843001664213</v>
      </c>
      <c r="CM48" s="18">
        <f t="shared" si="136"/>
        <v>0.57286600937113064</v>
      </c>
      <c r="CN48" s="18">
        <f t="shared" si="136"/>
        <v>0.68089491440934369</v>
      </c>
      <c r="CO48" s="18">
        <f t="shared" si="136"/>
        <v>1.2620811339117615</v>
      </c>
      <c r="CP48" s="18">
        <f t="shared" si="136"/>
        <v>2.6242569986424411</v>
      </c>
      <c r="CR48" s="68">
        <f t="shared" si="137"/>
        <v>242.89238504570037</v>
      </c>
      <c r="CS48" s="69">
        <f t="shared" si="138"/>
        <v>81.041570325993789</v>
      </c>
      <c r="CT48" s="69">
        <f t="shared" si="139"/>
        <v>323.9339553716942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28.30190640801138</v>
      </c>
      <c r="C49" s="18">
        <f t="shared" si="104"/>
        <v>25.790654793918229</v>
      </c>
      <c r="D49" s="18">
        <f t="shared" si="104"/>
        <v>25.235200922248239</v>
      </c>
      <c r="E49" s="18">
        <f t="shared" si="104"/>
        <v>24.543926131645833</v>
      </c>
      <c r="F49" s="18">
        <f t="shared" si="104"/>
        <v>22.817042736830835</v>
      </c>
      <c r="H49" s="68">
        <f t="shared" si="105"/>
        <v>31.47420792315917</v>
      </c>
      <c r="I49" s="69">
        <f t="shared" si="106"/>
        <v>59.527079439637596</v>
      </c>
      <c r="J49" s="69">
        <f t="shared" si="107"/>
        <v>91.001287362796774</v>
      </c>
      <c r="L49" t="str">
        <f t="shared" si="140"/>
        <v>23 Teaching and other educational professionals</v>
      </c>
      <c r="M49" s="18">
        <f t="shared" si="108"/>
        <v>22.986116571087877</v>
      </c>
      <c r="N49" s="18">
        <f t="shared" si="108"/>
        <v>21.366821667933927</v>
      </c>
      <c r="O49" s="18">
        <f t="shared" si="108"/>
        <v>20.331200764557099</v>
      </c>
      <c r="P49" s="18">
        <f t="shared" si="108"/>
        <v>19.5232859554601</v>
      </c>
      <c r="Q49" s="18">
        <f t="shared" si="108"/>
        <v>17.784635863285803</v>
      </c>
      <c r="S49" s="68">
        <f t="shared" si="109"/>
        <v>27.834472072812318</v>
      </c>
      <c r="T49" s="69">
        <f t="shared" si="110"/>
        <v>61.770509410115679</v>
      </c>
      <c r="U49" s="69">
        <f t="shared" si="111"/>
        <v>89.604981482927997</v>
      </c>
      <c r="W49" t="str">
        <f t="shared" si="141"/>
        <v>23 Teaching and other educational professionals</v>
      </c>
      <c r="X49" s="18">
        <f t="shared" si="112"/>
        <v>7.8932244373034308</v>
      </c>
      <c r="Y49" s="18">
        <f t="shared" si="112"/>
        <v>6.5059204502024679</v>
      </c>
      <c r="Z49" s="18">
        <f t="shared" si="112"/>
        <v>6.366384114799378</v>
      </c>
      <c r="AA49" s="18">
        <f t="shared" si="112"/>
        <v>5.3323230828968091</v>
      </c>
      <c r="AB49" s="18">
        <f t="shared" si="112"/>
        <v>4.0763061578096504</v>
      </c>
      <c r="AD49" s="68">
        <f t="shared" si="113"/>
        <v>-21.293997022984382</v>
      </c>
      <c r="AE49" s="69">
        <f t="shared" si="114"/>
        <v>45.484486857706145</v>
      </c>
      <c r="AF49" s="69">
        <f t="shared" si="115"/>
        <v>24.190489834721767</v>
      </c>
      <c r="AH49" t="str">
        <f t="shared" si="142"/>
        <v>23 Teaching and other educational professionals</v>
      </c>
      <c r="AI49" s="18">
        <f t="shared" si="116"/>
        <v>3.4493436417151511</v>
      </c>
      <c r="AJ49" s="18">
        <f t="shared" si="116"/>
        <v>1.9653314188483797</v>
      </c>
      <c r="AK49" s="18">
        <f t="shared" si="116"/>
        <v>1.744962122847358</v>
      </c>
      <c r="AL49" s="18">
        <f t="shared" si="116"/>
        <v>1.2227468266236567</v>
      </c>
      <c r="AM49" s="18">
        <f t="shared" si="116"/>
        <v>1.1138066470110184</v>
      </c>
      <c r="AO49" s="68">
        <f t="shared" si="117"/>
        <v>-29.86457937591609</v>
      </c>
      <c r="AP49" s="69">
        <f t="shared" si="118"/>
        <v>22.388718275922091</v>
      </c>
      <c r="AQ49" s="69">
        <f t="shared" si="119"/>
        <v>-7.4758610999939981</v>
      </c>
      <c r="AS49" t="str">
        <f t="shared" si="143"/>
        <v>23 Teaching and other educational professionals</v>
      </c>
      <c r="AT49" s="18">
        <f t="shared" si="120"/>
        <v>0.93534924545972187</v>
      </c>
      <c r="AU49" s="18">
        <f t="shared" si="120"/>
        <v>0.85765212592290707</v>
      </c>
      <c r="AV49" s="18">
        <f t="shared" si="120"/>
        <v>0.85179888796039149</v>
      </c>
      <c r="AW49" s="18">
        <f t="shared" si="120"/>
        <v>0.70234067199310846</v>
      </c>
      <c r="AX49" s="18">
        <f t="shared" si="120"/>
        <v>0.56466612507834246</v>
      </c>
      <c r="AZ49" s="68">
        <f t="shared" si="121"/>
        <v>-23.180393834413991</v>
      </c>
      <c r="BA49" s="69">
        <f t="shared" si="122"/>
        <v>40.633952159956536</v>
      </c>
      <c r="BB49" s="69">
        <f t="shared" si="123"/>
        <v>17.453558325542538</v>
      </c>
      <c r="BD49" t="str">
        <f t="shared" si="144"/>
        <v>23 Teaching and other educational professionals</v>
      </c>
      <c r="BE49" s="18">
        <f t="shared" si="124"/>
        <v>0.91989734999000028</v>
      </c>
      <c r="BF49" s="18">
        <f t="shared" si="124"/>
        <v>0.88671722280785559</v>
      </c>
      <c r="BG49" s="18">
        <f t="shared" si="124"/>
        <v>0.96313463209397943</v>
      </c>
      <c r="BH49" s="18">
        <f t="shared" si="124"/>
        <v>1.0200632378077796</v>
      </c>
      <c r="BI49" s="18">
        <f t="shared" si="124"/>
        <v>1.2225638783848825</v>
      </c>
      <c r="BK49" s="68">
        <f t="shared" si="125"/>
        <v>24.120264113786241</v>
      </c>
      <c r="BL49" s="69">
        <f t="shared" si="126"/>
        <v>46.094096457391274</v>
      </c>
      <c r="BM49" s="69">
        <f t="shared" si="127"/>
        <v>70.214360571177508</v>
      </c>
      <c r="BO49" t="str">
        <f t="shared" si="145"/>
        <v>23 Teaching and other educational professionals</v>
      </c>
      <c r="BP49" s="18">
        <f t="shared" si="128"/>
        <v>0.77761169938829588</v>
      </c>
      <c r="BQ49" s="18">
        <f t="shared" si="128"/>
        <v>0.74194393428151462</v>
      </c>
      <c r="BR49" s="18">
        <f t="shared" si="128"/>
        <v>0.81805123576570438</v>
      </c>
      <c r="BS49" s="18">
        <f t="shared" si="128"/>
        <v>0.80847103639104589</v>
      </c>
      <c r="BT49" s="18">
        <f t="shared" si="128"/>
        <v>0.86622654172801083</v>
      </c>
      <c r="BV49" s="68">
        <f t="shared" si="129"/>
        <v>-12.925599486211253</v>
      </c>
      <c r="BW49" s="69">
        <f t="shared" si="130"/>
        <v>42.600779635843281</v>
      </c>
      <c r="BX49" s="69">
        <f t="shared" si="131"/>
        <v>29.675180149632034</v>
      </c>
      <c r="BZ49" t="str">
        <f t="shared" si="146"/>
        <v>23 Teaching and other educational professionals</v>
      </c>
      <c r="CA49" s="18">
        <f t="shared" si="132"/>
        <v>0.75196790072865116</v>
      </c>
      <c r="CB49" s="18">
        <f t="shared" si="132"/>
        <v>0.79094211354668342</v>
      </c>
      <c r="CC49" s="18">
        <f t="shared" si="132"/>
        <v>0.85461348572212159</v>
      </c>
      <c r="CD49" s="18">
        <f t="shared" si="132"/>
        <v>1.0162899308338997</v>
      </c>
      <c r="CE49" s="18">
        <f t="shared" si="132"/>
        <v>1.3321817421558912</v>
      </c>
      <c r="CG49" s="68">
        <f t="shared" si="133"/>
        <v>-1.8691680092725649</v>
      </c>
      <c r="CH49" s="69">
        <f t="shared" si="134"/>
        <v>45.763433562996305</v>
      </c>
      <c r="CI49" s="69">
        <f t="shared" si="135"/>
        <v>43.894265553723741</v>
      </c>
      <c r="CK49" t="str">
        <f t="shared" si="147"/>
        <v>23 Teaching and other educational professionals</v>
      </c>
      <c r="CL49" s="18">
        <f t="shared" si="136"/>
        <v>0.36720296047822604</v>
      </c>
      <c r="CM49" s="18">
        <f t="shared" si="136"/>
        <v>0.48091416890427674</v>
      </c>
      <c r="CN49" s="18">
        <f t="shared" si="136"/>
        <v>0.6095874793539402</v>
      </c>
      <c r="CO49" s="18">
        <f t="shared" si="136"/>
        <v>0.91376573826899621</v>
      </c>
      <c r="CP49" s="18">
        <f t="shared" si="136"/>
        <v>1.1639672716112222</v>
      </c>
      <c r="CR49" s="68">
        <f t="shared" si="137"/>
        <v>69.87767073389935</v>
      </c>
      <c r="CS49" s="69">
        <f t="shared" si="138"/>
        <v>50.173325849687025</v>
      </c>
      <c r="CT49" s="69">
        <f t="shared" si="139"/>
        <v>120.05099658358638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7.2777581016083897</v>
      </c>
      <c r="C50" s="18">
        <f t="shared" si="104"/>
        <v>7.5087908942231341</v>
      </c>
      <c r="D50" s="18">
        <f t="shared" si="104"/>
        <v>8.0598514210258791</v>
      </c>
      <c r="E50" s="18">
        <f t="shared" si="104"/>
        <v>8.7900652843098257</v>
      </c>
      <c r="F50" s="18">
        <f t="shared" si="104"/>
        <v>9.3794192320089991</v>
      </c>
      <c r="H50" s="68">
        <f t="shared" si="105"/>
        <v>69.214231615560962</v>
      </c>
      <c r="I50" s="69">
        <f t="shared" si="106"/>
        <v>68.00126607952086</v>
      </c>
      <c r="J50" s="69">
        <f t="shared" si="107"/>
        <v>137.21549769508178</v>
      </c>
      <c r="L50" t="str">
        <f t="shared" si="140"/>
        <v>24 Business, media and public service professionals</v>
      </c>
      <c r="M50" s="18">
        <f t="shared" si="108"/>
        <v>12.625641269941893</v>
      </c>
      <c r="N50" s="18">
        <f t="shared" si="108"/>
        <v>13.278150480279175</v>
      </c>
      <c r="O50" s="18">
        <f t="shared" si="108"/>
        <v>13.512423206220451</v>
      </c>
      <c r="P50" s="18">
        <f t="shared" si="108"/>
        <v>13.906083237944944</v>
      </c>
      <c r="Q50" s="18">
        <f t="shared" si="108"/>
        <v>13.701294163310287</v>
      </c>
      <c r="S50" s="68">
        <f t="shared" si="109"/>
        <v>48.181636054274222</v>
      </c>
      <c r="T50" s="69">
        <f t="shared" si="110"/>
        <v>63.419854653178916</v>
      </c>
      <c r="U50" s="69">
        <f t="shared" si="111"/>
        <v>111.60149070745314</v>
      </c>
      <c r="W50" t="str">
        <f t="shared" si="141"/>
        <v>24 Business, media and public service professionals</v>
      </c>
      <c r="X50" s="18">
        <f t="shared" si="112"/>
        <v>11.021161227784585</v>
      </c>
      <c r="Y50" s="18">
        <f t="shared" si="112"/>
        <v>11.353061863601352</v>
      </c>
      <c r="Z50" s="18">
        <f t="shared" si="112"/>
        <v>11.91064171773939</v>
      </c>
      <c r="AA50" s="18">
        <f t="shared" si="112"/>
        <v>12.29249064409205</v>
      </c>
      <c r="AB50" s="18">
        <f t="shared" si="112"/>
        <v>11.815021038352073</v>
      </c>
      <c r="AD50" s="68">
        <f t="shared" si="113"/>
        <v>21.936363583654728</v>
      </c>
      <c r="AE50" s="69">
        <f t="shared" si="114"/>
        <v>58.2012416448461</v>
      </c>
      <c r="AF50" s="69">
        <f t="shared" si="115"/>
        <v>80.137605228500831</v>
      </c>
      <c r="AH50" t="str">
        <f t="shared" si="142"/>
        <v>24 Business, media and public service professionals</v>
      </c>
      <c r="AI50" s="18">
        <f t="shared" si="116"/>
        <v>4.3245998194277142</v>
      </c>
      <c r="AJ50" s="18">
        <f t="shared" si="116"/>
        <v>4.0618143822417814</v>
      </c>
      <c r="AK50" s="18">
        <f t="shared" si="116"/>
        <v>4.3776460187298296</v>
      </c>
      <c r="AL50" s="18">
        <f t="shared" si="116"/>
        <v>4.2325536705043865</v>
      </c>
      <c r="AM50" s="18">
        <f t="shared" si="116"/>
        <v>4.1249512573795704</v>
      </c>
      <c r="AO50" s="68">
        <f t="shared" si="117"/>
        <v>3.536095929510072</v>
      </c>
      <c r="AP50" s="69">
        <f t="shared" si="118"/>
        <v>37.781878513756247</v>
      </c>
      <c r="AQ50" s="69">
        <f t="shared" si="119"/>
        <v>41.317974443266323</v>
      </c>
      <c r="AS50" t="str">
        <f t="shared" si="143"/>
        <v>24 Business, media and public service professionals</v>
      </c>
      <c r="AT50" s="18">
        <f t="shared" si="120"/>
        <v>6.3980777756474208</v>
      </c>
      <c r="AU50" s="18">
        <f t="shared" si="120"/>
        <v>6.4415283274257247</v>
      </c>
      <c r="AV50" s="18">
        <f t="shared" si="120"/>
        <v>6.7514312773282379</v>
      </c>
      <c r="AW50" s="18">
        <f t="shared" si="120"/>
        <v>7.1119979596723075</v>
      </c>
      <c r="AX50" s="18">
        <f t="shared" si="120"/>
        <v>7.0210273377500663</v>
      </c>
      <c r="AZ50" s="68">
        <f t="shared" si="121"/>
        <v>20.509760420531904</v>
      </c>
      <c r="BA50" s="69">
        <f t="shared" si="122"/>
        <v>54.168489303742895</v>
      </c>
      <c r="BB50" s="69">
        <f t="shared" si="123"/>
        <v>74.678249724274806</v>
      </c>
      <c r="BD50" t="str">
        <f t="shared" si="144"/>
        <v>24 Business, media and public service professionals</v>
      </c>
      <c r="BE50" s="18">
        <f t="shared" si="124"/>
        <v>3.6974948089612956</v>
      </c>
      <c r="BF50" s="18">
        <f t="shared" si="124"/>
        <v>4.0008529823890564</v>
      </c>
      <c r="BG50" s="18">
        <f t="shared" si="124"/>
        <v>4.4413071557495218</v>
      </c>
      <c r="BH50" s="18">
        <f t="shared" si="124"/>
        <v>4.8719859311515021</v>
      </c>
      <c r="BI50" s="18">
        <f t="shared" si="124"/>
        <v>5.2359278014789181</v>
      </c>
      <c r="BK50" s="68">
        <f t="shared" si="125"/>
        <v>15.276549946683552</v>
      </c>
      <c r="BL50" s="69">
        <f t="shared" si="126"/>
        <v>45.36232979978184</v>
      </c>
      <c r="BM50" s="69">
        <f t="shared" si="127"/>
        <v>60.638879746465378</v>
      </c>
      <c r="BO50" t="str">
        <f t="shared" si="145"/>
        <v>24 Business, media and public service professionals</v>
      </c>
      <c r="BP50" s="18">
        <f t="shared" si="128"/>
        <v>2.7529777580344779</v>
      </c>
      <c r="BQ50" s="18">
        <f t="shared" si="128"/>
        <v>2.9600431086941073</v>
      </c>
      <c r="BR50" s="18">
        <f t="shared" si="128"/>
        <v>3.2120587374289973</v>
      </c>
      <c r="BS50" s="18">
        <f t="shared" si="128"/>
        <v>3.3894991915116592</v>
      </c>
      <c r="BT50" s="18">
        <f t="shared" si="128"/>
        <v>3.4543935886661887</v>
      </c>
      <c r="BV50" s="68">
        <f t="shared" si="129"/>
        <v>-11.564252296684046</v>
      </c>
      <c r="BW50" s="69">
        <f t="shared" si="130"/>
        <v>38.984692604905533</v>
      </c>
      <c r="BX50" s="69">
        <f t="shared" si="131"/>
        <v>27.420440308221483</v>
      </c>
      <c r="BZ50" t="str">
        <f t="shared" si="146"/>
        <v>24 Business, media and public service professionals</v>
      </c>
      <c r="CA50" s="18">
        <f t="shared" si="132"/>
        <v>2.49251614467377</v>
      </c>
      <c r="CB50" s="18">
        <f t="shared" si="132"/>
        <v>2.8103125924782648</v>
      </c>
      <c r="CC50" s="18">
        <f t="shared" si="132"/>
        <v>3.1796924681297716</v>
      </c>
      <c r="CD50" s="18">
        <f t="shared" si="132"/>
        <v>3.5755181627899333</v>
      </c>
      <c r="CE50" s="18">
        <f t="shared" si="132"/>
        <v>3.6248564693226668</v>
      </c>
      <c r="CG50" s="68">
        <f t="shared" si="133"/>
        <v>-28.234214608446862</v>
      </c>
      <c r="CH50" s="69">
        <f t="shared" si="134"/>
        <v>35.151856964922487</v>
      </c>
      <c r="CI50" s="69">
        <f t="shared" si="135"/>
        <v>6.9176423564756213</v>
      </c>
      <c r="CK50" t="str">
        <f t="shared" si="147"/>
        <v>24 Business, media and public service professionals</v>
      </c>
      <c r="CL50" s="18">
        <f t="shared" si="136"/>
        <v>1.5326694050762422</v>
      </c>
      <c r="CM50" s="18">
        <f t="shared" si="136"/>
        <v>1.9245566864472856</v>
      </c>
      <c r="CN50" s="18">
        <f t="shared" si="136"/>
        <v>2.2480284629941196</v>
      </c>
      <c r="CO50" s="18">
        <f t="shared" si="136"/>
        <v>3.1660932919140024</v>
      </c>
      <c r="CP50" s="18">
        <f t="shared" si="136"/>
        <v>4.8023683976070801</v>
      </c>
      <c r="CR50" s="68">
        <f t="shared" si="137"/>
        <v>90.057596822648406</v>
      </c>
      <c r="CS50" s="69">
        <f t="shared" si="138"/>
        <v>46.5219059706683</v>
      </c>
      <c r="CT50" s="69">
        <f t="shared" si="139"/>
        <v>136.57950279331669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2.1033049467075697</v>
      </c>
      <c r="C51" s="18">
        <f t="shared" si="104"/>
        <v>2.4747233270008362</v>
      </c>
      <c r="D51" s="18">
        <f t="shared" si="104"/>
        <v>2.5994118958035473</v>
      </c>
      <c r="E51" s="18">
        <f t="shared" si="104"/>
        <v>2.3983834646844722</v>
      </c>
      <c r="F51" s="18">
        <f t="shared" si="104"/>
        <v>2.6924538848065236</v>
      </c>
      <c r="H51" s="68">
        <f t="shared" si="105"/>
        <v>50.612544489256884</v>
      </c>
      <c r="I51" s="69">
        <f t="shared" si="106"/>
        <v>56.921696130652307</v>
      </c>
      <c r="J51" s="69">
        <f t="shared" si="107"/>
        <v>107.5342406199092</v>
      </c>
      <c r="L51" t="str">
        <f t="shared" si="140"/>
        <v>31 Science, engineering and technology associate professionals</v>
      </c>
      <c r="M51" s="18">
        <f t="shared" si="108"/>
        <v>1.8003360609628305</v>
      </c>
      <c r="N51" s="18">
        <f t="shared" si="108"/>
        <v>1.8825722768876383</v>
      </c>
      <c r="O51" s="18">
        <f t="shared" si="108"/>
        <v>2.0818801893691967</v>
      </c>
      <c r="P51" s="18">
        <f t="shared" si="108"/>
        <v>1.7192124049457365</v>
      </c>
      <c r="Q51" s="18">
        <f t="shared" si="108"/>
        <v>1.7307863047659386</v>
      </c>
      <c r="S51" s="68">
        <f t="shared" si="109"/>
        <v>21.493697976212424</v>
      </c>
      <c r="T51" s="69">
        <f t="shared" si="110"/>
        <v>46.467015971710865</v>
      </c>
      <c r="U51" s="69">
        <f t="shared" si="111"/>
        <v>67.960713947923296</v>
      </c>
      <c r="W51" t="str">
        <f t="shared" si="141"/>
        <v>31 Science, engineering and technology associate professionals</v>
      </c>
      <c r="X51" s="18">
        <f t="shared" si="112"/>
        <v>2.0821428490568406</v>
      </c>
      <c r="Y51" s="18">
        <f t="shared" si="112"/>
        <v>2.1658357778973381</v>
      </c>
      <c r="Z51" s="18">
        <f t="shared" si="112"/>
        <v>2.2590576176600519</v>
      </c>
      <c r="AA51" s="18">
        <f t="shared" si="112"/>
        <v>1.9006532962090565</v>
      </c>
      <c r="AB51" s="18">
        <f t="shared" si="112"/>
        <v>1.8140252581643399</v>
      </c>
      <c r="AD51" s="68">
        <f t="shared" si="113"/>
        <v>-1.2925522042320692</v>
      </c>
      <c r="AE51" s="69">
        <f t="shared" si="114"/>
        <v>42.461279118818361</v>
      </c>
      <c r="AF51" s="69">
        <f t="shared" si="115"/>
        <v>41.168726914586294</v>
      </c>
      <c r="AH51" t="str">
        <f t="shared" si="142"/>
        <v>31 Science, engineering and technology associate professionals</v>
      </c>
      <c r="AI51" s="18">
        <f t="shared" si="116"/>
        <v>1.1830766930805614</v>
      </c>
      <c r="AJ51" s="18">
        <f t="shared" si="116"/>
        <v>1.361133969704041</v>
      </c>
      <c r="AK51" s="18">
        <f t="shared" si="116"/>
        <v>1.5329472215514122</v>
      </c>
      <c r="AL51" s="18">
        <f t="shared" si="116"/>
        <v>1.5306562411700932</v>
      </c>
      <c r="AM51" s="18">
        <f t="shared" si="116"/>
        <v>1.7885375157454555</v>
      </c>
      <c r="AO51" s="68">
        <f t="shared" si="117"/>
        <v>28.198946561019021</v>
      </c>
      <c r="AP51" s="69">
        <f t="shared" si="118"/>
        <v>52.875669895406944</v>
      </c>
      <c r="AQ51" s="69">
        <f t="shared" si="119"/>
        <v>81.074616456425957</v>
      </c>
      <c r="AS51" t="str">
        <f t="shared" si="143"/>
        <v>31 Science, engineering and technology associate professionals</v>
      </c>
      <c r="AT51" s="18">
        <f t="shared" si="120"/>
        <v>3.1732875141947297</v>
      </c>
      <c r="AU51" s="18">
        <f t="shared" si="120"/>
        <v>3.2417946659602599</v>
      </c>
      <c r="AV51" s="18">
        <f t="shared" si="120"/>
        <v>3.3773938906622574</v>
      </c>
      <c r="AW51" s="18">
        <f t="shared" si="120"/>
        <v>2.6624423572454945</v>
      </c>
      <c r="AX51" s="18">
        <f t="shared" si="120"/>
        <v>2.3243859756072793</v>
      </c>
      <c r="AZ51" s="68">
        <f t="shared" si="121"/>
        <v>-20.247566559134121</v>
      </c>
      <c r="BA51" s="69">
        <f t="shared" si="122"/>
        <v>31.996696174913573</v>
      </c>
      <c r="BB51" s="69">
        <f t="shared" si="123"/>
        <v>11.749129615779459</v>
      </c>
      <c r="BD51" t="str">
        <f t="shared" si="144"/>
        <v>31 Science, engineering and technology associate professionals</v>
      </c>
      <c r="BE51" s="18">
        <f t="shared" si="124"/>
        <v>1.3802123981897481</v>
      </c>
      <c r="BF51" s="18">
        <f t="shared" si="124"/>
        <v>1.426072963365713</v>
      </c>
      <c r="BG51" s="18">
        <f t="shared" si="124"/>
        <v>1.6207875768709215</v>
      </c>
      <c r="BH51" s="18">
        <f t="shared" si="124"/>
        <v>1.2123190170526816</v>
      </c>
      <c r="BI51" s="18">
        <f t="shared" si="124"/>
        <v>0.93993170163585837</v>
      </c>
      <c r="BK51" s="68">
        <f t="shared" si="125"/>
        <v>-43.294089423876358</v>
      </c>
      <c r="BL51" s="69">
        <f t="shared" si="126"/>
        <v>24.471688708410724</v>
      </c>
      <c r="BM51" s="69">
        <f t="shared" si="127"/>
        <v>-18.822400715465637</v>
      </c>
      <c r="BO51" t="str">
        <f t="shared" si="145"/>
        <v>31 Science, engineering and technology associate professionals</v>
      </c>
      <c r="BP51" s="18">
        <f t="shared" si="128"/>
        <v>1.0780598677017215</v>
      </c>
      <c r="BQ51" s="18">
        <f t="shared" si="128"/>
        <v>1.2251341107843374</v>
      </c>
      <c r="BR51" s="18">
        <f t="shared" si="128"/>
        <v>1.3784219293069424</v>
      </c>
      <c r="BS51" s="18">
        <f t="shared" si="128"/>
        <v>1.1992757938489993</v>
      </c>
      <c r="BT51" s="18">
        <f t="shared" si="128"/>
        <v>1.290838089570699</v>
      </c>
      <c r="BV51" s="68">
        <f t="shared" si="129"/>
        <v>-22.993194151191336</v>
      </c>
      <c r="BW51" s="69">
        <f t="shared" si="130"/>
        <v>31.573819655772684</v>
      </c>
      <c r="BX51" s="69">
        <f t="shared" si="131"/>
        <v>8.5806255045813487</v>
      </c>
      <c r="BZ51" t="str">
        <f t="shared" si="146"/>
        <v>31 Science, engineering and technology associate professionals</v>
      </c>
      <c r="CA51" s="18">
        <f t="shared" si="132"/>
        <v>1.2410971392016883</v>
      </c>
      <c r="CB51" s="18">
        <f t="shared" si="132"/>
        <v>1.3791076987743587</v>
      </c>
      <c r="CC51" s="18">
        <f t="shared" si="132"/>
        <v>1.6718027294546851</v>
      </c>
      <c r="CD51" s="18">
        <f t="shared" si="132"/>
        <v>1.5812087376023396</v>
      </c>
      <c r="CE51" s="18">
        <f t="shared" si="132"/>
        <v>1.9728794216658301</v>
      </c>
      <c r="CG51" s="68">
        <f t="shared" si="133"/>
        <v>-25.710530287493782</v>
      </c>
      <c r="CH51" s="69">
        <f t="shared" si="134"/>
        <v>28.787670970129671</v>
      </c>
      <c r="CI51" s="69">
        <f t="shared" si="135"/>
        <v>3.0771406826358829</v>
      </c>
      <c r="CK51" t="str">
        <f t="shared" si="147"/>
        <v>31 Science, engineering and technology associate professionals</v>
      </c>
      <c r="CL51" s="18">
        <f t="shared" si="136"/>
        <v>0.65242154688122445</v>
      </c>
      <c r="CM51" s="18">
        <f t="shared" si="136"/>
        <v>0.90481249863078694</v>
      </c>
      <c r="CN51" s="18">
        <f t="shared" si="136"/>
        <v>1.2278681300382512</v>
      </c>
      <c r="CO51" s="18">
        <f t="shared" si="136"/>
        <v>1.6368230373360098</v>
      </c>
      <c r="CP51" s="18">
        <f t="shared" si="136"/>
        <v>2.949453466109742</v>
      </c>
      <c r="CR51" s="68">
        <f t="shared" si="137"/>
        <v>113.70829932215771</v>
      </c>
      <c r="CS51" s="69">
        <f t="shared" si="138"/>
        <v>51.540657196382774</v>
      </c>
      <c r="CT51" s="69">
        <f t="shared" si="139"/>
        <v>165.2489565185405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0.62207048465903525</v>
      </c>
      <c r="C52" s="18">
        <f t="shared" si="104"/>
        <v>0.6440039065103913</v>
      </c>
      <c r="D52" s="18">
        <f t="shared" si="104"/>
        <v>0.58757915233949121</v>
      </c>
      <c r="E52" s="18">
        <f t="shared" si="104"/>
        <v>0.65475363400414666</v>
      </c>
      <c r="F52" s="18">
        <f t="shared" si="104"/>
        <v>0.70068643766619709</v>
      </c>
      <c r="H52" s="68">
        <f t="shared" si="105"/>
        <v>73.398488416254921</v>
      </c>
      <c r="I52" s="69">
        <f t="shared" si="106"/>
        <v>85.70664208577206</v>
      </c>
      <c r="J52" s="69">
        <f t="shared" si="107"/>
        <v>159.10513050202698</v>
      </c>
      <c r="L52" t="str">
        <f t="shared" si="140"/>
        <v>32 Health and social care associate professionals</v>
      </c>
      <c r="M52" s="18">
        <f t="shared" si="108"/>
        <v>1.6998234438473789</v>
      </c>
      <c r="N52" s="18">
        <f t="shared" si="108"/>
        <v>1.8775866036194633</v>
      </c>
      <c r="O52" s="18">
        <f t="shared" si="108"/>
        <v>1.844074608824096</v>
      </c>
      <c r="P52" s="18">
        <f t="shared" si="108"/>
        <v>1.8711877202914988</v>
      </c>
      <c r="Q52" s="18">
        <f t="shared" si="108"/>
        <v>1.8821155234203759</v>
      </c>
      <c r="S52" s="68">
        <f t="shared" si="109"/>
        <v>49.153628247326367</v>
      </c>
      <c r="T52" s="69">
        <f t="shared" si="110"/>
        <v>74.375788046005937</v>
      </c>
      <c r="U52" s="69">
        <f t="shared" si="111"/>
        <v>123.52941629333229</v>
      </c>
      <c r="W52" t="str">
        <f t="shared" si="141"/>
        <v>32 Health and social care associate professionals</v>
      </c>
      <c r="X52" s="18">
        <f t="shared" si="112"/>
        <v>2.4739497990931567</v>
      </c>
      <c r="Y52" s="18">
        <f t="shared" si="112"/>
        <v>2.7595476226468274</v>
      </c>
      <c r="Z52" s="18">
        <f t="shared" si="112"/>
        <v>2.8015556532688159</v>
      </c>
      <c r="AA52" s="18">
        <f t="shared" si="112"/>
        <v>2.8616273087596089</v>
      </c>
      <c r="AB52" s="18">
        <f t="shared" si="112"/>
        <v>2.8961334330759758</v>
      </c>
      <c r="AD52" s="68">
        <f t="shared" si="113"/>
        <v>27.072979730184194</v>
      </c>
      <c r="AE52" s="69">
        <f t="shared" si="114"/>
        <v>71.64675306110361</v>
      </c>
      <c r="AF52" s="69">
        <f t="shared" si="115"/>
        <v>98.719732791287811</v>
      </c>
      <c r="AH52" t="str">
        <f t="shared" si="142"/>
        <v>32 Health and social care associate professionals</v>
      </c>
      <c r="AI52" s="18">
        <f t="shared" si="116"/>
        <v>5.5942119102975578</v>
      </c>
      <c r="AJ52" s="18">
        <f t="shared" si="116"/>
        <v>4.9493176691391128</v>
      </c>
      <c r="AK52" s="18">
        <f t="shared" si="116"/>
        <v>4.7605435475559492</v>
      </c>
      <c r="AL52" s="18">
        <f t="shared" si="116"/>
        <v>3.4257256621461121</v>
      </c>
      <c r="AM52" s="18">
        <f t="shared" si="116"/>
        <v>1.8397379852187052</v>
      </c>
      <c r="AO52" s="68">
        <f t="shared" si="117"/>
        <v>-57.536768829227057</v>
      </c>
      <c r="AP52" s="69">
        <f t="shared" si="118"/>
        <v>28.010926741449627</v>
      </c>
      <c r="AQ52" s="69">
        <f t="shared" si="119"/>
        <v>-29.525842087777427</v>
      </c>
      <c r="AS52" t="str">
        <f t="shared" si="143"/>
        <v>32 Health and social care associate professionals</v>
      </c>
      <c r="AT52" s="18">
        <f t="shared" si="120"/>
        <v>1.3520399834433752</v>
      </c>
      <c r="AU52" s="18">
        <f t="shared" si="120"/>
        <v>1.4113027163989915</v>
      </c>
      <c r="AV52" s="18">
        <f t="shared" si="120"/>
        <v>1.5832783891911968</v>
      </c>
      <c r="AW52" s="18">
        <f t="shared" si="120"/>
        <v>1.4665369910447412</v>
      </c>
      <c r="AX52" s="18">
        <f t="shared" si="120"/>
        <v>1.4012554499557459</v>
      </c>
      <c r="AZ52" s="68">
        <f t="shared" si="121"/>
        <v>2.559865144826071</v>
      </c>
      <c r="BA52" s="69">
        <f t="shared" si="122"/>
        <v>55.830912052675764</v>
      </c>
      <c r="BB52" s="69">
        <f t="shared" si="123"/>
        <v>58.390777197501833</v>
      </c>
      <c r="BD52" t="str">
        <f t="shared" si="144"/>
        <v>32 Health and social care associate professionals</v>
      </c>
      <c r="BE52" s="18">
        <f t="shared" si="124"/>
        <v>1.3787950856706632</v>
      </c>
      <c r="BF52" s="18">
        <f t="shared" si="124"/>
        <v>1.6750485693002248</v>
      </c>
      <c r="BG52" s="18">
        <f t="shared" si="124"/>
        <v>1.7804385376301892</v>
      </c>
      <c r="BH52" s="18">
        <f t="shared" si="124"/>
        <v>1.7780696512058953</v>
      </c>
      <c r="BI52" s="18">
        <f t="shared" si="124"/>
        <v>2.0372000869996629</v>
      </c>
      <c r="BK52" s="68">
        <f t="shared" si="125"/>
        <v>11.883187407320422</v>
      </c>
      <c r="BL52" s="69">
        <f t="shared" si="126"/>
        <v>61.22620634401752</v>
      </c>
      <c r="BM52" s="69">
        <f t="shared" si="127"/>
        <v>73.109393751337947</v>
      </c>
      <c r="BO52" t="str">
        <f t="shared" si="145"/>
        <v>32 Health and social care associate professionals</v>
      </c>
      <c r="BP52" s="18">
        <f t="shared" si="128"/>
        <v>1.1287369693125191</v>
      </c>
      <c r="BQ52" s="18">
        <f t="shared" si="128"/>
        <v>1.2342500623211106</v>
      </c>
      <c r="BR52" s="18">
        <f t="shared" si="128"/>
        <v>1.3629426274679322</v>
      </c>
      <c r="BS52" s="18">
        <f t="shared" si="128"/>
        <v>1.311039216525852</v>
      </c>
      <c r="BT52" s="18">
        <f t="shared" si="128"/>
        <v>1.2695824714106607</v>
      </c>
      <c r="BV52" s="68">
        <f t="shared" si="129"/>
        <v>-23.401043308354549</v>
      </c>
      <c r="BW52" s="69">
        <f t="shared" si="130"/>
        <v>45.071298369183822</v>
      </c>
      <c r="BX52" s="69">
        <f t="shared" si="131"/>
        <v>21.670255060829273</v>
      </c>
      <c r="BZ52" t="str">
        <f t="shared" si="146"/>
        <v>32 Health and social care associate professionals</v>
      </c>
      <c r="CA52" s="18">
        <f t="shared" si="132"/>
        <v>0.67537082900646306</v>
      </c>
      <c r="CB52" s="18">
        <f t="shared" si="132"/>
        <v>0.70229011568676836</v>
      </c>
      <c r="CC52" s="18">
        <f t="shared" si="132"/>
        <v>0.68292054503798738</v>
      </c>
      <c r="CD52" s="18">
        <f t="shared" si="132"/>
        <v>0.66474907462448352</v>
      </c>
      <c r="CE52" s="18">
        <f t="shared" si="132"/>
        <v>0.61802337352118608</v>
      </c>
      <c r="CG52" s="68">
        <f t="shared" si="133"/>
        <v>-43.029967469765964</v>
      </c>
      <c r="CH52" s="69">
        <f t="shared" si="134"/>
        <v>34.921122327561484</v>
      </c>
      <c r="CI52" s="69">
        <f t="shared" si="135"/>
        <v>-8.1088451422044869</v>
      </c>
      <c r="CK52" t="str">
        <f t="shared" si="147"/>
        <v>32 Health and social care associate professionals</v>
      </c>
      <c r="CL52" s="18">
        <f t="shared" si="136"/>
        <v>0.26671525364670545</v>
      </c>
      <c r="CM52" s="18">
        <f t="shared" si="136"/>
        <v>0.34181676900306901</v>
      </c>
      <c r="CN52" s="18">
        <f t="shared" si="136"/>
        <v>0.41806288091822003</v>
      </c>
      <c r="CO52" s="18">
        <f t="shared" si="136"/>
        <v>0.64389400656991869</v>
      </c>
      <c r="CP52" s="18">
        <f t="shared" si="136"/>
        <v>1.2759235971642187</v>
      </c>
      <c r="CR52" s="68">
        <f t="shared" si="137"/>
        <v>171.5280040370981</v>
      </c>
      <c r="CS52" s="69">
        <f t="shared" si="138"/>
        <v>69.61340015609953</v>
      </c>
      <c r="CT52" s="69">
        <f t="shared" si="139"/>
        <v>241.14140419319762</v>
      </c>
    </row>
    <row r="53" spans="1:98" x14ac:dyDescent="0.2">
      <c r="A53" t="str">
        <f t="shared" si="103"/>
        <v>33 Protective service occupations</v>
      </c>
      <c r="B53" s="18">
        <f t="shared" si="104"/>
        <v>0.29901275986253267</v>
      </c>
      <c r="C53" s="18">
        <f t="shared" si="104"/>
        <v>0.2453853748547106</v>
      </c>
      <c r="D53" s="18">
        <f t="shared" si="104"/>
        <v>0.2631365997824725</v>
      </c>
      <c r="E53" s="18">
        <f t="shared" si="104"/>
        <v>0.31901213575771076</v>
      </c>
      <c r="F53" s="18">
        <f t="shared" si="104"/>
        <v>0.38015946948676044</v>
      </c>
      <c r="H53" s="68">
        <f t="shared" si="105"/>
        <v>110.0741081922846</v>
      </c>
      <c r="I53" s="69">
        <f t="shared" si="106"/>
        <v>55.132816990910548</v>
      </c>
      <c r="J53" s="69">
        <f t="shared" si="107"/>
        <v>165.20692518319515</v>
      </c>
      <c r="L53" t="str">
        <f t="shared" si="140"/>
        <v>33 Protective service occupations</v>
      </c>
      <c r="M53" s="18">
        <f t="shared" si="108"/>
        <v>0.82116004435160128</v>
      </c>
      <c r="N53" s="18">
        <f t="shared" si="108"/>
        <v>0.75192939481403365</v>
      </c>
      <c r="O53" s="18">
        <f t="shared" si="108"/>
        <v>0.86642744845346564</v>
      </c>
      <c r="P53" s="18">
        <f t="shared" si="108"/>
        <v>1.0367788391099588</v>
      </c>
      <c r="Q53" s="18">
        <f t="shared" si="108"/>
        <v>1.2653697903893524</v>
      </c>
      <c r="S53" s="68">
        <f t="shared" si="109"/>
        <v>113.42795010780971</v>
      </c>
      <c r="T53" s="69">
        <f t="shared" si="110"/>
        <v>52.396734799040999</v>
      </c>
      <c r="U53" s="69">
        <f t="shared" si="111"/>
        <v>165.82468490685071</v>
      </c>
      <c r="W53" t="str">
        <f t="shared" si="141"/>
        <v>33 Protective service occupations</v>
      </c>
      <c r="X53" s="18">
        <f t="shared" si="112"/>
        <v>1.8133788445697356</v>
      </c>
      <c r="Y53" s="18">
        <f t="shared" si="112"/>
        <v>1.8365075391624099</v>
      </c>
      <c r="Z53" s="18">
        <f t="shared" si="112"/>
        <v>2.0202809665486314</v>
      </c>
      <c r="AA53" s="18">
        <f t="shared" si="112"/>
        <v>2.4842558835977422</v>
      </c>
      <c r="AB53" s="18">
        <f t="shared" si="112"/>
        <v>2.9598271258160809</v>
      </c>
      <c r="AD53" s="68">
        <f t="shared" si="113"/>
        <v>80.089534118107935</v>
      </c>
      <c r="AE53" s="69">
        <f t="shared" si="114"/>
        <v>61.708823267247496</v>
      </c>
      <c r="AF53" s="69">
        <f t="shared" si="115"/>
        <v>141.79835738535542</v>
      </c>
      <c r="AH53" t="str">
        <f t="shared" si="142"/>
        <v>33 Protective service occupations</v>
      </c>
      <c r="AI53" s="18">
        <f t="shared" si="116"/>
        <v>1.6351623852007149</v>
      </c>
      <c r="AJ53" s="18">
        <f t="shared" si="116"/>
        <v>1.6985823055772273</v>
      </c>
      <c r="AK53" s="18">
        <f t="shared" si="116"/>
        <v>1.8824888783900338</v>
      </c>
      <c r="AL53" s="18">
        <f t="shared" si="116"/>
        <v>2.3708116742233285</v>
      </c>
      <c r="AM53" s="18">
        <f t="shared" si="116"/>
        <v>2.8069103538357667</v>
      </c>
      <c r="AO53" s="68">
        <f t="shared" si="117"/>
        <v>63.836147902438356</v>
      </c>
      <c r="AP53" s="69">
        <f t="shared" si="118"/>
        <v>51.657386689929076</v>
      </c>
      <c r="AQ53" s="69">
        <f t="shared" si="119"/>
        <v>115.49353459236742</v>
      </c>
      <c r="AS53" t="str">
        <f t="shared" si="143"/>
        <v>33 Protective service occupations</v>
      </c>
      <c r="AT53" s="18">
        <f t="shared" si="120"/>
        <v>1.6533384030294669</v>
      </c>
      <c r="AU53" s="18">
        <f t="shared" si="120"/>
        <v>1.3909110747051179</v>
      </c>
      <c r="AV53" s="18">
        <f t="shared" si="120"/>
        <v>1.4886524546853466</v>
      </c>
      <c r="AW53" s="18">
        <f t="shared" si="120"/>
        <v>1.606206019025453</v>
      </c>
      <c r="AX53" s="18">
        <f t="shared" si="120"/>
        <v>1.5762596442409067</v>
      </c>
      <c r="AZ53" s="68">
        <f t="shared" si="121"/>
        <v>22.702058660507323</v>
      </c>
      <c r="BA53" s="69">
        <f t="shared" si="122"/>
        <v>41.931722619226321</v>
      </c>
      <c r="BB53" s="69">
        <f t="shared" si="123"/>
        <v>64.63378127973364</v>
      </c>
      <c r="BD53" t="str">
        <f t="shared" si="144"/>
        <v>33 Protective service occupations</v>
      </c>
      <c r="BE53" s="18">
        <f t="shared" si="124"/>
        <v>1.5993667506470834</v>
      </c>
      <c r="BF53" s="18">
        <f t="shared" si="124"/>
        <v>1.378930398518841</v>
      </c>
      <c r="BG53" s="18">
        <f t="shared" si="124"/>
        <v>1.4633367330483815</v>
      </c>
      <c r="BH53" s="18">
        <f t="shared" si="124"/>
        <v>1.6621347051709094</v>
      </c>
      <c r="BI53" s="18">
        <f t="shared" si="124"/>
        <v>1.5965634815086844</v>
      </c>
      <c r="BK53" s="68">
        <f t="shared" si="125"/>
        <v>6.6841858251584352</v>
      </c>
      <c r="BL53" s="69">
        <f t="shared" si="126"/>
        <v>27.296011263579583</v>
      </c>
      <c r="BM53" s="69">
        <f t="shared" si="127"/>
        <v>33.980197088738016</v>
      </c>
      <c r="BO53" t="str">
        <f t="shared" si="145"/>
        <v>33 Protective service occupations</v>
      </c>
      <c r="BP53" s="18">
        <f t="shared" si="128"/>
        <v>1.7360669745221946</v>
      </c>
      <c r="BQ53" s="18">
        <f t="shared" si="128"/>
        <v>1.6928803616839152</v>
      </c>
      <c r="BR53" s="18">
        <f t="shared" si="128"/>
        <v>1.7595867193471104</v>
      </c>
      <c r="BS53" s="18">
        <f t="shared" si="128"/>
        <v>2.0247618091181381</v>
      </c>
      <c r="BT53" s="18">
        <f t="shared" si="128"/>
        <v>1.9580636845698458</v>
      </c>
      <c r="BV53" s="68">
        <f t="shared" si="129"/>
        <v>-8.4927194781684001</v>
      </c>
      <c r="BW53" s="69">
        <f t="shared" si="130"/>
        <v>30.462062494833535</v>
      </c>
      <c r="BX53" s="69">
        <f t="shared" si="131"/>
        <v>21.969343016665135</v>
      </c>
      <c r="BZ53" t="str">
        <f t="shared" si="146"/>
        <v>33 Protective service occupations</v>
      </c>
      <c r="CA53" s="18">
        <f t="shared" si="132"/>
        <v>1.4506450804793543</v>
      </c>
      <c r="CB53" s="18">
        <f t="shared" si="132"/>
        <v>1.4288910563817014</v>
      </c>
      <c r="CC53" s="18">
        <f t="shared" si="132"/>
        <v>1.6093878393455059</v>
      </c>
      <c r="CD53" s="18">
        <f t="shared" si="132"/>
        <v>2.0124352725388381</v>
      </c>
      <c r="CE53" s="18">
        <f t="shared" si="132"/>
        <v>2.2661026919452851</v>
      </c>
      <c r="CG53" s="68">
        <f t="shared" si="133"/>
        <v>-11.359822584960519</v>
      </c>
      <c r="CH53" s="69">
        <f t="shared" si="134"/>
        <v>38.937549266481078</v>
      </c>
      <c r="CI53" s="69">
        <f t="shared" si="135"/>
        <v>27.577726681520566</v>
      </c>
      <c r="CK53" t="str">
        <f t="shared" si="147"/>
        <v>33 Protective service occupations</v>
      </c>
      <c r="CL53" s="18">
        <f t="shared" si="136"/>
        <v>0.66875854542491042</v>
      </c>
      <c r="CM53" s="18">
        <f t="shared" si="136"/>
        <v>0.59438162092960767</v>
      </c>
      <c r="CN53" s="18">
        <f t="shared" si="136"/>
        <v>0.65381782223129181</v>
      </c>
      <c r="CO53" s="18">
        <f t="shared" si="136"/>
        <v>0.42193721970290621</v>
      </c>
      <c r="CP53" s="18">
        <f t="shared" si="136"/>
        <v>0.42578156019205932</v>
      </c>
      <c r="CR53" s="68">
        <f t="shared" si="137"/>
        <v>-42.062245249152461</v>
      </c>
      <c r="CS53" s="69">
        <f t="shared" si="138"/>
        <v>12.833836886653183</v>
      </c>
      <c r="CT53" s="69">
        <f t="shared" si="139"/>
        <v>-29.22840836249928</v>
      </c>
    </row>
    <row r="54" spans="1:98" x14ac:dyDescent="0.2">
      <c r="A54" t="str">
        <f t="shared" si="103"/>
        <v>34 Culture, media and sports occupations</v>
      </c>
      <c r="B54" s="18">
        <f t="shared" si="104"/>
        <v>1.8271674211322519</v>
      </c>
      <c r="C54" s="18">
        <f t="shared" si="104"/>
        <v>1.7951500142544363</v>
      </c>
      <c r="D54" s="18">
        <f t="shared" si="104"/>
        <v>1.788043443663661</v>
      </c>
      <c r="E54" s="18">
        <f t="shared" si="104"/>
        <v>1.6876325201630324</v>
      </c>
      <c r="F54" s="18">
        <f t="shared" si="104"/>
        <v>1.6847867695022862</v>
      </c>
      <c r="H54" s="68">
        <f t="shared" si="105"/>
        <v>37.01081539943678</v>
      </c>
      <c r="I54" s="69">
        <f t="shared" si="106"/>
        <v>62.878095841670046</v>
      </c>
      <c r="J54" s="69">
        <f t="shared" si="107"/>
        <v>99.888911241106825</v>
      </c>
      <c r="L54" t="str">
        <f t="shared" si="140"/>
        <v>34 Culture, media and sports occupations</v>
      </c>
      <c r="M54" s="18">
        <f t="shared" si="108"/>
        <v>4.3623198451757146</v>
      </c>
      <c r="N54" s="18">
        <f t="shared" si="108"/>
        <v>3.6669021807667632</v>
      </c>
      <c r="O54" s="18">
        <f t="shared" si="108"/>
        <v>4.0194275228048806</v>
      </c>
      <c r="P54" s="18">
        <f t="shared" si="108"/>
        <v>3.8315659177245296</v>
      </c>
      <c r="Q54" s="18">
        <f t="shared" si="108"/>
        <v>3.8615584607576228</v>
      </c>
      <c r="S54" s="68">
        <f t="shared" si="109"/>
        <v>40.399139398325026</v>
      </c>
      <c r="T54" s="69">
        <f t="shared" si="110"/>
        <v>62.347819211893388</v>
      </c>
      <c r="U54" s="69">
        <f t="shared" si="111"/>
        <v>102.74695861021841</v>
      </c>
      <c r="W54" t="str">
        <f t="shared" si="141"/>
        <v>34 Culture, media and sports occupations</v>
      </c>
      <c r="X54" s="18">
        <f t="shared" si="112"/>
        <v>4.5896271272823226</v>
      </c>
      <c r="Y54" s="18">
        <f t="shared" si="112"/>
        <v>3.8656518075037289</v>
      </c>
      <c r="Z54" s="18">
        <f t="shared" si="112"/>
        <v>3.8842417350326923</v>
      </c>
      <c r="AA54" s="18">
        <f t="shared" si="112"/>
        <v>3.5981128111090417</v>
      </c>
      <c r="AB54" s="18">
        <f t="shared" si="112"/>
        <v>3.4446635538807597</v>
      </c>
      <c r="AD54" s="68">
        <f t="shared" si="113"/>
        <v>9.0120384102458129</v>
      </c>
      <c r="AE54" s="69">
        <f t="shared" si="114"/>
        <v>49.742777534398748</v>
      </c>
      <c r="AF54" s="69">
        <f t="shared" si="115"/>
        <v>58.754815944644555</v>
      </c>
      <c r="AH54" t="str">
        <f t="shared" si="142"/>
        <v>34 Culture, media and sports occupations</v>
      </c>
      <c r="AI54" s="18">
        <f t="shared" si="116"/>
        <v>1.7096262977771344</v>
      </c>
      <c r="AJ54" s="18">
        <f t="shared" si="116"/>
        <v>1.5859516287975244</v>
      </c>
      <c r="AK54" s="18">
        <f t="shared" si="116"/>
        <v>1.784252373821402</v>
      </c>
      <c r="AL54" s="18">
        <f t="shared" si="116"/>
        <v>1.6842568269849207</v>
      </c>
      <c r="AM54" s="18">
        <f t="shared" si="116"/>
        <v>1.8791258563320206</v>
      </c>
      <c r="AO54" s="68">
        <f t="shared" si="117"/>
        <v>15.721269693777234</v>
      </c>
      <c r="AP54" s="69">
        <f t="shared" si="118"/>
        <v>46.223743857942864</v>
      </c>
      <c r="AQ54" s="69">
        <f t="shared" si="119"/>
        <v>61.945013551720095</v>
      </c>
      <c r="AS54" t="str">
        <f t="shared" si="143"/>
        <v>34 Culture, media and sports occupations</v>
      </c>
      <c r="AT54" s="18">
        <f t="shared" si="120"/>
        <v>2.6477804890257302</v>
      </c>
      <c r="AU54" s="18">
        <f t="shared" si="120"/>
        <v>2.178436187017482</v>
      </c>
      <c r="AV54" s="18">
        <f t="shared" si="120"/>
        <v>2.1316904513282022</v>
      </c>
      <c r="AW54" s="18">
        <f t="shared" si="120"/>
        <v>1.8857299141652899</v>
      </c>
      <c r="AX54" s="18">
        <f t="shared" si="120"/>
        <v>1.6582799711734919</v>
      </c>
      <c r="AZ54" s="68">
        <f t="shared" si="121"/>
        <v>-9.8530316705112302</v>
      </c>
      <c r="BA54" s="69">
        <f t="shared" si="122"/>
        <v>41.916209440738392</v>
      </c>
      <c r="BB54" s="69">
        <f t="shared" si="123"/>
        <v>32.063177770227156</v>
      </c>
      <c r="BD54" t="str">
        <f t="shared" si="144"/>
        <v>34 Culture, media and sports occupations</v>
      </c>
      <c r="BE54" s="18">
        <f t="shared" si="124"/>
        <v>1.780142100637832</v>
      </c>
      <c r="BF54" s="18">
        <f t="shared" si="124"/>
        <v>1.4258526688679685</v>
      </c>
      <c r="BG54" s="18">
        <f t="shared" si="124"/>
        <v>1.5097243026708742</v>
      </c>
      <c r="BH54" s="18">
        <f t="shared" si="124"/>
        <v>1.3781443881265363</v>
      </c>
      <c r="BI54" s="18">
        <f t="shared" si="124"/>
        <v>1.3746738989234286</v>
      </c>
      <c r="BK54" s="68">
        <f t="shared" si="125"/>
        <v>-10.965121381199101</v>
      </c>
      <c r="BL54" s="69">
        <f t="shared" si="126"/>
        <v>32.858458816414426</v>
      </c>
      <c r="BM54" s="69">
        <f t="shared" si="127"/>
        <v>21.893337435215326</v>
      </c>
      <c r="BO54" t="str">
        <f t="shared" si="145"/>
        <v>34 Culture, media and sports occupations</v>
      </c>
      <c r="BP54" s="18">
        <f t="shared" si="128"/>
        <v>1.0874288669571306</v>
      </c>
      <c r="BQ54" s="18">
        <f t="shared" si="128"/>
        <v>0.81797176110933423</v>
      </c>
      <c r="BR54" s="18">
        <f t="shared" si="128"/>
        <v>0.82074360970453497</v>
      </c>
      <c r="BS54" s="18">
        <f t="shared" si="128"/>
        <v>0.66183387893008661</v>
      </c>
      <c r="BT54" s="18">
        <f t="shared" si="128"/>
        <v>0.46425247608711623</v>
      </c>
      <c r="BV54" s="68">
        <f t="shared" si="129"/>
        <v>-53.485727778348313</v>
      </c>
      <c r="BW54" s="69">
        <f t="shared" si="130"/>
        <v>26.465208485931051</v>
      </c>
      <c r="BX54" s="69">
        <f t="shared" si="131"/>
        <v>-27.020519292417255</v>
      </c>
      <c r="BZ54" t="str">
        <f t="shared" si="146"/>
        <v>34 Culture, media and sports occupations</v>
      </c>
      <c r="CA54" s="18">
        <f t="shared" si="132"/>
        <v>1.1798807426068214</v>
      </c>
      <c r="CB54" s="18">
        <f t="shared" si="132"/>
        <v>1.0384522507295046</v>
      </c>
      <c r="CC54" s="18">
        <f t="shared" si="132"/>
        <v>1.0767737593686986</v>
      </c>
      <c r="CD54" s="18">
        <f t="shared" si="132"/>
        <v>1.0118849884695009</v>
      </c>
      <c r="CE54" s="18">
        <f t="shared" si="132"/>
        <v>0.92726640954066708</v>
      </c>
      <c r="CG54" s="68">
        <f t="shared" si="133"/>
        <v>-45.788451878179963</v>
      </c>
      <c r="CH54" s="69">
        <f t="shared" si="134"/>
        <v>28.578149245823287</v>
      </c>
      <c r="CI54" s="69">
        <f t="shared" si="135"/>
        <v>-17.210302632356679</v>
      </c>
      <c r="CK54" t="str">
        <f t="shared" si="147"/>
        <v>34 Culture, media and sports occupations</v>
      </c>
      <c r="CL54" s="18">
        <f t="shared" si="136"/>
        <v>0.9944958203935742</v>
      </c>
      <c r="CM54" s="18">
        <f t="shared" si="136"/>
        <v>1.0436615360998309</v>
      </c>
      <c r="CN54" s="18">
        <f t="shared" si="136"/>
        <v>1.1471713190721915</v>
      </c>
      <c r="CO54" s="18">
        <f t="shared" si="136"/>
        <v>1.457176418925165</v>
      </c>
      <c r="CP54" s="18">
        <f t="shared" si="136"/>
        <v>2.1457657520561355</v>
      </c>
      <c r="CR54" s="68">
        <f t="shared" si="137"/>
        <v>66.412366132179727</v>
      </c>
      <c r="CS54" s="69">
        <f t="shared" si="138"/>
        <v>39.085840810060056</v>
      </c>
      <c r="CT54" s="69">
        <f t="shared" si="139"/>
        <v>105.49820694223978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5.5934590207327304</v>
      </c>
      <c r="C55" s="18">
        <f t="shared" si="148"/>
        <v>5.4078737209005077</v>
      </c>
      <c r="D55" s="18">
        <f t="shared" si="148"/>
        <v>5.7400977884948103</v>
      </c>
      <c r="E55" s="18">
        <f t="shared" si="148"/>
        <v>5.60082432391685</v>
      </c>
      <c r="F55" s="18">
        <f t="shared" si="148"/>
        <v>5.8534944978218695</v>
      </c>
      <c r="H55" s="68">
        <f t="shared" si="105"/>
        <v>48.280450727075198</v>
      </c>
      <c r="I55" s="69">
        <f t="shared" si="106"/>
        <v>60.074232299195998</v>
      </c>
      <c r="J55" s="69">
        <f t="shared" si="107"/>
        <v>108.35468302627118</v>
      </c>
      <c r="L55" t="str">
        <f t="shared" si="140"/>
        <v>35 Business and public service associate professionals</v>
      </c>
      <c r="M55" s="18">
        <f t="shared" ref="M55:Q64" si="149">M18/M$35*100</f>
        <v>7.9707263286667214</v>
      </c>
      <c r="N55" s="18">
        <f t="shared" si="149"/>
        <v>7.9109179932480931</v>
      </c>
      <c r="O55" s="18">
        <f t="shared" si="149"/>
        <v>7.8989263316048701</v>
      </c>
      <c r="P55" s="18">
        <f t="shared" si="149"/>
        <v>7.4600977938791004</v>
      </c>
      <c r="Q55" s="18">
        <f t="shared" si="149"/>
        <v>7.2324326938339318</v>
      </c>
      <c r="S55" s="68">
        <f t="shared" si="109"/>
        <v>33.808089801823819</v>
      </c>
      <c r="T55" s="69">
        <f t="shared" si="110"/>
        <v>57.57980539359221</v>
      </c>
      <c r="U55" s="69">
        <f t="shared" si="111"/>
        <v>91.38789519541605</v>
      </c>
      <c r="W55" t="str">
        <f t="shared" si="141"/>
        <v>35 Business and public service associate professionals</v>
      </c>
      <c r="X55" s="18">
        <f t="shared" ref="X55:AB64" si="150">X18/X$35*100</f>
        <v>8.6940239273184332</v>
      </c>
      <c r="Y55" s="18">
        <f t="shared" si="150"/>
        <v>8.4740255429633802</v>
      </c>
      <c r="Z55" s="18">
        <f t="shared" si="150"/>
        <v>8.5021144853586978</v>
      </c>
      <c r="AA55" s="18">
        <f t="shared" si="150"/>
        <v>7.7717094548314849</v>
      </c>
      <c r="AB55" s="18">
        <f t="shared" si="150"/>
        <v>7.2132343484017483</v>
      </c>
      <c r="AD55" s="68">
        <f t="shared" si="113"/>
        <v>4.2886376618818556</v>
      </c>
      <c r="AE55" s="69">
        <f t="shared" si="114"/>
        <v>50.449145140812981</v>
      </c>
      <c r="AF55" s="69">
        <f t="shared" si="115"/>
        <v>54.737782802694838</v>
      </c>
      <c r="AH55" t="str">
        <f t="shared" si="142"/>
        <v>35 Business and public service associate professionals</v>
      </c>
      <c r="AI55" s="18">
        <f t="shared" ref="AI55:AM64" si="151">AI18/AI$35*100</f>
        <v>7.8475776510177395</v>
      </c>
      <c r="AJ55" s="18">
        <f t="shared" si="151"/>
        <v>8.1831053401532898</v>
      </c>
      <c r="AK55" s="18">
        <f t="shared" si="151"/>
        <v>8.577249251243666</v>
      </c>
      <c r="AL55" s="18">
        <f t="shared" si="151"/>
        <v>8.348984364631173</v>
      </c>
      <c r="AM55" s="18">
        <f t="shared" si="151"/>
        <v>8.2619937720140495</v>
      </c>
      <c r="AO55" s="68">
        <f t="shared" si="117"/>
        <v>5.8401477677502083</v>
      </c>
      <c r="AP55" s="69">
        <f t="shared" si="118"/>
        <v>48.449446330736386</v>
      </c>
      <c r="AQ55" s="69">
        <f t="shared" si="119"/>
        <v>54.289594098486596</v>
      </c>
      <c r="AS55" t="str">
        <f t="shared" si="143"/>
        <v>35 Business and public service associate professionals</v>
      </c>
      <c r="AT55" s="18">
        <f t="shared" ref="AT55:AX64" si="152">AT18/AT$35*100</f>
        <v>7.6265284306519892</v>
      </c>
      <c r="AU55" s="18">
        <f t="shared" si="152"/>
        <v>7.479224835092162</v>
      </c>
      <c r="AV55" s="18">
        <f t="shared" si="152"/>
        <v>7.6428850836459246</v>
      </c>
      <c r="AW55" s="18">
        <f t="shared" si="152"/>
        <v>7.1404789056862707</v>
      </c>
      <c r="AX55" s="18">
        <f t="shared" si="152"/>
        <v>6.9147407259536049</v>
      </c>
      <c r="AZ55" s="68">
        <f t="shared" si="121"/>
        <v>4.8421651381593094</v>
      </c>
      <c r="BA55" s="69">
        <f t="shared" si="122"/>
        <v>47.474816377981611</v>
      </c>
      <c r="BB55" s="69">
        <f t="shared" si="123"/>
        <v>52.316981516140928</v>
      </c>
      <c r="BD55" t="str">
        <f t="shared" si="144"/>
        <v>35 Business and public service associate professionals</v>
      </c>
      <c r="BE55" s="18">
        <f t="shared" ref="BE55:BI64" si="153">BE18/BE$35*100</f>
        <v>5.8353127788320487</v>
      </c>
      <c r="BF55" s="18">
        <f t="shared" si="153"/>
        <v>5.7961054614964729</v>
      </c>
      <c r="BG55" s="18">
        <f t="shared" si="153"/>
        <v>6.179883599831296</v>
      </c>
      <c r="BH55" s="18">
        <f t="shared" si="153"/>
        <v>5.6580019478755466</v>
      </c>
      <c r="BI55" s="18">
        <f t="shared" si="153"/>
        <v>5.5487428834954589</v>
      </c>
      <c r="BK55" s="68">
        <f t="shared" si="125"/>
        <v>-12.204463656396138</v>
      </c>
      <c r="BL55" s="69">
        <f t="shared" si="126"/>
        <v>38.784158857596616</v>
      </c>
      <c r="BM55" s="69">
        <f t="shared" si="127"/>
        <v>26.579695201200476</v>
      </c>
      <c r="BO55" t="str">
        <f t="shared" si="145"/>
        <v>35 Business and public service associate professionals</v>
      </c>
      <c r="BP55" s="18">
        <f t="shared" ref="BP55:BT64" si="154">BP18/BP$35*100</f>
        <v>4.882450614613246</v>
      </c>
      <c r="BQ55" s="18">
        <f t="shared" si="154"/>
        <v>4.8949867145474926</v>
      </c>
      <c r="BR55" s="18">
        <f t="shared" si="154"/>
        <v>5.1911273156420856</v>
      </c>
      <c r="BS55" s="18">
        <f t="shared" si="154"/>
        <v>4.8013230864900187</v>
      </c>
      <c r="BT55" s="18">
        <f t="shared" si="154"/>
        <v>4.8125155302342248</v>
      </c>
      <c r="BV55" s="68">
        <f t="shared" si="129"/>
        <v>-23.765777534836928</v>
      </c>
      <c r="BW55" s="69">
        <f t="shared" si="130"/>
        <v>33.205985405447201</v>
      </c>
      <c r="BX55" s="69">
        <f t="shared" si="131"/>
        <v>9.440207870610271</v>
      </c>
      <c r="BZ55" t="str">
        <f t="shared" si="146"/>
        <v>35 Business and public service associate professionals</v>
      </c>
      <c r="CA55" s="18">
        <f t="shared" ref="CA55:CE64" si="155">CA18/CA$35*100</f>
        <v>4.3522898917779864</v>
      </c>
      <c r="CB55" s="18">
        <f t="shared" si="155"/>
        <v>4.4601874875041485</v>
      </c>
      <c r="CC55" s="18">
        <f t="shared" si="155"/>
        <v>4.7464952662375142</v>
      </c>
      <c r="CD55" s="18">
        <f t="shared" si="155"/>
        <v>4.4330381647547332</v>
      </c>
      <c r="CE55" s="18">
        <f t="shared" si="155"/>
        <v>4.0832617713525368</v>
      </c>
      <c r="CG55" s="68">
        <f t="shared" si="133"/>
        <v>-45.844082741816031</v>
      </c>
      <c r="CH55" s="69">
        <f t="shared" si="134"/>
        <v>27.017838257201003</v>
      </c>
      <c r="CI55" s="69">
        <f t="shared" si="135"/>
        <v>-18.826244484615021</v>
      </c>
      <c r="CK55" t="str">
        <f t="shared" si="147"/>
        <v>35 Business and public service associate professionals</v>
      </c>
      <c r="CL55" s="18">
        <f t="shared" ref="CL55:CP64" si="156">CL18/CL$35*100</f>
        <v>2.4999632348158123</v>
      </c>
      <c r="CM55" s="18">
        <f t="shared" si="156"/>
        <v>2.7835570231056876</v>
      </c>
      <c r="CN55" s="18">
        <f t="shared" si="156"/>
        <v>3.1831411178555076</v>
      </c>
      <c r="CO55" s="18">
        <f t="shared" si="156"/>
        <v>3.6798225961175359</v>
      </c>
      <c r="CP55" s="18">
        <f t="shared" si="156"/>
        <v>5.50677984168997</v>
      </c>
      <c r="CR55" s="68">
        <f t="shared" si="137"/>
        <v>53.912321263236187</v>
      </c>
      <c r="CS55" s="69">
        <f t="shared" si="138"/>
        <v>35.539601252216421</v>
      </c>
      <c r="CT55" s="69">
        <f t="shared" si="139"/>
        <v>89.451922515452594</v>
      </c>
    </row>
    <row r="56" spans="1:98" x14ac:dyDescent="0.2">
      <c r="A56" t="str">
        <f t="shared" si="103"/>
        <v>41 Administrative occupations</v>
      </c>
      <c r="B56" s="18">
        <f t="shared" si="148"/>
        <v>3.1480629187884883</v>
      </c>
      <c r="C56" s="18">
        <f t="shared" si="148"/>
        <v>2.8852033182548169</v>
      </c>
      <c r="D56" s="18">
        <f t="shared" si="148"/>
        <v>3.2283071573881474</v>
      </c>
      <c r="E56" s="18">
        <f t="shared" si="148"/>
        <v>3.1705008398366554</v>
      </c>
      <c r="F56" s="18">
        <f t="shared" si="148"/>
        <v>3.3910534222823348</v>
      </c>
      <c r="H56" s="68">
        <f t="shared" si="105"/>
        <v>52.738231168696281</v>
      </c>
      <c r="I56" s="69">
        <f t="shared" si="106"/>
        <v>66.226496800821806</v>
      </c>
      <c r="J56" s="69">
        <f t="shared" si="107"/>
        <v>118.96472796951809</v>
      </c>
      <c r="L56" t="str">
        <f t="shared" si="140"/>
        <v>41 Administrative occupations</v>
      </c>
      <c r="M56" s="18">
        <f t="shared" si="149"/>
        <v>4.9567886965686512</v>
      </c>
      <c r="N56" s="18">
        <f t="shared" si="149"/>
        <v>4.8030742125684274</v>
      </c>
      <c r="O56" s="18">
        <f t="shared" si="149"/>
        <v>4.8491518647452345</v>
      </c>
      <c r="P56" s="18">
        <f t="shared" si="149"/>
        <v>4.6614555456335509</v>
      </c>
      <c r="Q56" s="18">
        <f t="shared" si="149"/>
        <v>4.649075443296482</v>
      </c>
      <c r="S56" s="68">
        <f t="shared" si="109"/>
        <v>40.109260850945745</v>
      </c>
      <c r="T56" s="69">
        <f t="shared" si="110"/>
        <v>64.615882578501811</v>
      </c>
      <c r="U56" s="69">
        <f t="shared" si="111"/>
        <v>104.72514342944754</v>
      </c>
      <c r="W56" t="str">
        <f t="shared" si="141"/>
        <v>41 Administrative occupations</v>
      </c>
      <c r="X56" s="18">
        <f t="shared" si="150"/>
        <v>8.0246403217291764</v>
      </c>
      <c r="Y56" s="18">
        <f t="shared" si="150"/>
        <v>7.6958526773309694</v>
      </c>
      <c r="Z56" s="18">
        <f t="shared" si="150"/>
        <v>8.0388886772034542</v>
      </c>
      <c r="AA56" s="18">
        <f t="shared" si="150"/>
        <v>7.6539998898329475</v>
      </c>
      <c r="AB56" s="18">
        <f t="shared" si="150"/>
        <v>7.5703621705396502</v>
      </c>
      <c r="AD56" s="68">
        <f t="shared" si="113"/>
        <v>15.758940492432977</v>
      </c>
      <c r="AE56" s="69">
        <f t="shared" si="114"/>
        <v>58.838789417023818</v>
      </c>
      <c r="AF56" s="69">
        <f t="shared" si="115"/>
        <v>74.597729909456788</v>
      </c>
      <c r="AH56" t="str">
        <f t="shared" si="142"/>
        <v>41 Administrative occupations</v>
      </c>
      <c r="AI56" s="18">
        <f t="shared" si="151"/>
        <v>10.115106411767352</v>
      </c>
      <c r="AJ56" s="18">
        <f t="shared" si="151"/>
        <v>10.503369694992953</v>
      </c>
      <c r="AK56" s="18">
        <f t="shared" si="151"/>
        <v>11.230790754314611</v>
      </c>
      <c r="AL56" s="18">
        <f t="shared" si="151"/>
        <v>11.363246727177067</v>
      </c>
      <c r="AM56" s="18">
        <f t="shared" si="151"/>
        <v>11.478534057642804</v>
      </c>
      <c r="AO56" s="68">
        <f t="shared" si="117"/>
        <v>12.302570322013203</v>
      </c>
      <c r="AP56" s="69">
        <f t="shared" si="118"/>
        <v>60.724516031279741</v>
      </c>
      <c r="AQ56" s="69">
        <f t="shared" si="119"/>
        <v>73.027086353292944</v>
      </c>
      <c r="AS56" t="str">
        <f t="shared" si="143"/>
        <v>41 Administrative occupations</v>
      </c>
      <c r="AT56" s="18">
        <f t="shared" si="152"/>
        <v>9.6772048173212628</v>
      </c>
      <c r="AU56" s="18">
        <f t="shared" si="152"/>
        <v>9.2457288634769412</v>
      </c>
      <c r="AV56" s="18">
        <f t="shared" si="152"/>
        <v>9.7145295654361146</v>
      </c>
      <c r="AW56" s="18">
        <f t="shared" si="152"/>
        <v>9.0649539355558097</v>
      </c>
      <c r="AX56" s="18">
        <f t="shared" si="152"/>
        <v>8.9121339012483496</v>
      </c>
      <c r="AZ56" s="68">
        <f t="shared" si="121"/>
        <v>6.3107884203845517</v>
      </c>
      <c r="BA56" s="69">
        <f t="shared" si="122"/>
        <v>54.627884010857308</v>
      </c>
      <c r="BB56" s="69">
        <f t="shared" si="123"/>
        <v>60.938672431241855</v>
      </c>
      <c r="BD56" t="str">
        <f t="shared" si="144"/>
        <v>41 Administrative occupations</v>
      </c>
      <c r="BE56" s="18">
        <f t="shared" si="153"/>
        <v>8.738453734923441</v>
      </c>
      <c r="BF56" s="18">
        <f t="shared" si="153"/>
        <v>8.2059189386620233</v>
      </c>
      <c r="BG56" s="18">
        <f t="shared" si="153"/>
        <v>8.6333921404401757</v>
      </c>
      <c r="BH56" s="18">
        <f t="shared" si="153"/>
        <v>7.4010122928807736</v>
      </c>
      <c r="BI56" s="18">
        <f t="shared" si="153"/>
        <v>5.5967368157703747</v>
      </c>
      <c r="BK56" s="68">
        <f t="shared" si="125"/>
        <v>-36.611343434585997</v>
      </c>
      <c r="BL56" s="69">
        <f t="shared" si="126"/>
        <v>39.094087445621852</v>
      </c>
      <c r="BM56" s="69">
        <f t="shared" si="127"/>
        <v>2.4827440110358565</v>
      </c>
      <c r="BO56" t="str">
        <f t="shared" si="145"/>
        <v>41 Administrative occupations</v>
      </c>
      <c r="BP56" s="18">
        <f t="shared" si="154"/>
        <v>10.244921888573376</v>
      </c>
      <c r="BQ56" s="18">
        <f t="shared" si="154"/>
        <v>9.1056327702372766</v>
      </c>
      <c r="BR56" s="18">
        <f t="shared" si="154"/>
        <v>10.006251920771108</v>
      </c>
      <c r="BS56" s="18">
        <f t="shared" si="154"/>
        <v>8.4876942773992461</v>
      </c>
      <c r="BT56" s="18">
        <f t="shared" si="154"/>
        <v>6.5018082239611239</v>
      </c>
      <c r="BV56" s="68">
        <f t="shared" si="129"/>
        <v>-46.567901094039499</v>
      </c>
      <c r="BW56" s="69">
        <f t="shared" si="130"/>
        <v>31.088820243106852</v>
      </c>
      <c r="BX56" s="69">
        <f t="shared" si="131"/>
        <v>-15.479080850932647</v>
      </c>
      <c r="BZ56" t="str">
        <f t="shared" si="146"/>
        <v>41 Administrative occupations</v>
      </c>
      <c r="CA56" s="18">
        <f t="shared" si="155"/>
        <v>8.1906925321030482</v>
      </c>
      <c r="CB56" s="18">
        <f t="shared" si="155"/>
        <v>7.9090959311880313</v>
      </c>
      <c r="CC56" s="18">
        <f t="shared" si="155"/>
        <v>7.838268758292541</v>
      </c>
      <c r="CD56" s="18">
        <f t="shared" si="155"/>
        <v>5.7509130755921234</v>
      </c>
      <c r="CE56" s="18">
        <f t="shared" si="155"/>
        <v>2.8120530217703954</v>
      </c>
      <c r="CG56" s="68">
        <f t="shared" si="133"/>
        <v>-77.415259750932634</v>
      </c>
      <c r="CH56" s="69">
        <f t="shared" si="134"/>
        <v>20.7180123538812</v>
      </c>
      <c r="CI56" s="69">
        <f t="shared" si="135"/>
        <v>-56.69724739705142</v>
      </c>
      <c r="CK56" t="str">
        <f t="shared" si="147"/>
        <v>41 Administrative occupations</v>
      </c>
      <c r="CL56" s="18">
        <f t="shared" si="156"/>
        <v>4.9668012671038051</v>
      </c>
      <c r="CM56" s="18">
        <f t="shared" si="156"/>
        <v>5.250812222587931</v>
      </c>
      <c r="CN56" s="18">
        <f t="shared" si="156"/>
        <v>5.6326675153589747</v>
      </c>
      <c r="CO56" s="18">
        <f t="shared" si="156"/>
        <v>4.4163195323796343</v>
      </c>
      <c r="CP56" s="18">
        <f t="shared" si="156"/>
        <v>4.2389578382726567</v>
      </c>
      <c r="CR56" s="68">
        <f t="shared" si="137"/>
        <v>-33.045997025112577</v>
      </c>
      <c r="CS56" s="69">
        <f t="shared" si="138"/>
        <v>20.397299240081466</v>
      </c>
      <c r="CT56" s="69">
        <f t="shared" si="139"/>
        <v>-12.648697785031111</v>
      </c>
    </row>
    <row r="57" spans="1:98" x14ac:dyDescent="0.2">
      <c r="A57" t="str">
        <f t="shared" si="103"/>
        <v>42 Secretarial and related occupations</v>
      </c>
      <c r="B57" s="18">
        <f t="shared" si="148"/>
        <v>0.34231339681678297</v>
      </c>
      <c r="C57" s="18">
        <f t="shared" si="148"/>
        <v>0.36192375470030391</v>
      </c>
      <c r="D57" s="18">
        <f t="shared" si="148"/>
        <v>0.33828167948024163</v>
      </c>
      <c r="E57" s="18">
        <f t="shared" si="148"/>
        <v>0.46952139807940146</v>
      </c>
      <c r="F57" s="18">
        <f t="shared" si="148"/>
        <v>0.7277542720890734</v>
      </c>
      <c r="H57" s="68">
        <f t="shared" si="105"/>
        <v>212.81981840828021</v>
      </c>
      <c r="I57" s="69">
        <f t="shared" si="106"/>
        <v>131.58293081354807</v>
      </c>
      <c r="J57" s="69">
        <f t="shared" si="107"/>
        <v>344.40274922182829</v>
      </c>
      <c r="L57" t="str">
        <f t="shared" si="140"/>
        <v>42 Secretarial and related occupations</v>
      </c>
      <c r="M57" s="18">
        <f t="shared" si="149"/>
        <v>1.079183830256597</v>
      </c>
      <c r="N57" s="18">
        <f t="shared" si="149"/>
        <v>1.0013626896128265</v>
      </c>
      <c r="O57" s="18">
        <f t="shared" si="149"/>
        <v>0.97574038771429583</v>
      </c>
      <c r="P57" s="18">
        <f t="shared" si="149"/>
        <v>1.2859481498529366</v>
      </c>
      <c r="Q57" s="18">
        <f t="shared" si="149"/>
        <v>1.2820102910589231</v>
      </c>
      <c r="S57" s="68">
        <f t="shared" si="109"/>
        <v>92.009741710379927</v>
      </c>
      <c r="T57" s="69">
        <f t="shared" si="110"/>
        <v>93.408791978500361</v>
      </c>
      <c r="U57" s="69">
        <f t="shared" si="111"/>
        <v>185.41853368888027</v>
      </c>
      <c r="W57" t="str">
        <f t="shared" si="141"/>
        <v>42 Secretarial and related occupations</v>
      </c>
      <c r="X57" s="18">
        <f t="shared" si="150"/>
        <v>1.7179194384304102</v>
      </c>
      <c r="Y57" s="18">
        <f t="shared" si="150"/>
        <v>1.5669380471925582</v>
      </c>
      <c r="Z57" s="18">
        <f t="shared" si="150"/>
        <v>1.6006642562452285</v>
      </c>
      <c r="AA57" s="18">
        <f t="shared" si="150"/>
        <v>2.1552490407323805</v>
      </c>
      <c r="AB57" s="18">
        <f t="shared" si="150"/>
        <v>2.784143691409243</v>
      </c>
      <c r="AD57" s="68">
        <f t="shared" si="113"/>
        <v>113.80866388386049</v>
      </c>
      <c r="AE57" s="69">
        <f t="shared" si="114"/>
        <v>97.364278132770849</v>
      </c>
      <c r="AF57" s="69">
        <f t="shared" si="115"/>
        <v>211.17294201663134</v>
      </c>
      <c r="AH57" t="str">
        <f t="shared" si="142"/>
        <v>42 Secretarial and related occupations</v>
      </c>
      <c r="AI57" s="18">
        <f t="shared" si="151"/>
        <v>2.8347159643067408</v>
      </c>
      <c r="AJ57" s="18">
        <f t="shared" si="151"/>
        <v>2.7678756468912025</v>
      </c>
      <c r="AK57" s="18">
        <f t="shared" si="151"/>
        <v>2.8987623899916009</v>
      </c>
      <c r="AL57" s="18">
        <f t="shared" si="151"/>
        <v>3.9250975535212125</v>
      </c>
      <c r="AM57" s="18">
        <f t="shared" si="151"/>
        <v>4.3340207705787934</v>
      </c>
      <c r="AO57" s="68">
        <f t="shared" si="117"/>
        <v>64.282754251125041</v>
      </c>
      <c r="AP57" s="69">
        <f t="shared" si="118"/>
        <v>83.073739671700935</v>
      </c>
      <c r="AQ57" s="69">
        <f t="shared" si="119"/>
        <v>147.35649392282596</v>
      </c>
      <c r="AS57" t="str">
        <f t="shared" si="143"/>
        <v>42 Secretarial and related occupations</v>
      </c>
      <c r="AT57" s="18">
        <f t="shared" si="152"/>
        <v>2.43008302554462</v>
      </c>
      <c r="AU57" s="18">
        <f t="shared" si="152"/>
        <v>2.1404254101020372</v>
      </c>
      <c r="AV57" s="18">
        <f t="shared" si="152"/>
        <v>2.2144119466506447</v>
      </c>
      <c r="AW57" s="18">
        <f t="shared" si="152"/>
        <v>2.7612946327870223</v>
      </c>
      <c r="AX57" s="18">
        <f t="shared" si="152"/>
        <v>2.555916024920764</v>
      </c>
      <c r="AZ57" s="68">
        <f t="shared" si="121"/>
        <v>33.753629413550428</v>
      </c>
      <c r="BA57" s="69">
        <f t="shared" si="122"/>
        <v>71.868113070708247</v>
      </c>
      <c r="BB57" s="69">
        <f t="shared" si="123"/>
        <v>105.62174248425866</v>
      </c>
      <c r="BD57" t="str">
        <f t="shared" si="144"/>
        <v>42 Secretarial and related occupations</v>
      </c>
      <c r="BE57" s="18">
        <f t="shared" si="153"/>
        <v>2.4154206360577231</v>
      </c>
      <c r="BF57" s="18">
        <f t="shared" si="153"/>
        <v>2.2014949874928362</v>
      </c>
      <c r="BG57" s="18">
        <f t="shared" si="153"/>
        <v>2.2084476664054882</v>
      </c>
      <c r="BH57" s="18">
        <f t="shared" si="153"/>
        <v>2.3791840518388629</v>
      </c>
      <c r="BI57" s="18">
        <f t="shared" si="153"/>
        <v>0.5434684985503383</v>
      </c>
      <c r="BK57" s="68">
        <f t="shared" si="125"/>
        <v>-75.937242522665656</v>
      </c>
      <c r="BL57" s="69">
        <f t="shared" si="126"/>
        <v>38.111136875183043</v>
      </c>
      <c r="BM57" s="69">
        <f t="shared" si="127"/>
        <v>-37.826105647482606</v>
      </c>
      <c r="BO57" t="str">
        <f t="shared" si="145"/>
        <v>42 Secretarial and related occupations</v>
      </c>
      <c r="BP57" s="18">
        <f t="shared" si="154"/>
        <v>3.2310940037170299</v>
      </c>
      <c r="BQ57" s="18">
        <f t="shared" si="154"/>
        <v>2.4604784144803342</v>
      </c>
      <c r="BR57" s="18">
        <f t="shared" si="154"/>
        <v>2.6210401891786028</v>
      </c>
      <c r="BS57" s="18">
        <f t="shared" si="154"/>
        <v>2.1943836435658612</v>
      </c>
      <c r="BT57" s="18">
        <f t="shared" si="154"/>
        <v>0.56136361893652598</v>
      </c>
      <c r="BV57" s="68">
        <f t="shared" si="129"/>
        <v>-82.387942501774418</v>
      </c>
      <c r="BW57" s="69">
        <f t="shared" si="130"/>
        <v>26.622499564056231</v>
      </c>
      <c r="BX57" s="69">
        <f t="shared" si="131"/>
        <v>-55.765442937718191</v>
      </c>
      <c r="BZ57" t="str">
        <f t="shared" si="146"/>
        <v>42 Secretarial and related occupations</v>
      </c>
      <c r="CA57" s="18">
        <f t="shared" si="155"/>
        <v>3.7332110170578225</v>
      </c>
      <c r="CB57" s="18">
        <f t="shared" si="155"/>
        <v>3.6669099909035698</v>
      </c>
      <c r="CC57" s="18">
        <f t="shared" si="155"/>
        <v>3.4515380273656895</v>
      </c>
      <c r="CD57" s="18">
        <f t="shared" si="155"/>
        <v>1.6466622761737562</v>
      </c>
      <c r="CE57" s="18">
        <f t="shared" si="155"/>
        <v>0.28789494560603029</v>
      </c>
      <c r="CG57" s="68">
        <f t="shared" si="133"/>
        <v>-94.74910754965812</v>
      </c>
      <c r="CH57" s="69">
        <f t="shared" si="134"/>
        <v>16.570935255682798</v>
      </c>
      <c r="CI57" s="69">
        <f t="shared" si="135"/>
        <v>-78.178172293975308</v>
      </c>
      <c r="CK57" t="str">
        <f t="shared" si="147"/>
        <v>42 Secretarial and related occupations</v>
      </c>
      <c r="CL57" s="18">
        <f t="shared" si="156"/>
        <v>2.2321164144713816</v>
      </c>
      <c r="CM57" s="18">
        <f t="shared" si="156"/>
        <v>2.3922656506941005</v>
      </c>
      <c r="CN57" s="18">
        <f t="shared" si="156"/>
        <v>2.6099701160560098</v>
      </c>
      <c r="CO57" s="18">
        <f t="shared" si="156"/>
        <v>2.3713580691074245</v>
      </c>
      <c r="CP57" s="18">
        <f t="shared" si="156"/>
        <v>1.5459478631297354</v>
      </c>
      <c r="CR57" s="68">
        <f t="shared" si="137"/>
        <v>-47.302395304153208</v>
      </c>
      <c r="CS57" s="69">
        <f t="shared" si="138"/>
        <v>25.84680618629654</v>
      </c>
      <c r="CT57" s="69">
        <f t="shared" si="139"/>
        <v>-21.455589117856672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0.18927197724905273</v>
      </c>
      <c r="C58" s="18">
        <f t="shared" si="148"/>
        <v>0.19639360636879913</v>
      </c>
      <c r="D58" s="18">
        <f t="shared" si="148"/>
        <v>0.17176730797413406</v>
      </c>
      <c r="E58" s="18">
        <f t="shared" si="148"/>
        <v>0.17762120106903354</v>
      </c>
      <c r="F58" s="18">
        <f t="shared" si="148"/>
        <v>0.1814666871011055</v>
      </c>
      <c r="H58" s="68">
        <f t="shared" si="105"/>
        <v>53.618802601825813</v>
      </c>
      <c r="I58" s="69">
        <f t="shared" si="106"/>
        <v>90.87196708572128</v>
      </c>
      <c r="J58" s="69">
        <f t="shared" si="107"/>
        <v>144.4907696875471</v>
      </c>
      <c r="L58" t="str">
        <f t="shared" si="140"/>
        <v>51 Skilled agricultural and related trades</v>
      </c>
      <c r="M58" s="18">
        <f t="shared" si="149"/>
        <v>0.1762656772079767</v>
      </c>
      <c r="N58" s="18">
        <f t="shared" si="149"/>
        <v>0.17925140674455226</v>
      </c>
      <c r="O58" s="18">
        <f t="shared" si="149"/>
        <v>0.13492566644233414</v>
      </c>
      <c r="P58" s="18">
        <f t="shared" si="149"/>
        <v>0.12951697624719166</v>
      </c>
      <c r="Q58" s="18">
        <f t="shared" si="149"/>
        <v>0.12908677881890673</v>
      </c>
      <c r="S58" s="68">
        <f t="shared" si="109"/>
        <v>39.814825657532289</v>
      </c>
      <c r="T58" s="69">
        <f t="shared" si="110"/>
        <v>70.259600330903666</v>
      </c>
      <c r="U58" s="69">
        <f t="shared" si="111"/>
        <v>110.07442598843595</v>
      </c>
      <c r="W58" t="str">
        <f t="shared" si="141"/>
        <v>51 Skilled agricultural and related trades</v>
      </c>
      <c r="X58" s="18">
        <f t="shared" si="150"/>
        <v>0.6488212203194631</v>
      </c>
      <c r="Y58" s="18">
        <f t="shared" si="150"/>
        <v>0.64596143048393484</v>
      </c>
      <c r="Z58" s="18">
        <f t="shared" si="150"/>
        <v>0.63283773954558009</v>
      </c>
      <c r="AA58" s="18">
        <f t="shared" si="150"/>
        <v>0.68802475868935087</v>
      </c>
      <c r="AB58" s="18">
        <f t="shared" si="150"/>
        <v>0.85898843298340788</v>
      </c>
      <c r="AD58" s="68">
        <f t="shared" si="113"/>
        <v>66.851012324798731</v>
      </c>
      <c r="AE58" s="69">
        <f t="shared" si="114"/>
        <v>89.522354262765205</v>
      </c>
      <c r="AF58" s="69">
        <f t="shared" si="115"/>
        <v>156.37336658756394</v>
      </c>
      <c r="AH58" t="str">
        <f t="shared" si="142"/>
        <v>51 Skilled agricultural and related trades</v>
      </c>
      <c r="AI58" s="18">
        <f t="shared" si="151"/>
        <v>0.95275619232200826</v>
      </c>
      <c r="AJ58" s="18">
        <f t="shared" si="151"/>
        <v>1.0856538474648876</v>
      </c>
      <c r="AK58" s="18">
        <f t="shared" si="151"/>
        <v>0.87612722581622782</v>
      </c>
      <c r="AL58" s="18">
        <f t="shared" si="151"/>
        <v>1.0049279267747251</v>
      </c>
      <c r="AM58" s="18">
        <f t="shared" si="151"/>
        <v>1.2122206287562671</v>
      </c>
      <c r="AO58" s="68">
        <f t="shared" si="117"/>
        <v>52.029581104751664</v>
      </c>
      <c r="AP58" s="69">
        <f t="shared" si="118"/>
        <v>90.253013117634296</v>
      </c>
      <c r="AQ58" s="69">
        <f t="shared" si="119"/>
        <v>142.28259422238597</v>
      </c>
      <c r="AS58" t="str">
        <f t="shared" si="143"/>
        <v>51 Skilled agricultural and related trades</v>
      </c>
      <c r="AT58" s="18">
        <f t="shared" si="152"/>
        <v>1.3710716903572289</v>
      </c>
      <c r="AU58" s="18">
        <f t="shared" si="152"/>
        <v>1.6422341502804885</v>
      </c>
      <c r="AV58" s="18">
        <f t="shared" si="152"/>
        <v>1.2862106447171482</v>
      </c>
      <c r="AW58" s="18">
        <f t="shared" si="152"/>
        <v>1.320763366341499</v>
      </c>
      <c r="AX58" s="18">
        <f t="shared" si="152"/>
        <v>1.5779207846526886</v>
      </c>
      <c r="AZ58" s="68">
        <f t="shared" si="121"/>
        <v>42.164285824577284</v>
      </c>
      <c r="BA58" s="69">
        <f t="shared" si="122"/>
        <v>75.890521760081839</v>
      </c>
      <c r="BB58" s="69">
        <f t="shared" si="123"/>
        <v>118.05480758465912</v>
      </c>
      <c r="BD58" t="str">
        <f t="shared" si="144"/>
        <v>51 Skilled agricultural and related trades</v>
      </c>
      <c r="BE58" s="18">
        <f t="shared" si="153"/>
        <v>0.69334454808333068</v>
      </c>
      <c r="BF58" s="18">
        <f t="shared" si="153"/>
        <v>0.70937111732486346</v>
      </c>
      <c r="BG58" s="18">
        <f t="shared" si="153"/>
        <v>0.56106389666666578</v>
      </c>
      <c r="BH58" s="18">
        <f t="shared" si="153"/>
        <v>0.54465521467412492</v>
      </c>
      <c r="BI58" s="18">
        <f t="shared" si="153"/>
        <v>0.55421174555282782</v>
      </c>
      <c r="BK58" s="68">
        <f t="shared" si="125"/>
        <v>-3.4123649762141981</v>
      </c>
      <c r="BL58" s="69">
        <f t="shared" si="126"/>
        <v>51.558449716312779</v>
      </c>
      <c r="BM58" s="69">
        <f t="shared" si="127"/>
        <v>48.14608474009858</v>
      </c>
      <c r="BO58" t="str">
        <f t="shared" si="145"/>
        <v>51 Skilled agricultural and related trades</v>
      </c>
      <c r="BP58" s="18">
        <f t="shared" si="154"/>
        <v>1.0695258616111081</v>
      </c>
      <c r="BQ58" s="18">
        <f t="shared" si="154"/>
        <v>1.1881189417688338</v>
      </c>
      <c r="BR58" s="18">
        <f t="shared" si="154"/>
        <v>0.93646826108860548</v>
      </c>
      <c r="BS58" s="18">
        <f t="shared" si="154"/>
        <v>0.97759632918182104</v>
      </c>
      <c r="BT58" s="18">
        <f t="shared" si="154"/>
        <v>1.1687478167196488</v>
      </c>
      <c r="BV58" s="68">
        <f t="shared" si="129"/>
        <v>2.6283298399984787</v>
      </c>
      <c r="BW58" s="69">
        <f t="shared" si="130"/>
        <v>53.486118985781907</v>
      </c>
      <c r="BX58" s="69">
        <f t="shared" si="131"/>
        <v>56.114448825780386</v>
      </c>
      <c r="BZ58" t="str">
        <f t="shared" si="146"/>
        <v>51 Skilled agricultural and related trades</v>
      </c>
      <c r="CA58" s="18">
        <f t="shared" si="155"/>
        <v>1.3656614378102223</v>
      </c>
      <c r="CB58" s="18">
        <f t="shared" si="155"/>
        <v>1.4015017483913828</v>
      </c>
      <c r="CC58" s="18">
        <f t="shared" si="155"/>
        <v>1.3514001372620659</v>
      </c>
      <c r="CD58" s="18">
        <f t="shared" si="155"/>
        <v>1.4766203914062204</v>
      </c>
      <c r="CE58" s="18">
        <f t="shared" si="155"/>
        <v>2.6495556093677837</v>
      </c>
      <c r="CG58" s="68">
        <f t="shared" si="133"/>
        <v>23.424343446517437</v>
      </c>
      <c r="CH58" s="69">
        <f t="shared" si="134"/>
        <v>49.216837928890527</v>
      </c>
      <c r="CI58" s="69">
        <f t="shared" si="135"/>
        <v>72.641181375407967</v>
      </c>
      <c r="CK58" t="str">
        <f t="shared" si="147"/>
        <v>51 Skilled agricultural and related trades</v>
      </c>
      <c r="CL58" s="18">
        <f t="shared" si="156"/>
        <v>2.3319335749097108</v>
      </c>
      <c r="CM58" s="18">
        <f t="shared" si="156"/>
        <v>2.8101812160749353</v>
      </c>
      <c r="CN58" s="18">
        <f t="shared" si="156"/>
        <v>2.1156884158750286</v>
      </c>
      <c r="CO58" s="18">
        <f t="shared" si="156"/>
        <v>2.567229076524506</v>
      </c>
      <c r="CP58" s="18">
        <f t="shared" si="156"/>
        <v>1.8681866502145767</v>
      </c>
      <c r="CR58" s="68">
        <f t="shared" si="137"/>
        <v>-21.440244530596399</v>
      </c>
      <c r="CS58" s="69">
        <f t="shared" si="138"/>
        <v>31.597516367605394</v>
      </c>
      <c r="CT58" s="69">
        <f t="shared" si="139"/>
        <v>10.157271837008999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0.25485068946605116</v>
      </c>
      <c r="C59" s="18">
        <f t="shared" si="148"/>
        <v>0.25092738174156337</v>
      </c>
      <c r="D59" s="18">
        <f t="shared" si="148"/>
        <v>0.25829639240985658</v>
      </c>
      <c r="E59" s="18">
        <f t="shared" si="148"/>
        <v>0.24095435485020533</v>
      </c>
      <c r="F59" s="18">
        <f t="shared" si="148"/>
        <v>0.25742048299538384</v>
      </c>
      <c r="H59" s="68">
        <f t="shared" si="105"/>
        <v>44.914797564258791</v>
      </c>
      <c r="I59" s="69">
        <f t="shared" si="106"/>
        <v>53.621252494288044</v>
      </c>
      <c r="J59" s="69">
        <f t="shared" si="107"/>
        <v>98.536050058546834</v>
      </c>
      <c r="L59" t="str">
        <f t="shared" si="140"/>
        <v>52 Skilled metal, electrical and electronic trades</v>
      </c>
      <c r="M59" s="18">
        <f t="shared" si="149"/>
        <v>0.7249687551066244</v>
      </c>
      <c r="N59" s="18">
        <f t="shared" si="149"/>
        <v>0.71333319177686683</v>
      </c>
      <c r="O59" s="18">
        <f t="shared" si="149"/>
        <v>0.60708372610183681</v>
      </c>
      <c r="P59" s="18">
        <f t="shared" si="149"/>
        <v>0.74497118198596091</v>
      </c>
      <c r="Q59" s="18">
        <f t="shared" si="149"/>
        <v>0.98002223735915939</v>
      </c>
      <c r="S59" s="68">
        <f t="shared" si="109"/>
        <v>135.91381452319555</v>
      </c>
      <c r="T59" s="69">
        <f t="shared" si="110"/>
        <v>85.958717856771287</v>
      </c>
      <c r="U59" s="69">
        <f t="shared" si="111"/>
        <v>221.87253237996686</v>
      </c>
      <c r="W59" t="str">
        <f t="shared" si="141"/>
        <v>52 Skilled metal, electrical and electronic trades</v>
      </c>
      <c r="X59" s="18">
        <f t="shared" si="150"/>
        <v>0.99716451795189509</v>
      </c>
      <c r="Y59" s="18">
        <f t="shared" si="150"/>
        <v>1.0235657378285228</v>
      </c>
      <c r="Z59" s="18">
        <f t="shared" si="150"/>
        <v>0.85801147460645644</v>
      </c>
      <c r="AA59" s="18">
        <f t="shared" si="150"/>
        <v>0.96455580932316931</v>
      </c>
      <c r="AB59" s="18">
        <f t="shared" si="150"/>
        <v>1.0730437182441042</v>
      </c>
      <c r="AD59" s="68">
        <f t="shared" si="113"/>
        <v>53.729856360594944</v>
      </c>
      <c r="AE59" s="69">
        <f t="shared" si="114"/>
        <v>65.868668550840653</v>
      </c>
      <c r="AF59" s="69">
        <f t="shared" si="115"/>
        <v>119.59852491143562</v>
      </c>
      <c r="AH59" t="str">
        <f t="shared" si="142"/>
        <v>52 Skilled metal, electrical and electronic trades</v>
      </c>
      <c r="AI59" s="18">
        <f t="shared" si="151"/>
        <v>1.1906078103213713</v>
      </c>
      <c r="AJ59" s="18">
        <f t="shared" si="151"/>
        <v>1.3169817347513881</v>
      </c>
      <c r="AK59" s="18">
        <f t="shared" si="151"/>
        <v>1.133516854509762</v>
      </c>
      <c r="AL59" s="18">
        <f t="shared" si="151"/>
        <v>1.1917219494074667</v>
      </c>
      <c r="AM59" s="18">
        <f t="shared" si="151"/>
        <v>1.3116761336543046</v>
      </c>
      <c r="AO59" s="68">
        <f t="shared" si="117"/>
        <v>27.148792250072663</v>
      </c>
      <c r="AP59" s="69">
        <f t="shared" si="118"/>
        <v>52.013899998830368</v>
      </c>
      <c r="AQ59" s="69">
        <f t="shared" si="119"/>
        <v>79.162692248903028</v>
      </c>
      <c r="AS59" t="str">
        <f t="shared" si="143"/>
        <v>52 Skilled metal, electrical and electronic trades</v>
      </c>
      <c r="AT59" s="18">
        <f t="shared" si="152"/>
        <v>4.9658886831512774</v>
      </c>
      <c r="AU59" s="18">
        <f t="shared" si="152"/>
        <v>5.0390357923669189</v>
      </c>
      <c r="AV59" s="18">
        <f t="shared" si="152"/>
        <v>4.440195995690865</v>
      </c>
      <c r="AW59" s="18">
        <f t="shared" si="152"/>
        <v>4.4235454210351159</v>
      </c>
      <c r="AX59" s="18">
        <f t="shared" si="152"/>
        <v>4.6377551170218281</v>
      </c>
      <c r="AZ59" s="68">
        <f t="shared" si="121"/>
        <v>21.038374540289833</v>
      </c>
      <c r="BA59" s="69">
        <f t="shared" si="122"/>
        <v>50.38009126767188</v>
      </c>
      <c r="BB59" s="69">
        <f t="shared" si="123"/>
        <v>71.418465807961724</v>
      </c>
      <c r="BD59" t="str">
        <f t="shared" si="144"/>
        <v>52 Skilled metal, electrical and electronic trades</v>
      </c>
      <c r="BE59" s="18">
        <f t="shared" si="153"/>
        <v>6.668370438489843</v>
      </c>
      <c r="BF59" s="18">
        <f t="shared" si="153"/>
        <v>6.723325591938238</v>
      </c>
      <c r="BG59" s="18">
        <f t="shared" si="153"/>
        <v>6.0863881353887841</v>
      </c>
      <c r="BH59" s="18">
        <f t="shared" si="153"/>
        <v>6.0628514458101037</v>
      </c>
      <c r="BI59" s="18">
        <f t="shared" si="153"/>
        <v>5.8633316524225938</v>
      </c>
      <c r="BK59" s="68">
        <f t="shared" si="125"/>
        <v>-5.8017257863753864</v>
      </c>
      <c r="BL59" s="69">
        <f t="shared" si="126"/>
        <v>33.625426768084026</v>
      </c>
      <c r="BM59" s="69">
        <f t="shared" si="127"/>
        <v>27.823700981708644</v>
      </c>
      <c r="BO59" t="str">
        <f t="shared" si="145"/>
        <v>52 Skilled metal, electrical and electronic trades</v>
      </c>
      <c r="BP59" s="18">
        <f t="shared" si="154"/>
        <v>4.0417855171376633</v>
      </c>
      <c r="BQ59" s="18">
        <f t="shared" si="154"/>
        <v>4.4657103503428441</v>
      </c>
      <c r="BR59" s="18">
        <f t="shared" si="154"/>
        <v>3.931248913488631</v>
      </c>
      <c r="BS59" s="18">
        <f t="shared" si="154"/>
        <v>3.8369934153060696</v>
      </c>
      <c r="BT59" s="18">
        <f t="shared" si="154"/>
        <v>3.8508414526752901</v>
      </c>
      <c r="BV59" s="68">
        <f t="shared" si="129"/>
        <v>-19.450173944967158</v>
      </c>
      <c r="BW59" s="69">
        <f t="shared" si="130"/>
        <v>32.842015584770643</v>
      </c>
      <c r="BX59" s="69">
        <f t="shared" si="131"/>
        <v>13.391841639803481</v>
      </c>
      <c r="BZ59" t="str">
        <f t="shared" si="146"/>
        <v>52 Skilled metal, electrical and electronic trades</v>
      </c>
      <c r="CA59" s="18">
        <f t="shared" si="155"/>
        <v>3.347758810256706</v>
      </c>
      <c r="CB59" s="18">
        <f t="shared" si="155"/>
        <v>3.1806262533810545</v>
      </c>
      <c r="CC59" s="18">
        <f t="shared" si="155"/>
        <v>3.0723504089690072</v>
      </c>
      <c r="CD59" s="18">
        <f t="shared" si="155"/>
        <v>3.3038760027675251</v>
      </c>
      <c r="CE59" s="18">
        <f t="shared" si="155"/>
        <v>2.8478894494704825</v>
      </c>
      <c r="CG59" s="68">
        <f t="shared" si="133"/>
        <v>-41.646874107317146</v>
      </c>
      <c r="CH59" s="69">
        <f t="shared" si="134"/>
        <v>31.373823161591673</v>
      </c>
      <c r="CI59" s="69">
        <f t="shared" si="135"/>
        <v>-10.273050945725473</v>
      </c>
      <c r="CK59" t="str">
        <f t="shared" si="147"/>
        <v>52 Skilled metal, electrical and electronic trades</v>
      </c>
      <c r="CL59" s="18">
        <f t="shared" si="156"/>
        <v>3.2666104142951022</v>
      </c>
      <c r="CM59" s="18">
        <f t="shared" si="156"/>
        <v>3.6083638466513412</v>
      </c>
      <c r="CN59" s="18">
        <f t="shared" si="156"/>
        <v>3.2907997165429852</v>
      </c>
      <c r="CO59" s="18">
        <f t="shared" si="156"/>
        <v>3.8671226076003284</v>
      </c>
      <c r="CP59" s="18">
        <f t="shared" si="156"/>
        <v>2.8530196421450804</v>
      </c>
      <c r="CR59" s="68">
        <f t="shared" si="137"/>
        <v>-22.86794945267518</v>
      </c>
      <c r="CS59" s="69">
        <f t="shared" si="138"/>
        <v>29.447024826435523</v>
      </c>
      <c r="CT59" s="69">
        <f t="shared" si="139"/>
        <v>6.579075373760344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0.14032832036704115</v>
      </c>
      <c r="C60" s="18">
        <f t="shared" si="148"/>
        <v>8.0153719798051526E-2</v>
      </c>
      <c r="D60" s="18">
        <f t="shared" si="148"/>
        <v>6.3539212654913052E-2</v>
      </c>
      <c r="E60" s="18">
        <f t="shared" si="148"/>
        <v>7.9416573206695346E-2</v>
      </c>
      <c r="F60" s="18">
        <f t="shared" si="148"/>
        <v>6.6723413725758213E-2</v>
      </c>
      <c r="H60" s="68">
        <f t="shared" si="105"/>
        <v>52.69485464184055</v>
      </c>
      <c r="I60" s="69">
        <f t="shared" si="106"/>
        <v>66.265210883008692</v>
      </c>
      <c r="J60" s="69">
        <f t="shared" si="107"/>
        <v>118.96006552484923</v>
      </c>
      <c r="L60" t="str">
        <f t="shared" si="140"/>
        <v>53 Skilled construction and building trades</v>
      </c>
      <c r="M60" s="18">
        <f t="shared" si="149"/>
        <v>0.33198513115324191</v>
      </c>
      <c r="N60" s="18">
        <f t="shared" si="149"/>
        <v>0.30104560571585165</v>
      </c>
      <c r="O60" s="18">
        <f t="shared" si="149"/>
        <v>0.27667856067342489</v>
      </c>
      <c r="P60" s="18">
        <f t="shared" si="149"/>
        <v>0.28583294354873551</v>
      </c>
      <c r="Q60" s="18">
        <f t="shared" si="149"/>
        <v>0.28176071690304916</v>
      </c>
      <c r="S60" s="68">
        <f t="shared" si="109"/>
        <v>48.823313428103972</v>
      </c>
      <c r="T60" s="69">
        <f t="shared" si="110"/>
        <v>64.112415444759776</v>
      </c>
      <c r="U60" s="69">
        <f t="shared" si="111"/>
        <v>112.93572887286373</v>
      </c>
      <c r="W60" t="str">
        <f t="shared" si="141"/>
        <v>53 Skilled construction and building trades</v>
      </c>
      <c r="X60" s="18">
        <f t="shared" si="150"/>
        <v>0.59848634169173809</v>
      </c>
      <c r="Y60" s="18">
        <f t="shared" si="150"/>
        <v>0.54323444175947844</v>
      </c>
      <c r="Z60" s="18">
        <f t="shared" si="150"/>
        <v>0.48596768411233615</v>
      </c>
      <c r="AA60" s="18">
        <f t="shared" si="150"/>
        <v>0.53576390835929577</v>
      </c>
      <c r="AB60" s="18">
        <f t="shared" si="150"/>
        <v>0.52470684653801503</v>
      </c>
      <c r="AD60" s="68">
        <f t="shared" si="113"/>
        <v>32.722098983868989</v>
      </c>
      <c r="AE60" s="69">
        <f t="shared" si="114"/>
        <v>64.158772802306686</v>
      </c>
      <c r="AF60" s="69">
        <f t="shared" si="115"/>
        <v>96.880871786175675</v>
      </c>
      <c r="AH60" t="str">
        <f t="shared" si="142"/>
        <v>53 Skilled construction and building trades</v>
      </c>
      <c r="AI60" s="18">
        <f t="shared" si="151"/>
        <v>1.1525956614844302</v>
      </c>
      <c r="AJ60" s="18">
        <f t="shared" si="151"/>
        <v>1.2870099550134737</v>
      </c>
      <c r="AK60" s="18">
        <f t="shared" si="151"/>
        <v>1.1419540483329316</v>
      </c>
      <c r="AL60" s="18">
        <f t="shared" si="151"/>
        <v>1.3052098684809843</v>
      </c>
      <c r="AM60" s="18">
        <f t="shared" si="151"/>
        <v>1.3640963374562749</v>
      </c>
      <c r="AO60" s="68">
        <f t="shared" si="117"/>
        <v>31.253235922748956</v>
      </c>
      <c r="AP60" s="69">
        <f t="shared" si="118"/>
        <v>68.315007952786885</v>
      </c>
      <c r="AQ60" s="69">
        <f t="shared" si="119"/>
        <v>99.568243875535856</v>
      </c>
      <c r="AS60" t="str">
        <f t="shared" si="143"/>
        <v>53 Skilled construction and building trades</v>
      </c>
      <c r="AT60" s="18">
        <f t="shared" si="152"/>
        <v>1.8226555422288817</v>
      </c>
      <c r="AU60" s="18">
        <f t="shared" si="152"/>
        <v>1.6262784748967474</v>
      </c>
      <c r="AV60" s="18">
        <f t="shared" si="152"/>
        <v>1.5237744332113539</v>
      </c>
      <c r="AW60" s="18">
        <f t="shared" si="152"/>
        <v>1.7684040697338781</v>
      </c>
      <c r="AX60" s="18">
        <f t="shared" si="152"/>
        <v>1.6675665903477772</v>
      </c>
      <c r="AZ60" s="68">
        <f t="shared" si="121"/>
        <v>26.81771194917923</v>
      </c>
      <c r="BA60" s="69">
        <f t="shared" si="122"/>
        <v>66.558497729558852</v>
      </c>
      <c r="BB60" s="69">
        <f t="shared" si="123"/>
        <v>93.376209678738078</v>
      </c>
      <c r="BD60" t="str">
        <f t="shared" si="144"/>
        <v>53 Skilled construction and building trades</v>
      </c>
      <c r="BE60" s="18">
        <f t="shared" si="153"/>
        <v>4.9368820236965725</v>
      </c>
      <c r="BF60" s="18">
        <f t="shared" si="153"/>
        <v>4.3609550109200299</v>
      </c>
      <c r="BG60" s="18">
        <f t="shared" si="153"/>
        <v>4.0288143376280789</v>
      </c>
      <c r="BH60" s="18">
        <f t="shared" si="153"/>
        <v>4.0531640707115599</v>
      </c>
      <c r="BI60" s="18">
        <f t="shared" si="153"/>
        <v>3.5206332565488254</v>
      </c>
      <c r="BK60" s="68">
        <f t="shared" si="125"/>
        <v>-14.552046949122344</v>
      </c>
      <c r="BL60" s="69">
        <f t="shared" si="126"/>
        <v>35.42049611585589</v>
      </c>
      <c r="BM60" s="69">
        <f t="shared" si="127"/>
        <v>20.868449166733551</v>
      </c>
      <c r="BO60" t="str">
        <f t="shared" si="145"/>
        <v>53 Skilled construction and building trades</v>
      </c>
      <c r="BP60" s="18">
        <f t="shared" si="154"/>
        <v>4.2255386897221126</v>
      </c>
      <c r="BQ60" s="18">
        <f t="shared" si="154"/>
        <v>4.6348991401040633</v>
      </c>
      <c r="BR60" s="18">
        <f t="shared" si="154"/>
        <v>4.2194789459731004</v>
      </c>
      <c r="BS60" s="18">
        <f t="shared" si="154"/>
        <v>4.7779322526384442</v>
      </c>
      <c r="BT60" s="18">
        <f t="shared" si="154"/>
        <v>5.5357816386113461</v>
      </c>
      <c r="BV60" s="68">
        <f t="shared" si="129"/>
        <v>7.884645321643986</v>
      </c>
      <c r="BW60" s="69">
        <f t="shared" si="130"/>
        <v>47.510299058335626</v>
      </c>
      <c r="BX60" s="69">
        <f t="shared" si="131"/>
        <v>55.394944379979613</v>
      </c>
      <c r="BZ60" t="str">
        <f t="shared" si="146"/>
        <v>53 Skilled construction and building trades</v>
      </c>
      <c r="CA60" s="18">
        <f t="shared" si="155"/>
        <v>3.587683181287356</v>
      </c>
      <c r="CB60" s="18">
        <f t="shared" si="155"/>
        <v>3.2559766528346032</v>
      </c>
      <c r="CC60" s="18">
        <f t="shared" si="155"/>
        <v>3.3605425389999408</v>
      </c>
      <c r="CD60" s="18">
        <f t="shared" si="155"/>
        <v>3.9799099654758514</v>
      </c>
      <c r="CE60" s="18">
        <f t="shared" si="155"/>
        <v>5.5932762201421937</v>
      </c>
      <c r="CG60" s="68">
        <f t="shared" si="133"/>
        <v>4.777640752344781</v>
      </c>
      <c r="CH60" s="69">
        <f t="shared" si="134"/>
        <v>42.525452412453745</v>
      </c>
      <c r="CI60" s="69">
        <f t="shared" si="135"/>
        <v>47.303093164798526</v>
      </c>
      <c r="CK60" t="str">
        <f t="shared" si="147"/>
        <v>53 Skilled construction and building trades</v>
      </c>
      <c r="CL60" s="18">
        <f t="shared" si="156"/>
        <v>5.5718730671909888</v>
      </c>
      <c r="CM60" s="18">
        <f t="shared" si="156"/>
        <v>5.0300986601342972</v>
      </c>
      <c r="CN60" s="18">
        <f t="shared" si="156"/>
        <v>4.6358261005228014</v>
      </c>
      <c r="CO60" s="18">
        <f t="shared" si="156"/>
        <v>4.4351358390267759</v>
      </c>
      <c r="CP60" s="18">
        <f t="shared" si="156"/>
        <v>1.5214299212177376</v>
      </c>
      <c r="CR60" s="68">
        <f t="shared" si="137"/>
        <v>-70.801779529935885</v>
      </c>
      <c r="CS60" s="69">
        <f t="shared" si="138"/>
        <v>18.242653427995297</v>
      </c>
      <c r="CT60" s="69">
        <f t="shared" si="139"/>
        <v>-52.559126101940578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0.52837550398287458</v>
      </c>
      <c r="C61" s="18">
        <f t="shared" si="148"/>
        <v>0.45823353805539285</v>
      </c>
      <c r="D61" s="18">
        <f t="shared" si="148"/>
        <v>0.46214731275668441</v>
      </c>
      <c r="E61" s="18">
        <f t="shared" si="148"/>
        <v>0.5050452642951746</v>
      </c>
      <c r="F61" s="18">
        <f t="shared" si="148"/>
        <v>0.53961488024206083</v>
      </c>
      <c r="H61" s="68">
        <f t="shared" si="105"/>
        <v>69.781927280518076</v>
      </c>
      <c r="I61" s="69">
        <f t="shared" si="106"/>
        <v>71.320261314975042</v>
      </c>
      <c r="J61" s="69">
        <f t="shared" si="107"/>
        <v>141.10218859549312</v>
      </c>
      <c r="L61" t="str">
        <f t="shared" si="140"/>
        <v>54 Textiles, printing and other skilled trades</v>
      </c>
      <c r="M61" s="18">
        <f t="shared" si="149"/>
        <v>0.70715014990178415</v>
      </c>
      <c r="N61" s="18">
        <f t="shared" si="149"/>
        <v>0.6494567584648715</v>
      </c>
      <c r="O61" s="18">
        <f t="shared" si="149"/>
        <v>0.64601150862961043</v>
      </c>
      <c r="P61" s="18">
        <f t="shared" si="149"/>
        <v>0.69604709546748766</v>
      </c>
      <c r="Q61" s="18">
        <f t="shared" si="149"/>
        <v>0.79711108940289344</v>
      </c>
      <c r="S61" s="68">
        <f t="shared" si="109"/>
        <v>80.32030352325593</v>
      </c>
      <c r="T61" s="69">
        <f t="shared" si="110"/>
        <v>78.327442290246069</v>
      </c>
      <c r="U61" s="69">
        <f t="shared" si="111"/>
        <v>158.64774581350198</v>
      </c>
      <c r="W61" t="str">
        <f t="shared" si="141"/>
        <v>54 Textiles, printing and other skilled trades</v>
      </c>
      <c r="X61" s="18">
        <f t="shared" si="150"/>
        <v>1.0422771439570717</v>
      </c>
      <c r="Y61" s="18">
        <f t="shared" si="150"/>
        <v>0.96839077382926708</v>
      </c>
      <c r="Z61" s="18">
        <f t="shared" si="150"/>
        <v>0.90228417902854152</v>
      </c>
      <c r="AA61" s="18">
        <f t="shared" si="150"/>
        <v>1.0113431351771256</v>
      </c>
      <c r="AB61" s="18">
        <f t="shared" si="150"/>
        <v>1.1324312309359417</v>
      </c>
      <c r="AD61" s="68">
        <f t="shared" si="113"/>
        <v>54.277430338362521</v>
      </c>
      <c r="AE61" s="69">
        <f t="shared" si="114"/>
        <v>71.871958151723021</v>
      </c>
      <c r="AF61" s="69">
        <f t="shared" si="115"/>
        <v>126.14938849008553</v>
      </c>
      <c r="AH61" t="str">
        <f t="shared" si="142"/>
        <v>54 Textiles, printing and other skilled trades</v>
      </c>
      <c r="AI61" s="18">
        <f t="shared" si="151"/>
        <v>1.3186869173530598</v>
      </c>
      <c r="AJ61" s="18">
        <f t="shared" si="151"/>
        <v>1.2230568987651553</v>
      </c>
      <c r="AK61" s="18">
        <f t="shared" si="151"/>
        <v>1.185815667116884</v>
      </c>
      <c r="AL61" s="18">
        <f t="shared" si="151"/>
        <v>1.2526149494447263</v>
      </c>
      <c r="AM61" s="18">
        <f t="shared" si="151"/>
        <v>1.401905392842214</v>
      </c>
      <c r="AO61" s="68">
        <f t="shared" si="117"/>
        <v>29.901787544336063</v>
      </c>
      <c r="AP61" s="69">
        <f t="shared" si="118"/>
        <v>61.538985742043714</v>
      </c>
      <c r="AQ61" s="69">
        <f t="shared" si="119"/>
        <v>91.440773286379766</v>
      </c>
      <c r="AS61" t="str">
        <f t="shared" si="143"/>
        <v>54 Textiles, printing and other skilled trades</v>
      </c>
      <c r="AT61" s="18">
        <f t="shared" si="152"/>
        <v>1.6375333019017988</v>
      </c>
      <c r="AU61" s="18">
        <f t="shared" si="152"/>
        <v>1.4853410247224976</v>
      </c>
      <c r="AV61" s="18">
        <f t="shared" si="152"/>
        <v>1.4106356229894847</v>
      </c>
      <c r="AW61" s="18">
        <f t="shared" si="152"/>
        <v>1.5785762703063921</v>
      </c>
      <c r="AX61" s="18">
        <f t="shared" si="152"/>
        <v>1.7172108294796171</v>
      </c>
      <c r="AZ61" s="68">
        <f t="shared" si="121"/>
        <v>41.067244114905805</v>
      </c>
      <c r="BA61" s="69">
        <f t="shared" si="122"/>
        <v>64.914079397481132</v>
      </c>
      <c r="BB61" s="69">
        <f t="shared" si="123"/>
        <v>105.98132351238694</v>
      </c>
      <c r="BD61" t="str">
        <f t="shared" si="144"/>
        <v>54 Textiles, printing and other skilled trades</v>
      </c>
      <c r="BE61" s="18">
        <f t="shared" si="153"/>
        <v>3.0725268455075141</v>
      </c>
      <c r="BF61" s="18">
        <f t="shared" si="153"/>
        <v>2.8843787124889149</v>
      </c>
      <c r="BG61" s="18">
        <f t="shared" si="153"/>
        <v>2.6504389590208084</v>
      </c>
      <c r="BH61" s="18">
        <f t="shared" si="153"/>
        <v>2.9040374186594575</v>
      </c>
      <c r="BI61" s="18">
        <f t="shared" si="153"/>
        <v>3.2133833122292814</v>
      </c>
      <c r="BK61" s="68">
        <f t="shared" si="125"/>
        <v>18.550354684819993</v>
      </c>
      <c r="BL61" s="69">
        <f t="shared" si="126"/>
        <v>45.03470340225838</v>
      </c>
      <c r="BM61" s="69">
        <f t="shared" si="127"/>
        <v>63.585058087078373</v>
      </c>
      <c r="BO61" t="str">
        <f t="shared" si="145"/>
        <v>54 Textiles, printing and other skilled trades</v>
      </c>
      <c r="BP61" s="18">
        <f t="shared" si="154"/>
        <v>3.1480926380070828</v>
      </c>
      <c r="BQ61" s="18">
        <f t="shared" si="154"/>
        <v>2.6930131774051791</v>
      </c>
      <c r="BR61" s="18">
        <f t="shared" si="154"/>
        <v>2.6452286406292314</v>
      </c>
      <c r="BS61" s="18">
        <f t="shared" si="154"/>
        <v>2.390527406554126</v>
      </c>
      <c r="BT61" s="18">
        <f t="shared" si="154"/>
        <v>2.487253804069173</v>
      </c>
      <c r="BV61" s="68">
        <f t="shared" si="129"/>
        <v>-22.679189287405251</v>
      </c>
      <c r="BW61" s="69">
        <f t="shared" si="130"/>
        <v>33.124614094456703</v>
      </c>
      <c r="BX61" s="69">
        <f t="shared" si="131"/>
        <v>10.445424807051456</v>
      </c>
      <c r="BZ61" t="str">
        <f t="shared" si="146"/>
        <v>54 Textiles, printing and other skilled trades</v>
      </c>
      <c r="CA61" s="18">
        <f t="shared" si="155"/>
        <v>4.1750832852472604</v>
      </c>
      <c r="CB61" s="18">
        <f t="shared" si="155"/>
        <v>3.8654358048163604</v>
      </c>
      <c r="CC61" s="18">
        <f t="shared" si="155"/>
        <v>3.8156850654385219</v>
      </c>
      <c r="CD61" s="18">
        <f t="shared" si="155"/>
        <v>4.1820017812404435</v>
      </c>
      <c r="CE61" s="18">
        <f t="shared" si="155"/>
        <v>5.1833222792090572</v>
      </c>
      <c r="CG61" s="68">
        <f t="shared" si="133"/>
        <v>-14.483988775536162</v>
      </c>
      <c r="CH61" s="69">
        <f t="shared" si="134"/>
        <v>35.419473782337455</v>
      </c>
      <c r="CI61" s="69">
        <f t="shared" si="135"/>
        <v>20.935485006801294</v>
      </c>
      <c r="CK61" t="str">
        <f t="shared" si="147"/>
        <v>54 Textiles, printing and other skilled trades</v>
      </c>
      <c r="CL61" s="18">
        <f t="shared" si="156"/>
        <v>4.8570235065492851</v>
      </c>
      <c r="CM61" s="18">
        <f t="shared" si="156"/>
        <v>4.5074667383365474</v>
      </c>
      <c r="CN61" s="18">
        <f t="shared" si="156"/>
        <v>4.4716044015301879</v>
      </c>
      <c r="CO61" s="18">
        <f t="shared" si="156"/>
        <v>3.5383739147308177</v>
      </c>
      <c r="CP61" s="18">
        <f t="shared" si="156"/>
        <v>2.4474236518905164</v>
      </c>
      <c r="CR61" s="68">
        <f t="shared" si="137"/>
        <v>-51.305787738378605</v>
      </c>
      <c r="CS61" s="69">
        <f t="shared" si="138"/>
        <v>18.492175402070249</v>
      </c>
      <c r="CT61" s="69">
        <f t="shared" si="139"/>
        <v>-32.813612336308353</v>
      </c>
    </row>
    <row r="62" spans="1:98" x14ac:dyDescent="0.2">
      <c r="A62" t="str">
        <f t="shared" si="103"/>
        <v>61 Caring personal service occupations</v>
      </c>
      <c r="B62" s="18">
        <f t="shared" si="148"/>
        <v>0.48096094200815304</v>
      </c>
      <c r="C62" s="18">
        <f t="shared" si="148"/>
        <v>0.47647674747928981</v>
      </c>
      <c r="D62" s="18">
        <f t="shared" si="148"/>
        <v>0.44661512274803755</v>
      </c>
      <c r="E62" s="18">
        <f t="shared" si="148"/>
        <v>0.52813913779136235</v>
      </c>
      <c r="F62" s="18">
        <f t="shared" si="148"/>
        <v>0.5794413698047588</v>
      </c>
      <c r="H62" s="68">
        <f t="shared" si="105"/>
        <v>88.653144489116229</v>
      </c>
      <c r="I62" s="69">
        <f t="shared" si="106"/>
        <v>82.591086256736006</v>
      </c>
      <c r="J62" s="69">
        <f t="shared" si="107"/>
        <v>171.24423074585224</v>
      </c>
      <c r="L62" t="str">
        <f t="shared" si="140"/>
        <v>61 Caring personal service occupations</v>
      </c>
      <c r="M62" s="18">
        <f t="shared" si="149"/>
        <v>2.9791151819853985</v>
      </c>
      <c r="N62" s="18">
        <f t="shared" si="149"/>
        <v>3.2110361138119372</v>
      </c>
      <c r="O62" s="18">
        <f t="shared" si="149"/>
        <v>3.0519931730552075</v>
      </c>
      <c r="P62" s="18">
        <f t="shared" si="149"/>
        <v>3.4556486128234707</v>
      </c>
      <c r="Q62" s="18">
        <f t="shared" si="149"/>
        <v>3.6627044000744555</v>
      </c>
      <c r="S62" s="68">
        <f t="shared" si="109"/>
        <v>75.381728490724811</v>
      </c>
      <c r="T62" s="69">
        <f t="shared" si="110"/>
        <v>84.348603230899883</v>
      </c>
      <c r="U62" s="69">
        <f t="shared" si="111"/>
        <v>159.73033172162471</v>
      </c>
      <c r="W62" t="str">
        <f t="shared" si="141"/>
        <v>61 Caring personal service occupations</v>
      </c>
      <c r="X62" s="18">
        <f t="shared" si="150"/>
        <v>4.5680963333938855</v>
      </c>
      <c r="Y62" s="18">
        <f t="shared" si="150"/>
        <v>4.833531164343122</v>
      </c>
      <c r="Z62" s="18">
        <f t="shared" si="150"/>
        <v>4.6132120952551432</v>
      </c>
      <c r="AA62" s="18">
        <f t="shared" si="150"/>
        <v>5.1088848305224772</v>
      </c>
      <c r="AB62" s="18">
        <f t="shared" si="150"/>
        <v>5.2391147466519561</v>
      </c>
      <c r="AD62" s="68">
        <f t="shared" si="113"/>
        <v>39.600954992738728</v>
      </c>
      <c r="AE62" s="69">
        <f t="shared" si="114"/>
        <v>78.666543287907515</v>
      </c>
      <c r="AF62" s="69">
        <f t="shared" si="115"/>
        <v>118.26749828064624</v>
      </c>
      <c r="AH62" t="str">
        <f t="shared" si="142"/>
        <v>61 Caring personal service occupations</v>
      </c>
      <c r="AI62" s="18">
        <f t="shared" si="151"/>
        <v>13.445516406491162</v>
      </c>
      <c r="AJ62" s="18">
        <f t="shared" si="151"/>
        <v>13.463476624624684</v>
      </c>
      <c r="AK62" s="18">
        <f t="shared" si="151"/>
        <v>13.031436178940616</v>
      </c>
      <c r="AL62" s="18">
        <f t="shared" si="151"/>
        <v>13.790501628748503</v>
      </c>
      <c r="AM62" s="18">
        <f t="shared" si="151"/>
        <v>12.959207472701406</v>
      </c>
      <c r="AO62" s="68">
        <f t="shared" si="117"/>
        <v>9.2697039287024428</v>
      </c>
      <c r="AP62" s="69">
        <f t="shared" si="118"/>
        <v>61.160848813353766</v>
      </c>
      <c r="AQ62" s="69">
        <f t="shared" si="119"/>
        <v>70.430552742056207</v>
      </c>
      <c r="AS62" t="str">
        <f t="shared" si="143"/>
        <v>61 Caring personal service occupations</v>
      </c>
      <c r="AT62" s="18">
        <f t="shared" si="152"/>
        <v>7.8508628059960364</v>
      </c>
      <c r="AU62" s="18">
        <f t="shared" si="152"/>
        <v>8.1324521485842833</v>
      </c>
      <c r="AV62" s="18">
        <f t="shared" si="152"/>
        <v>7.8688190938438023</v>
      </c>
      <c r="AW62" s="18">
        <f t="shared" si="152"/>
        <v>8.2357024020060816</v>
      </c>
      <c r="AX62" s="18">
        <f t="shared" si="152"/>
        <v>7.8003020666412848</v>
      </c>
      <c r="AZ62" s="68">
        <f t="shared" si="121"/>
        <v>14.873345805510734</v>
      </c>
      <c r="BA62" s="69">
        <f t="shared" si="122"/>
        <v>63.902246240480245</v>
      </c>
      <c r="BB62" s="69">
        <f t="shared" si="123"/>
        <v>78.775592045990976</v>
      </c>
      <c r="BD62" t="str">
        <f t="shared" si="144"/>
        <v>61 Caring personal service occupations</v>
      </c>
      <c r="BE62" s="18">
        <f t="shared" si="153"/>
        <v>12.352012927833785</v>
      </c>
      <c r="BF62" s="18">
        <f t="shared" si="153"/>
        <v>13.642449658457585</v>
      </c>
      <c r="BG62" s="18">
        <f t="shared" si="153"/>
        <v>13.134161359500149</v>
      </c>
      <c r="BH62" s="18">
        <f t="shared" si="153"/>
        <v>14.248205571088091</v>
      </c>
      <c r="BI62" s="18">
        <f t="shared" si="153"/>
        <v>16.205743228223575</v>
      </c>
      <c r="BK62" s="68">
        <f t="shared" si="125"/>
        <v>20.649280494075875</v>
      </c>
      <c r="BL62" s="69">
        <f t="shared" si="126"/>
        <v>62.722743650109926</v>
      </c>
      <c r="BM62" s="69">
        <f t="shared" si="127"/>
        <v>83.372024144185801</v>
      </c>
      <c r="BO62" t="str">
        <f t="shared" si="145"/>
        <v>61 Caring personal service occupations</v>
      </c>
      <c r="BP62" s="18">
        <f t="shared" si="154"/>
        <v>9.9351886799344946</v>
      </c>
      <c r="BQ62" s="18">
        <f t="shared" si="154"/>
        <v>9.6908602009298441</v>
      </c>
      <c r="BR62" s="18">
        <f t="shared" si="154"/>
        <v>9.7092666687219218</v>
      </c>
      <c r="BS62" s="18">
        <f t="shared" si="154"/>
        <v>10.040092963925877</v>
      </c>
      <c r="BT62" s="18">
        <f t="shared" si="154"/>
        <v>9.8991910854459189</v>
      </c>
      <c r="BV62" s="68">
        <f t="shared" si="129"/>
        <v>-16.159706540296323</v>
      </c>
      <c r="BW62" s="69">
        <f t="shared" si="130"/>
        <v>44.355626170740457</v>
      </c>
      <c r="BX62" s="69">
        <f t="shared" si="131"/>
        <v>28.195919630444138</v>
      </c>
      <c r="BZ62" t="str">
        <f t="shared" si="146"/>
        <v>61 Caring personal service occupations</v>
      </c>
      <c r="CA62" s="18">
        <f t="shared" si="155"/>
        <v>4.5336061484768457</v>
      </c>
      <c r="CB62" s="18">
        <f t="shared" si="155"/>
        <v>3.0083424662229277</v>
      </c>
      <c r="CC62" s="18">
        <f t="shared" si="155"/>
        <v>2.9049033949634282</v>
      </c>
      <c r="CD62" s="18">
        <f t="shared" si="155"/>
        <v>2.537427557403765</v>
      </c>
      <c r="CE62" s="18">
        <f t="shared" si="155"/>
        <v>3.2196203473502258</v>
      </c>
      <c r="CG62" s="68">
        <f t="shared" si="133"/>
        <v>-30.22743087300131</v>
      </c>
      <c r="CH62" s="69">
        <f t="shared" si="134"/>
        <v>25.980030994984872</v>
      </c>
      <c r="CI62" s="69">
        <f t="shared" si="135"/>
        <v>-4.2473998780164388</v>
      </c>
      <c r="CK62" t="str">
        <f t="shared" si="147"/>
        <v>61 Caring personal service occupations</v>
      </c>
      <c r="CL62" s="18">
        <f t="shared" si="156"/>
        <v>2.0906135079824666</v>
      </c>
      <c r="CM62" s="18">
        <f t="shared" si="156"/>
        <v>1.745836722259908</v>
      </c>
      <c r="CN62" s="18">
        <f t="shared" si="156"/>
        <v>2.0218365183031861</v>
      </c>
      <c r="CO62" s="18">
        <f t="shared" si="156"/>
        <v>2.7408897549119016</v>
      </c>
      <c r="CP62" s="18">
        <f t="shared" si="156"/>
        <v>3.6615058978468</v>
      </c>
      <c r="CR62" s="68">
        <f t="shared" si="137"/>
        <v>61.118447439196721</v>
      </c>
      <c r="CS62" s="69">
        <f t="shared" si="138"/>
        <v>34.57503335771905</v>
      </c>
      <c r="CT62" s="69">
        <f t="shared" si="139"/>
        <v>95.693480796915779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0.25992497902985146</v>
      </c>
      <c r="C63" s="18">
        <f t="shared" si="148"/>
        <v>0.31055440285618874</v>
      </c>
      <c r="D63" s="18">
        <f t="shared" si="148"/>
        <v>0.30466946591756877</v>
      </c>
      <c r="E63" s="18">
        <f t="shared" si="148"/>
        <v>0.31207775396210063</v>
      </c>
      <c r="F63" s="18">
        <f t="shared" si="148"/>
        <v>0.3201812396198323</v>
      </c>
      <c r="H63" s="68">
        <f t="shared" si="105"/>
        <v>52.811107958417111</v>
      </c>
      <c r="I63" s="69">
        <f t="shared" si="106"/>
        <v>72.208057264865417</v>
      </c>
      <c r="J63" s="69">
        <f t="shared" si="107"/>
        <v>125.01916522328251</v>
      </c>
      <c r="L63" t="str">
        <f t="shared" si="140"/>
        <v>62 Leisure, travel and related personal service occupations</v>
      </c>
      <c r="M63" s="18">
        <f t="shared" si="149"/>
        <v>0.55093052390951736</v>
      </c>
      <c r="N63" s="18">
        <f t="shared" si="149"/>
        <v>0.57680648541750346</v>
      </c>
      <c r="O63" s="18">
        <f t="shared" si="149"/>
        <v>0.5053632362419298</v>
      </c>
      <c r="P63" s="18">
        <f t="shared" si="149"/>
        <v>0.53854741493014091</v>
      </c>
      <c r="Q63" s="18">
        <f t="shared" si="149"/>
        <v>0.57498304869252082</v>
      </c>
      <c r="S63" s="68">
        <f t="shared" si="109"/>
        <v>66.271352649632192</v>
      </c>
      <c r="T63" s="69">
        <f t="shared" si="110"/>
        <v>76.096056313463095</v>
      </c>
      <c r="U63" s="69">
        <f t="shared" si="111"/>
        <v>142.3674089630953</v>
      </c>
      <c r="W63" t="str">
        <f t="shared" si="141"/>
        <v>62 Leisure, travel and related personal service occupations</v>
      </c>
      <c r="X63" s="18">
        <f t="shared" si="150"/>
        <v>1.3027928471975492</v>
      </c>
      <c r="Y63" s="18">
        <f t="shared" si="150"/>
        <v>1.4595378210776093</v>
      </c>
      <c r="Z63" s="18">
        <f t="shared" si="150"/>
        <v>1.3015591319926592</v>
      </c>
      <c r="AA63" s="18">
        <f t="shared" si="150"/>
        <v>1.4587498857630381</v>
      </c>
      <c r="AB63" s="18">
        <f t="shared" si="150"/>
        <v>1.6916034937604167</v>
      </c>
      <c r="AD63" s="68">
        <f t="shared" si="113"/>
        <v>59.760190851125373</v>
      </c>
      <c r="AE63" s="69">
        <f t="shared" si="114"/>
        <v>79.403676778291384</v>
      </c>
      <c r="AF63" s="69">
        <f t="shared" si="115"/>
        <v>139.16386762941676</v>
      </c>
      <c r="AH63" t="str">
        <f t="shared" si="142"/>
        <v>62 Leisure, travel and related personal service occupations</v>
      </c>
      <c r="AI63" s="18">
        <f t="shared" si="151"/>
        <v>2.6089080392412152</v>
      </c>
      <c r="AJ63" s="18">
        <f t="shared" si="151"/>
        <v>3.0283492882917895</v>
      </c>
      <c r="AK63" s="18">
        <f t="shared" si="151"/>
        <v>2.7772433567876242</v>
      </c>
      <c r="AL63" s="18">
        <f t="shared" si="151"/>
        <v>3.095882395920543</v>
      </c>
      <c r="AM63" s="18">
        <f t="shared" si="151"/>
        <v>3.7139411351878011</v>
      </c>
      <c r="AO63" s="68">
        <f t="shared" si="117"/>
        <v>46.938189490339141</v>
      </c>
      <c r="AP63" s="69">
        <f t="shared" si="118"/>
        <v>74.394756539027725</v>
      </c>
      <c r="AQ63" s="69">
        <f t="shared" si="119"/>
        <v>121.33294602936688</v>
      </c>
      <c r="AS63" t="str">
        <f t="shared" si="143"/>
        <v>62 Leisure, travel and related personal service occupations</v>
      </c>
      <c r="AT63" s="18">
        <f t="shared" si="152"/>
        <v>3.3173869107763903</v>
      </c>
      <c r="AU63" s="18">
        <f t="shared" si="152"/>
        <v>3.7313024873935325</v>
      </c>
      <c r="AV63" s="18">
        <f t="shared" si="152"/>
        <v>3.6514591194925741</v>
      </c>
      <c r="AW63" s="18">
        <f t="shared" si="152"/>
        <v>4.077232694289032</v>
      </c>
      <c r="AX63" s="18">
        <f t="shared" si="152"/>
        <v>4.9585619269558237</v>
      </c>
      <c r="AZ63" s="68">
        <f t="shared" si="121"/>
        <v>57.364479285080307</v>
      </c>
      <c r="BA63" s="69">
        <f t="shared" si="122"/>
        <v>79.328462377666099</v>
      </c>
      <c r="BB63" s="69">
        <f t="shared" si="123"/>
        <v>136.69294166274642</v>
      </c>
      <c r="BD63" t="str">
        <f t="shared" si="144"/>
        <v>62 Leisure, travel and related personal service occupations</v>
      </c>
      <c r="BE63" s="18">
        <f t="shared" si="153"/>
        <v>3.3065662867253383</v>
      </c>
      <c r="BF63" s="18">
        <f t="shared" si="153"/>
        <v>3.2607797084911496</v>
      </c>
      <c r="BG63" s="18">
        <f t="shared" si="153"/>
        <v>3.0280906927586675</v>
      </c>
      <c r="BH63" s="18">
        <f t="shared" si="153"/>
        <v>2.9105062081278223</v>
      </c>
      <c r="BI63" s="18">
        <f t="shared" si="153"/>
        <v>2.7252217683930042</v>
      </c>
      <c r="BK63" s="68">
        <f t="shared" si="125"/>
        <v>-11.998292004646311</v>
      </c>
      <c r="BL63" s="69">
        <f t="shared" si="126"/>
        <v>42.831583001485477</v>
      </c>
      <c r="BM63" s="69">
        <f t="shared" si="127"/>
        <v>30.833290996839164</v>
      </c>
      <c r="BO63" t="str">
        <f t="shared" si="145"/>
        <v>62 Leisure, travel and related personal service occupations</v>
      </c>
      <c r="BP63" s="18">
        <f t="shared" si="154"/>
        <v>3.362262671406361</v>
      </c>
      <c r="BQ63" s="18">
        <f t="shared" si="154"/>
        <v>3.1717962857551885</v>
      </c>
      <c r="BR63" s="18">
        <f t="shared" si="154"/>
        <v>3.1014662634445371</v>
      </c>
      <c r="BS63" s="18">
        <f t="shared" si="154"/>
        <v>2.8980107858156994</v>
      </c>
      <c r="BT63" s="18">
        <f t="shared" si="154"/>
        <v>2.83744725952497</v>
      </c>
      <c r="BV63" s="68">
        <f t="shared" si="129"/>
        <v>-24.768408723961581</v>
      </c>
      <c r="BW63" s="69">
        <f t="shared" si="130"/>
        <v>38.800065076655152</v>
      </c>
      <c r="BX63" s="69">
        <f t="shared" si="131"/>
        <v>14.031656352693572</v>
      </c>
      <c r="BZ63" t="str">
        <f t="shared" si="146"/>
        <v>62 Leisure, travel and related personal service occupations</v>
      </c>
      <c r="CA63" s="18">
        <f t="shared" si="155"/>
        <v>2.9757388466770993</v>
      </c>
      <c r="CB63" s="18">
        <f t="shared" si="155"/>
        <v>3.2721168614607663</v>
      </c>
      <c r="CC63" s="18">
        <f t="shared" si="155"/>
        <v>3.0383629897730402</v>
      </c>
      <c r="CD63" s="18">
        <f t="shared" si="155"/>
        <v>3.1422176194530285</v>
      </c>
      <c r="CE63" s="18">
        <f t="shared" si="155"/>
        <v>3.4089726199239645</v>
      </c>
      <c r="CG63" s="68">
        <f t="shared" si="133"/>
        <v>-29.36895997605</v>
      </c>
      <c r="CH63" s="69">
        <f t="shared" si="134"/>
        <v>36.85155919173593</v>
      </c>
      <c r="CI63" s="69">
        <f t="shared" si="135"/>
        <v>7.4825992156859282</v>
      </c>
      <c r="CK63" t="str">
        <f t="shared" si="147"/>
        <v>62 Leisure, travel and related personal service occupations</v>
      </c>
      <c r="CL63" s="18">
        <f t="shared" si="156"/>
        <v>3.2119084221611658</v>
      </c>
      <c r="CM63" s="18">
        <f t="shared" si="156"/>
        <v>3.2979872863217676</v>
      </c>
      <c r="CN63" s="18">
        <f t="shared" si="156"/>
        <v>3.2535267738616271</v>
      </c>
      <c r="CO63" s="18">
        <f t="shared" si="156"/>
        <v>3.072983057367582</v>
      </c>
      <c r="CP63" s="18">
        <f t="shared" si="156"/>
        <v>3.1724515230885659</v>
      </c>
      <c r="CR63" s="68">
        <f t="shared" si="137"/>
        <v>-13.249462098718565</v>
      </c>
      <c r="CS63" s="69">
        <f t="shared" si="138"/>
        <v>26.104789627992737</v>
      </c>
      <c r="CT63" s="69">
        <f t="shared" si="139"/>
        <v>12.855327529274172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1.8518864130179055E-2</v>
      </c>
      <c r="C64" s="18">
        <f t="shared" si="148"/>
        <v>1.4274781000836258E-2</v>
      </c>
      <c r="D64" s="18">
        <f t="shared" si="148"/>
        <v>1.5589511002459321E-2</v>
      </c>
      <c r="E64" s="18">
        <f t="shared" si="148"/>
        <v>1.4265159930332684E-2</v>
      </c>
      <c r="F64" s="18">
        <f t="shared" si="148"/>
        <v>1.5705619252653343E-2</v>
      </c>
      <c r="H64" s="68">
        <f t="shared" si="105"/>
        <v>46.490865878113354</v>
      </c>
      <c r="I64" s="69">
        <f t="shared" si="106"/>
        <v>65.325588603410694</v>
      </c>
      <c r="J64" s="69">
        <f t="shared" si="107"/>
        <v>111.81645448152406</v>
      </c>
      <c r="L64" t="str">
        <f t="shared" si="140"/>
        <v>63 Community and civil enforcement occupations</v>
      </c>
      <c r="M64" s="18">
        <f t="shared" si="149"/>
        <v>5.0479361917327395E-2</v>
      </c>
      <c r="N64" s="18">
        <f t="shared" si="149"/>
        <v>3.8383832566753311E-2</v>
      </c>
      <c r="O64" s="18">
        <f t="shared" si="149"/>
        <v>5.3279901608865365E-2</v>
      </c>
      <c r="P64" s="18">
        <f t="shared" si="149"/>
        <v>4.1439269852019379E-2</v>
      </c>
      <c r="Q64" s="18">
        <f t="shared" si="149"/>
        <v>4.7292358506071462E-2</v>
      </c>
      <c r="S64" s="68">
        <f t="shared" si="109"/>
        <v>29.716013315571761</v>
      </c>
      <c r="T64" s="69">
        <f t="shared" si="110"/>
        <v>55.014185488051289</v>
      </c>
      <c r="U64" s="69">
        <f t="shared" si="111"/>
        <v>84.73019880362304</v>
      </c>
      <c r="W64" t="str">
        <f t="shared" si="141"/>
        <v>63 Community and civil enforcement occupations</v>
      </c>
      <c r="X64" s="18">
        <f t="shared" si="150"/>
        <v>0.12014514096615936</v>
      </c>
      <c r="Y64" s="18">
        <f t="shared" si="150"/>
        <v>0.11543923717174814</v>
      </c>
      <c r="Z64" s="18">
        <f t="shared" si="150"/>
        <v>0.12443097446789587</v>
      </c>
      <c r="AA64" s="18">
        <f t="shared" si="150"/>
        <v>0.13094494822105968</v>
      </c>
      <c r="AB64" s="18">
        <f t="shared" si="150"/>
        <v>0.13607320886337448</v>
      </c>
      <c r="AD64" s="68">
        <f t="shared" si="113"/>
        <v>34.424374703930262</v>
      </c>
      <c r="AE64" s="69">
        <f t="shared" si="114"/>
        <v>75.199023519027548</v>
      </c>
      <c r="AF64" s="69">
        <f t="shared" si="115"/>
        <v>109.62339822295782</v>
      </c>
      <c r="AH64" t="str">
        <f t="shared" si="142"/>
        <v>63 Community and civil enforcement occupations</v>
      </c>
      <c r="AI64" s="18">
        <f t="shared" si="151"/>
        <v>0.11033184962702899</v>
      </c>
      <c r="AJ64" s="18">
        <f t="shared" si="151"/>
        <v>0.10293293100803341</v>
      </c>
      <c r="AK64" s="18">
        <f t="shared" si="151"/>
        <v>0.13020540817528356</v>
      </c>
      <c r="AL64" s="18">
        <f t="shared" si="151"/>
        <v>0.11843161076489168</v>
      </c>
      <c r="AM64" s="18">
        <f t="shared" si="151"/>
        <v>0.12541032008112585</v>
      </c>
      <c r="AO64" s="68">
        <f t="shared" si="117"/>
        <v>5.8322082127517261</v>
      </c>
      <c r="AP64" s="69">
        <f t="shared" si="118"/>
        <v>57.488641547557272</v>
      </c>
      <c r="AQ64" s="69">
        <f t="shared" si="119"/>
        <v>63.320849760309002</v>
      </c>
      <c r="AS64" t="str">
        <f t="shared" si="143"/>
        <v>63 Community and civil enforcement occupations</v>
      </c>
      <c r="AT64" s="18">
        <f t="shared" si="152"/>
        <v>0.11711097184075442</v>
      </c>
      <c r="AU64" s="18">
        <f t="shared" si="152"/>
        <v>9.4260094886335202E-2</v>
      </c>
      <c r="AV64" s="18">
        <f t="shared" si="152"/>
        <v>0.11281367208081265</v>
      </c>
      <c r="AW64" s="18">
        <f t="shared" si="152"/>
        <v>9.3081380954724846E-2</v>
      </c>
      <c r="AX64" s="18">
        <f t="shared" si="152"/>
        <v>8.5287384346628817E-2</v>
      </c>
      <c r="AZ64" s="68">
        <f t="shared" si="121"/>
        <v>-12.392664875536212</v>
      </c>
      <c r="BA64" s="69">
        <f t="shared" si="122"/>
        <v>52.152888769268912</v>
      </c>
      <c r="BB64" s="69">
        <f t="shared" si="123"/>
        <v>39.760223893732707</v>
      </c>
      <c r="BD64" t="str">
        <f t="shared" si="144"/>
        <v>63 Community and civil enforcement occupations</v>
      </c>
      <c r="BE64" s="18">
        <f t="shared" si="153"/>
        <v>0.1189130360916726</v>
      </c>
      <c r="BF64" s="18">
        <f t="shared" si="153"/>
        <v>7.7803725020180819E-2</v>
      </c>
      <c r="BG64" s="18">
        <f t="shared" si="153"/>
        <v>0.1126056754570957</v>
      </c>
      <c r="BH64" s="18">
        <f t="shared" si="153"/>
        <v>7.4856683263873181E-2</v>
      </c>
      <c r="BI64" s="18">
        <f t="shared" si="153"/>
        <v>7.6214665701042211E-2</v>
      </c>
      <c r="BK64" s="68">
        <f t="shared" si="125"/>
        <v>-33.818531519866831</v>
      </c>
      <c r="BL64" s="69">
        <f t="shared" si="126"/>
        <v>25.154712411584267</v>
      </c>
      <c r="BM64" s="69">
        <f t="shared" si="127"/>
        <v>-8.66381910828256</v>
      </c>
      <c r="BO64" t="str">
        <f t="shared" si="145"/>
        <v>63 Community and civil enforcement occupations</v>
      </c>
      <c r="BP64" s="18">
        <f t="shared" si="154"/>
        <v>0.1543410877249172</v>
      </c>
      <c r="BQ64" s="18">
        <f t="shared" si="154"/>
        <v>0.1311109965708247</v>
      </c>
      <c r="BR64" s="18">
        <f t="shared" si="154"/>
        <v>0.16963962434826918</v>
      </c>
      <c r="BS64" s="18">
        <f t="shared" si="154"/>
        <v>0.13016673500378573</v>
      </c>
      <c r="BT64" s="18">
        <f t="shared" si="154"/>
        <v>0.13790152163626715</v>
      </c>
      <c r="BV64" s="68">
        <f t="shared" si="129"/>
        <v>-33.153100629946181</v>
      </c>
      <c r="BW64" s="69">
        <f t="shared" si="130"/>
        <v>30.914686551977059</v>
      </c>
      <c r="BX64" s="69">
        <f t="shared" si="131"/>
        <v>-2.2384140779691188</v>
      </c>
      <c r="BZ64" t="str">
        <f t="shared" si="146"/>
        <v>63 Community and civil enforcement occupations</v>
      </c>
      <c r="CA64" s="18">
        <f t="shared" si="155"/>
        <v>0.18398631351154912</v>
      </c>
      <c r="CB64" s="18">
        <f t="shared" si="155"/>
        <v>0.16934851846937596</v>
      </c>
      <c r="CC64" s="18">
        <f t="shared" si="155"/>
        <v>0.22152378719621951</v>
      </c>
      <c r="CD64" s="18">
        <f t="shared" si="155"/>
        <v>0.2071688061648565</v>
      </c>
      <c r="CE64" s="18">
        <f t="shared" si="155"/>
        <v>0.2460691290388782</v>
      </c>
      <c r="CG64" s="68">
        <f t="shared" si="133"/>
        <v>-30.072418207842155</v>
      </c>
      <c r="CH64" s="69">
        <f t="shared" si="134"/>
        <v>33.537106797996906</v>
      </c>
      <c r="CI64" s="69">
        <f t="shared" si="135"/>
        <v>3.4646885901547542</v>
      </c>
      <c r="CK64" t="str">
        <f t="shared" si="147"/>
        <v>63 Community and civil enforcement occupations</v>
      </c>
      <c r="CL64" s="18">
        <f t="shared" si="156"/>
        <v>0.16585975421309018</v>
      </c>
      <c r="CM64" s="18">
        <f t="shared" si="156"/>
        <v>0.12140487079274173</v>
      </c>
      <c r="CN64" s="18">
        <f t="shared" si="156"/>
        <v>0.18834895618636935</v>
      </c>
      <c r="CO64" s="18">
        <f t="shared" si="156"/>
        <v>0.10981395920349897</v>
      </c>
      <c r="CP64" s="18">
        <f t="shared" si="156"/>
        <v>9.299752213419589E-2</v>
      </c>
      <c r="CR64" s="68">
        <f t="shared" si="137"/>
        <v>-56.072172404272159</v>
      </c>
      <c r="CS64" s="69">
        <f t="shared" si="138"/>
        <v>13.232617901417449</v>
      </c>
      <c r="CT64" s="69">
        <f t="shared" si="139"/>
        <v>-42.83955450285471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1.1100103382673938</v>
      </c>
      <c r="C65" s="18">
        <f t="shared" si="157"/>
        <v>1.0392195506092889</v>
      </c>
      <c r="D65" s="18">
        <f t="shared" si="157"/>
        <v>0.88703557115822651</v>
      </c>
      <c r="E65" s="18">
        <f t="shared" si="157"/>
        <v>0.83624411647630248</v>
      </c>
      <c r="F65" s="18">
        <f t="shared" si="157"/>
        <v>0.83233533356614631</v>
      </c>
      <c r="H65" s="68">
        <f t="shared" si="105"/>
        <v>36.441118059185733</v>
      </c>
      <c r="I65" s="69">
        <f t="shared" si="106"/>
        <v>54.421452006017859</v>
      </c>
      <c r="J65" s="69">
        <f t="shared" si="107"/>
        <v>90.862570065203585</v>
      </c>
      <c r="L65" t="str">
        <f t="shared" si="140"/>
        <v>71 Sales occupations</v>
      </c>
      <c r="M65" s="18">
        <f t="shared" ref="M65:Q70" si="158">M28/M$35*100</f>
        <v>2.0824583858776129</v>
      </c>
      <c r="N65" s="18">
        <f t="shared" si="158"/>
        <v>2.0026273920235411</v>
      </c>
      <c r="O65" s="18">
        <f t="shared" si="158"/>
        <v>2.0455871393241774</v>
      </c>
      <c r="P65" s="18">
        <f t="shared" si="158"/>
        <v>1.9993271607144907</v>
      </c>
      <c r="Q65" s="18">
        <f t="shared" si="158"/>
        <v>2.1979228983917416</v>
      </c>
      <c r="S65" s="68">
        <f t="shared" si="109"/>
        <v>57.021999253587744</v>
      </c>
      <c r="T65" s="69">
        <f t="shared" si="110"/>
        <v>60.67137620118411</v>
      </c>
      <c r="U65" s="69">
        <f t="shared" si="111"/>
        <v>117.69337545477183</v>
      </c>
      <c r="W65" t="str">
        <f t="shared" si="141"/>
        <v>71 Sales occupations</v>
      </c>
      <c r="X65" s="18">
        <f t="shared" ref="X65:AB70" si="159">X28/X$35*100</f>
        <v>3.8570723691676556</v>
      </c>
      <c r="Y65" s="18">
        <f t="shared" si="159"/>
        <v>3.8827685781262007</v>
      </c>
      <c r="Z65" s="18">
        <f t="shared" si="159"/>
        <v>4.0148352444885784</v>
      </c>
      <c r="AA65" s="18">
        <f t="shared" si="159"/>
        <v>3.9385921671224691</v>
      </c>
      <c r="AB65" s="18">
        <f t="shared" si="159"/>
        <v>4.2752911549399633</v>
      </c>
      <c r="AD65" s="68">
        <f t="shared" si="113"/>
        <v>30.897655851106599</v>
      </c>
      <c r="AE65" s="69">
        <f t="shared" si="114"/>
        <v>59.669514417774629</v>
      </c>
      <c r="AF65" s="69">
        <f t="shared" si="115"/>
        <v>90.567170268881227</v>
      </c>
      <c r="AH65" t="str">
        <f t="shared" si="142"/>
        <v>71 Sales occupations</v>
      </c>
      <c r="AI65" s="18">
        <f t="shared" ref="AI65:AM70" si="160">AI28/AI$35*100</f>
        <v>4.2387710681854767</v>
      </c>
      <c r="AJ65" s="18">
        <f t="shared" si="160"/>
        <v>4.2181292633825018</v>
      </c>
      <c r="AK65" s="18">
        <f t="shared" si="160"/>
        <v>4.3857332337892112</v>
      </c>
      <c r="AL65" s="18">
        <f t="shared" si="160"/>
        <v>4.3453298077113081</v>
      </c>
      <c r="AM65" s="18">
        <f t="shared" si="160"/>
        <v>4.6167231958898078</v>
      </c>
      <c r="AO65" s="68">
        <f t="shared" si="117"/>
        <v>15.665870196351678</v>
      </c>
      <c r="AP65" s="69">
        <f t="shared" si="118"/>
        <v>54.541767631470783</v>
      </c>
      <c r="AQ65" s="69">
        <f t="shared" si="119"/>
        <v>70.207637827822467</v>
      </c>
      <c r="AS65" t="str">
        <f t="shared" si="143"/>
        <v>71 Sales occupations</v>
      </c>
      <c r="AT65" s="18">
        <f t="shared" ref="AT65:AX70" si="161">AT28/AT$35*100</f>
        <v>3.8592025435796247</v>
      </c>
      <c r="AU65" s="18">
        <f t="shared" si="161"/>
        <v>3.5589464788170142</v>
      </c>
      <c r="AV65" s="18">
        <f t="shared" si="161"/>
        <v>3.6256408366575834</v>
      </c>
      <c r="AW65" s="18">
        <f t="shared" si="161"/>
        <v>3.38959746019736</v>
      </c>
      <c r="AX65" s="18">
        <f t="shared" si="161"/>
        <v>3.4830886445070868</v>
      </c>
      <c r="AZ65" s="68">
        <f t="shared" si="121"/>
        <v>11.3261417558495</v>
      </c>
      <c r="BA65" s="69">
        <f t="shared" si="122"/>
        <v>45.778186168037408</v>
      </c>
      <c r="BB65" s="69">
        <f t="shared" si="123"/>
        <v>57.104327923886899</v>
      </c>
      <c r="BD65" t="str">
        <f t="shared" si="144"/>
        <v>71 Sales occupations</v>
      </c>
      <c r="BE65" s="18">
        <f t="shared" ref="BE65:BI70" si="162">BE28/BE$35*100</f>
        <v>7.6913368351136695</v>
      </c>
      <c r="BF65" s="18">
        <f t="shared" si="162"/>
        <v>7.5541727885665111</v>
      </c>
      <c r="BG65" s="18">
        <f t="shared" si="162"/>
        <v>7.9854589581133517</v>
      </c>
      <c r="BH65" s="18">
        <f t="shared" si="162"/>
        <v>7.5557763008756105</v>
      </c>
      <c r="BI65" s="18">
        <f t="shared" si="162"/>
        <v>7.8070975654059076</v>
      </c>
      <c r="BK65" s="68">
        <f t="shared" si="125"/>
        <v>-4.4022094099072904</v>
      </c>
      <c r="BL65" s="69">
        <f t="shared" si="126"/>
        <v>41.387331229935846</v>
      </c>
      <c r="BM65" s="69">
        <f t="shared" si="127"/>
        <v>36.985121820028553</v>
      </c>
      <c r="BO65" t="str">
        <f t="shared" si="145"/>
        <v>71 Sales occupations</v>
      </c>
      <c r="BP65" s="18">
        <f t="shared" ref="BP65:BT70" si="163">BP28/BP$35*100</f>
        <v>8.0240336825049781</v>
      </c>
      <c r="BQ65" s="18">
        <f t="shared" si="163"/>
        <v>7.3704732045985279</v>
      </c>
      <c r="BR65" s="18">
        <f t="shared" si="163"/>
        <v>7.7463705777958722</v>
      </c>
      <c r="BS65" s="18">
        <f t="shared" si="163"/>
        <v>6.936907970833821</v>
      </c>
      <c r="BT65" s="18">
        <f t="shared" si="163"/>
        <v>6.5098934054155917</v>
      </c>
      <c r="BV65" s="68">
        <f t="shared" si="129"/>
        <v>-30.894101241343581</v>
      </c>
      <c r="BW65" s="69">
        <f t="shared" si="130"/>
        <v>34.91555509557174</v>
      </c>
      <c r="BX65" s="69">
        <f t="shared" si="131"/>
        <v>4.0214538542281622</v>
      </c>
      <c r="BZ65" t="str">
        <f t="shared" si="146"/>
        <v>71 Sales occupations</v>
      </c>
      <c r="CA65" s="18">
        <f t="shared" ref="CA65:CE70" si="164">CA28/CA$35*100</f>
        <v>7.931188066825869</v>
      </c>
      <c r="CB65" s="18">
        <f t="shared" si="164"/>
        <v>8.2240690503311598</v>
      </c>
      <c r="CC65" s="18">
        <f t="shared" si="164"/>
        <v>8.3712763883333299</v>
      </c>
      <c r="CD65" s="18">
        <f t="shared" si="164"/>
        <v>7.2608927728047004</v>
      </c>
      <c r="CE65" s="18">
        <f t="shared" si="164"/>
        <v>4.4918794413736931</v>
      </c>
      <c r="CG65" s="68">
        <f t="shared" si="133"/>
        <v>-66.220893633025398</v>
      </c>
      <c r="CH65" s="69">
        <f t="shared" si="134"/>
        <v>22.447367938311334</v>
      </c>
      <c r="CI65" s="69">
        <f t="shared" si="135"/>
        <v>-43.77352569471406</v>
      </c>
      <c r="CK65" t="str">
        <f t="shared" si="147"/>
        <v>71 Sales occupations</v>
      </c>
      <c r="CL65" s="18">
        <f t="shared" ref="CL65:CP70" si="165">CL28/CL$35*100</f>
        <v>9.4424080593288089</v>
      </c>
      <c r="CM65" s="18">
        <f t="shared" si="165"/>
        <v>9.2139566363119076</v>
      </c>
      <c r="CN65" s="18">
        <f t="shared" si="165"/>
        <v>9.4684794598931887</v>
      </c>
      <c r="CO65" s="18">
        <f t="shared" si="165"/>
        <v>8.6690298736595519</v>
      </c>
      <c r="CP65" s="18">
        <f t="shared" si="165"/>
        <v>7.1231917195830885</v>
      </c>
      <c r="CR65" s="68">
        <f t="shared" si="137"/>
        <v>-33.069208808634137</v>
      </c>
      <c r="CS65" s="69">
        <f t="shared" si="138"/>
        <v>19.632766016745574</v>
      </c>
      <c r="CT65" s="69">
        <f t="shared" si="139"/>
        <v>-13.436442791888565</v>
      </c>
    </row>
    <row r="66" spans="1:98" x14ac:dyDescent="0.2">
      <c r="A66" t="str">
        <f t="shared" si="103"/>
        <v>72 Customer service occupations</v>
      </c>
      <c r="B66" s="18">
        <f t="shared" si="157"/>
        <v>0.36979256544711692</v>
      </c>
      <c r="C66" s="18">
        <f t="shared" si="157"/>
        <v>0.34859003400759953</v>
      </c>
      <c r="D66" s="18">
        <f t="shared" si="157"/>
        <v>0.37567966745660775</v>
      </c>
      <c r="E66" s="18">
        <f t="shared" si="157"/>
        <v>0.47914350807059969</v>
      </c>
      <c r="F66" s="18">
        <f t="shared" si="157"/>
        <v>0.52451269804051559</v>
      </c>
      <c r="H66" s="68">
        <f t="shared" si="105"/>
        <v>103.01414102872195</v>
      </c>
      <c r="I66" s="69">
        <f t="shared" si="106"/>
        <v>73.269785321507172</v>
      </c>
      <c r="J66" s="69">
        <f t="shared" si="107"/>
        <v>176.28392635022911</v>
      </c>
      <c r="L66" t="str">
        <f t="shared" si="140"/>
        <v>72 Customer service occupations</v>
      </c>
      <c r="M66" s="18">
        <f t="shared" si="158"/>
        <v>0.60682179415244364</v>
      </c>
      <c r="N66" s="18">
        <f t="shared" si="158"/>
        <v>0.62022029989074967</v>
      </c>
      <c r="O66" s="18">
        <f t="shared" si="158"/>
        <v>0.60647127737097306</v>
      </c>
      <c r="P66" s="18">
        <f t="shared" si="158"/>
        <v>0.78693642551625542</v>
      </c>
      <c r="Q66" s="18">
        <f t="shared" si="158"/>
        <v>0.86670020861473929</v>
      </c>
      <c r="S66" s="68">
        <f t="shared" si="109"/>
        <v>108.84529580976839</v>
      </c>
      <c r="T66" s="69">
        <f t="shared" si="110"/>
        <v>81.019154284410519</v>
      </c>
      <c r="U66" s="69">
        <f t="shared" si="111"/>
        <v>189.86445009417892</v>
      </c>
      <c r="W66" t="str">
        <f t="shared" si="141"/>
        <v>72 Customer service occupations</v>
      </c>
      <c r="X66" s="18">
        <f t="shared" si="159"/>
        <v>1.1946578424782959</v>
      </c>
      <c r="Y66" s="18">
        <f t="shared" si="159"/>
        <v>1.2578113971075902</v>
      </c>
      <c r="Z66" s="18">
        <f t="shared" si="159"/>
        <v>1.3018314969220672</v>
      </c>
      <c r="AA66" s="18">
        <f t="shared" si="159"/>
        <v>1.6425853893263367</v>
      </c>
      <c r="AB66" s="18">
        <f t="shared" si="159"/>
        <v>1.8731051615159335</v>
      </c>
      <c r="AD66" s="68">
        <f t="shared" si="113"/>
        <v>76.864750858658326</v>
      </c>
      <c r="AE66" s="69">
        <f t="shared" si="114"/>
        <v>74.36367683293814</v>
      </c>
      <c r="AF66" s="69">
        <f t="shared" si="115"/>
        <v>151.22842769159647</v>
      </c>
      <c r="AH66" t="str">
        <f t="shared" si="142"/>
        <v>72 Customer service occupations</v>
      </c>
      <c r="AI66" s="18">
        <f t="shared" si="160"/>
        <v>1.2687779394724927</v>
      </c>
      <c r="AJ66" s="18">
        <f t="shared" si="160"/>
        <v>1.4958048989825674</v>
      </c>
      <c r="AK66" s="18">
        <f t="shared" si="160"/>
        <v>1.6807509123721445</v>
      </c>
      <c r="AL66" s="18">
        <f t="shared" si="160"/>
        <v>2.2708093537192733</v>
      </c>
      <c r="AM66" s="18">
        <f t="shared" si="160"/>
        <v>2.5899521663158316</v>
      </c>
      <c r="AO66" s="68">
        <f t="shared" si="117"/>
        <v>69.317556539500529</v>
      </c>
      <c r="AP66" s="69">
        <f t="shared" si="118"/>
        <v>77.610814758919531</v>
      </c>
      <c r="AQ66" s="69">
        <f t="shared" si="119"/>
        <v>146.92837129842007</v>
      </c>
      <c r="AS66" t="str">
        <f t="shared" si="143"/>
        <v>72 Customer service occupations</v>
      </c>
      <c r="AT66" s="18">
        <f t="shared" si="161"/>
        <v>1.5834951605650949</v>
      </c>
      <c r="AU66" s="18">
        <f t="shared" si="161"/>
        <v>1.6345486664327742</v>
      </c>
      <c r="AV66" s="18">
        <f t="shared" si="161"/>
        <v>1.664421830550165</v>
      </c>
      <c r="AW66" s="18">
        <f t="shared" si="161"/>
        <v>2.0575803593943447</v>
      </c>
      <c r="AX66" s="18">
        <f t="shared" si="161"/>
        <v>2.1241028262580288</v>
      </c>
      <c r="AZ66" s="68">
        <f t="shared" si="121"/>
        <v>47.886844974126227</v>
      </c>
      <c r="BA66" s="69">
        <f t="shared" si="122"/>
        <v>65.999192073663863</v>
      </c>
      <c r="BB66" s="69">
        <f t="shared" si="123"/>
        <v>113.8860370477901</v>
      </c>
      <c r="BD66" t="str">
        <f t="shared" si="144"/>
        <v>72 Customer service occupations</v>
      </c>
      <c r="BE66" s="18">
        <f t="shared" si="162"/>
        <v>1.7511184744927082</v>
      </c>
      <c r="BF66" s="18">
        <f t="shared" si="162"/>
        <v>1.8379315849937696</v>
      </c>
      <c r="BG66" s="18">
        <f t="shared" si="162"/>
        <v>1.9173165272951282</v>
      </c>
      <c r="BH66" s="18">
        <f t="shared" si="162"/>
        <v>2.3101813678150762</v>
      </c>
      <c r="BI66" s="18">
        <f t="shared" si="162"/>
        <v>2.5622331105384295</v>
      </c>
      <c r="BK66" s="68">
        <f t="shared" si="125"/>
        <v>30.67212494521079</v>
      </c>
      <c r="BL66" s="69">
        <f t="shared" si="126"/>
        <v>54.678893606037704</v>
      </c>
      <c r="BM66" s="69">
        <f t="shared" si="127"/>
        <v>85.351018551248487</v>
      </c>
      <c r="BO66" t="str">
        <f t="shared" si="145"/>
        <v>72 Customer service occupations</v>
      </c>
      <c r="BP66" s="18">
        <f t="shared" si="163"/>
        <v>1.9267141094821743</v>
      </c>
      <c r="BQ66" s="18">
        <f t="shared" si="163"/>
        <v>1.9682221707193672</v>
      </c>
      <c r="BR66" s="18">
        <f t="shared" si="163"/>
        <v>2.1173353787472151</v>
      </c>
      <c r="BS66" s="18">
        <f t="shared" si="163"/>
        <v>2.6404766983855961</v>
      </c>
      <c r="BT66" s="18">
        <f t="shared" si="163"/>
        <v>2.9452967272185999</v>
      </c>
      <c r="BV66" s="68">
        <f t="shared" si="129"/>
        <v>14.38759053044423</v>
      </c>
      <c r="BW66" s="69">
        <f t="shared" si="130"/>
        <v>52.708734940341486</v>
      </c>
      <c r="BX66" s="69">
        <f t="shared" si="131"/>
        <v>67.096325470785715</v>
      </c>
      <c r="BZ66" t="str">
        <f t="shared" si="146"/>
        <v>72 Customer service occupations</v>
      </c>
      <c r="CA66" s="18">
        <f t="shared" si="164"/>
        <v>1.4371419019189549</v>
      </c>
      <c r="CB66" s="18">
        <f t="shared" si="164"/>
        <v>1.5069221593062723</v>
      </c>
      <c r="CC66" s="18">
        <f t="shared" si="164"/>
        <v>1.5999471200458866</v>
      </c>
      <c r="CD66" s="18">
        <f t="shared" si="164"/>
        <v>1.9455972819481984</v>
      </c>
      <c r="CE66" s="18">
        <f t="shared" si="164"/>
        <v>2.6131271703969832</v>
      </c>
      <c r="CG66" s="68">
        <f t="shared" si="133"/>
        <v>2.8174105494016293</v>
      </c>
      <c r="CH66" s="69">
        <f t="shared" si="134"/>
        <v>35.830406528692372</v>
      </c>
      <c r="CI66" s="69">
        <f t="shared" si="135"/>
        <v>38.647817078094008</v>
      </c>
      <c r="CK66" t="str">
        <f t="shared" si="147"/>
        <v>72 Customer service occupations</v>
      </c>
      <c r="CL66" s="18">
        <f t="shared" si="165"/>
        <v>1.2013232579340161</v>
      </c>
      <c r="CM66" s="18">
        <f t="shared" si="165"/>
        <v>1.5713804454109452</v>
      </c>
      <c r="CN66" s="18">
        <f t="shared" si="165"/>
        <v>1.8152900142429362</v>
      </c>
      <c r="CO66" s="18">
        <f t="shared" si="165"/>
        <v>3.1271940073624624</v>
      </c>
      <c r="CP66" s="18">
        <f t="shared" si="165"/>
        <v>4.2236019864138274</v>
      </c>
      <c r="CR66" s="68">
        <f t="shared" si="137"/>
        <v>106.99913640017724</v>
      </c>
      <c r="CS66" s="69">
        <f t="shared" si="138"/>
        <v>48.212895215913804</v>
      </c>
      <c r="CT66" s="69">
        <f t="shared" si="139"/>
        <v>155.21203161609108</v>
      </c>
    </row>
    <row r="67" spans="1:98" x14ac:dyDescent="0.2">
      <c r="A67" t="str">
        <f t="shared" si="103"/>
        <v>81 Process, plant and machine operatives</v>
      </c>
      <c r="B67" s="18">
        <f t="shared" si="157"/>
        <v>0.25606687846484966</v>
      </c>
      <c r="C67" s="18">
        <f t="shared" si="157"/>
        <v>0.26269827416343816</v>
      </c>
      <c r="D67" s="18">
        <f t="shared" si="157"/>
        <v>0.23035834768191052</v>
      </c>
      <c r="E67" s="18">
        <f t="shared" si="157"/>
        <v>0.28918738474709399</v>
      </c>
      <c r="F67" s="18">
        <f t="shared" si="157"/>
        <v>0.35690678147748744</v>
      </c>
      <c r="H67" s="68">
        <f t="shared" si="105"/>
        <v>125.288394109273</v>
      </c>
      <c r="I67" s="69">
        <f t="shared" si="106"/>
        <v>83.747455376508469</v>
      </c>
      <c r="J67" s="69">
        <f t="shared" si="107"/>
        <v>209.03584948578148</v>
      </c>
      <c r="L67" t="str">
        <f t="shared" si="140"/>
        <v>81 Process, plant and machine operatives</v>
      </c>
      <c r="M67" s="18">
        <f t="shared" si="158"/>
        <v>0.20152209282018682</v>
      </c>
      <c r="N67" s="18">
        <f t="shared" si="158"/>
        <v>0.20637739764683927</v>
      </c>
      <c r="O67" s="18">
        <f t="shared" si="158"/>
        <v>0.1926584020896206</v>
      </c>
      <c r="P67" s="18">
        <f t="shared" si="158"/>
        <v>0.2523668781954706</v>
      </c>
      <c r="Q67" s="18">
        <f t="shared" si="158"/>
        <v>0.31310460321140215</v>
      </c>
      <c r="S67" s="68">
        <f t="shared" si="109"/>
        <v>137.50214280546339</v>
      </c>
      <c r="T67" s="69">
        <f t="shared" si="110"/>
        <v>80.611556039241293</v>
      </c>
      <c r="U67" s="69">
        <f t="shared" si="111"/>
        <v>218.11369884470469</v>
      </c>
      <c r="W67" t="str">
        <f t="shared" si="141"/>
        <v>81 Process, plant and machine operatives</v>
      </c>
      <c r="X67" s="18">
        <f t="shared" si="159"/>
        <v>0.2921944613373324</v>
      </c>
      <c r="Y67" s="18">
        <f t="shared" si="159"/>
        <v>0.27948601523207717</v>
      </c>
      <c r="Z67" s="18">
        <f t="shared" si="159"/>
        <v>0.26086491845132553</v>
      </c>
      <c r="AA67" s="18">
        <f t="shared" si="159"/>
        <v>0.3678988050556245</v>
      </c>
      <c r="AB67" s="18">
        <f t="shared" si="159"/>
        <v>0.48999845976732126</v>
      </c>
      <c r="AD67" s="68">
        <f t="shared" si="113"/>
        <v>130.89415409676627</v>
      </c>
      <c r="AE67" s="69">
        <f t="shared" si="114"/>
        <v>83.203000865863942</v>
      </c>
      <c r="AF67" s="69">
        <f t="shared" si="115"/>
        <v>214.09715496263021</v>
      </c>
      <c r="AH67" t="str">
        <f t="shared" si="142"/>
        <v>81 Process, plant and machine operatives</v>
      </c>
      <c r="AI67" s="18">
        <f t="shared" si="160"/>
        <v>0.46466077192783317</v>
      </c>
      <c r="AJ67" s="18">
        <f t="shared" si="160"/>
        <v>0.5061075671038674</v>
      </c>
      <c r="AK67" s="18">
        <f t="shared" si="160"/>
        <v>0.48478265958841521</v>
      </c>
      <c r="AL67" s="18">
        <f t="shared" si="160"/>
        <v>0.71652895723032484</v>
      </c>
      <c r="AM67" s="18">
        <f t="shared" si="160"/>
        <v>1.0040136266015984</v>
      </c>
      <c r="AO67" s="68">
        <f t="shared" si="117"/>
        <v>127.56534987183502</v>
      </c>
      <c r="AP67" s="69">
        <f t="shared" si="118"/>
        <v>81.906447447023382</v>
      </c>
      <c r="AQ67" s="69">
        <f t="shared" si="119"/>
        <v>209.47179731885842</v>
      </c>
      <c r="AS67" t="str">
        <f t="shared" si="143"/>
        <v>81 Process, plant and machine operatives</v>
      </c>
      <c r="AT67" s="18">
        <f t="shared" si="161"/>
        <v>1.1814035913913441</v>
      </c>
      <c r="AU67" s="18">
        <f t="shared" si="161"/>
        <v>1.192511908224291</v>
      </c>
      <c r="AV67" s="18">
        <f t="shared" si="161"/>
        <v>1.0992429612558308</v>
      </c>
      <c r="AW67" s="18">
        <f t="shared" si="161"/>
        <v>1.4689354180830489</v>
      </c>
      <c r="AX67" s="18">
        <f t="shared" si="161"/>
        <v>1.6697520149752749</v>
      </c>
      <c r="AZ67" s="68">
        <f t="shared" si="121"/>
        <v>76.025543192954046</v>
      </c>
      <c r="BA67" s="69">
        <f t="shared" si="122"/>
        <v>69.825767039771918</v>
      </c>
      <c r="BB67" s="69">
        <f t="shared" si="123"/>
        <v>145.85131023272598</v>
      </c>
      <c r="BD67" t="str">
        <f t="shared" si="144"/>
        <v>81 Process, plant and machine operatives</v>
      </c>
      <c r="BE67" s="18">
        <f t="shared" si="162"/>
        <v>1.9284213668682173</v>
      </c>
      <c r="BF67" s="18">
        <f t="shared" si="162"/>
        <v>1.9976272964670749</v>
      </c>
      <c r="BG67" s="18">
        <f t="shared" si="162"/>
        <v>1.8462044975994427</v>
      </c>
      <c r="BH67" s="18">
        <f t="shared" si="162"/>
        <v>2.4079438453900339</v>
      </c>
      <c r="BI67" s="18">
        <f t="shared" si="162"/>
        <v>2.7749622578934137</v>
      </c>
      <c r="BK67" s="68">
        <f t="shared" si="125"/>
        <v>46.972271504476225</v>
      </c>
      <c r="BL67" s="69">
        <f t="shared" si="126"/>
        <v>47.888287611632414</v>
      </c>
      <c r="BM67" s="69">
        <f t="shared" si="127"/>
        <v>94.860559116108647</v>
      </c>
      <c r="BO67" t="str">
        <f t="shared" si="145"/>
        <v>81 Process, plant and machine operatives</v>
      </c>
      <c r="BP67" s="18">
        <f t="shared" si="163"/>
        <v>2.3810586990501674</v>
      </c>
      <c r="BQ67" s="18">
        <f t="shared" si="163"/>
        <v>2.6966056245410241</v>
      </c>
      <c r="BR67" s="18">
        <f t="shared" si="163"/>
        <v>2.4217654030046516</v>
      </c>
      <c r="BS67" s="18">
        <f t="shared" si="163"/>
        <v>3.1681590672003885</v>
      </c>
      <c r="BT67" s="18">
        <f t="shared" si="163"/>
        <v>3.6756462473608207</v>
      </c>
      <c r="BV67" s="68">
        <f t="shared" si="129"/>
        <v>24.807633375442343</v>
      </c>
      <c r="BW67" s="69">
        <f t="shared" si="130"/>
        <v>47.242995512403574</v>
      </c>
      <c r="BX67" s="69">
        <f t="shared" si="131"/>
        <v>72.050628887845917</v>
      </c>
      <c r="BZ67" t="str">
        <f t="shared" si="146"/>
        <v>81 Process, plant and machine operatives</v>
      </c>
      <c r="CA67" s="18">
        <f t="shared" si="164"/>
        <v>3.1944917157085166</v>
      </c>
      <c r="CB67" s="18">
        <f t="shared" si="164"/>
        <v>3.0631894324074112</v>
      </c>
      <c r="CC67" s="18">
        <f t="shared" si="164"/>
        <v>3.0186359193134624</v>
      </c>
      <c r="CD67" s="18">
        <f t="shared" si="164"/>
        <v>3.4552272023016717</v>
      </c>
      <c r="CE67" s="18">
        <f t="shared" si="164"/>
        <v>2.1821547605048832</v>
      </c>
      <c r="CG67" s="68">
        <f t="shared" si="133"/>
        <v>-54.492124863259484</v>
      </c>
      <c r="CH67" s="69">
        <f t="shared" si="134"/>
        <v>28.210121077640025</v>
      </c>
      <c r="CI67" s="69">
        <f t="shared" si="135"/>
        <v>-26.282003785619455</v>
      </c>
      <c r="CK67" t="str">
        <f t="shared" si="147"/>
        <v>81 Process, plant and machine operatives</v>
      </c>
      <c r="CL67" s="18">
        <f t="shared" si="165"/>
        <v>4.1263180835679476</v>
      </c>
      <c r="CM67" s="18">
        <f t="shared" si="165"/>
        <v>3.5784497101516335</v>
      </c>
      <c r="CN67" s="18">
        <f t="shared" si="165"/>
        <v>3.2667817284078091</v>
      </c>
      <c r="CO67" s="18">
        <f t="shared" si="165"/>
        <v>2.2312157941174302</v>
      </c>
      <c r="CP67" s="18">
        <f t="shared" si="165"/>
        <v>1.7157676363949164</v>
      </c>
      <c r="CR67" s="68">
        <f t="shared" si="137"/>
        <v>-53.272782491646588</v>
      </c>
      <c r="CS67" s="69">
        <f t="shared" si="138"/>
        <v>14.303432355020476</v>
      </c>
      <c r="CT67" s="69">
        <f t="shared" si="139"/>
        <v>-38.969350136626112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0.59000279001731959</v>
      </c>
      <c r="C68" s="18">
        <f t="shared" si="157"/>
        <v>0.67066433070535181</v>
      </c>
      <c r="D68" s="18">
        <f t="shared" si="157"/>
        <v>0.55394818278810776</v>
      </c>
      <c r="E68" s="18">
        <f t="shared" si="157"/>
        <v>0.65285100015760911</v>
      </c>
      <c r="F68" s="18">
        <f t="shared" si="157"/>
        <v>0.7286182065525163</v>
      </c>
      <c r="H68" s="68">
        <f t="shared" si="105"/>
        <v>91.257665835306184</v>
      </c>
      <c r="I68" s="69">
        <f t="shared" si="106"/>
        <v>98.451402250123309</v>
      </c>
      <c r="J68" s="69">
        <f t="shared" si="107"/>
        <v>189.70906808542949</v>
      </c>
      <c r="L68" t="str">
        <f t="shared" si="140"/>
        <v>82 Transport and mobile machine drivers and operatives</v>
      </c>
      <c r="M68" s="18">
        <f t="shared" si="158"/>
        <v>0.58417904714838709</v>
      </c>
      <c r="N68" s="18">
        <f t="shared" si="158"/>
        <v>0.67697285973465693</v>
      </c>
      <c r="O68" s="18">
        <f t="shared" si="158"/>
        <v>0.60433428071597117</v>
      </c>
      <c r="P68" s="18">
        <f t="shared" si="158"/>
        <v>0.63653754062563972</v>
      </c>
      <c r="Q68" s="18">
        <f t="shared" si="158"/>
        <v>0.70371975371211837</v>
      </c>
      <c r="S68" s="68">
        <f t="shared" si="109"/>
        <v>70.172173344864802</v>
      </c>
      <c r="T68" s="69">
        <f t="shared" si="110"/>
        <v>86.636792601912703</v>
      </c>
      <c r="U68" s="69">
        <f t="shared" si="111"/>
        <v>156.80896594677748</v>
      </c>
      <c r="W68" t="str">
        <f t="shared" si="141"/>
        <v>82 Transport and mobile machine drivers and operatives</v>
      </c>
      <c r="X68" s="18">
        <f t="shared" si="159"/>
        <v>0.83643567160252252</v>
      </c>
      <c r="Y68" s="18">
        <f t="shared" si="159"/>
        <v>0.99939512623826443</v>
      </c>
      <c r="Z68" s="18">
        <f t="shared" si="159"/>
        <v>0.87078928747519102</v>
      </c>
      <c r="AA68" s="18">
        <f t="shared" si="159"/>
        <v>0.92328528613863226</v>
      </c>
      <c r="AB68" s="18">
        <f t="shared" si="159"/>
        <v>1.0656447628039645</v>
      </c>
      <c r="AD68" s="68">
        <f t="shared" si="113"/>
        <v>50.429592165394752</v>
      </c>
      <c r="AE68" s="69">
        <f t="shared" si="114"/>
        <v>82.867251284467358</v>
      </c>
      <c r="AF68" s="69">
        <f t="shared" si="115"/>
        <v>133.29684344986211</v>
      </c>
      <c r="AH68" t="str">
        <f t="shared" si="142"/>
        <v>82 Transport and mobile machine drivers and operatives</v>
      </c>
      <c r="AI68" s="18">
        <f t="shared" si="160"/>
        <v>1.2441079928616972</v>
      </c>
      <c r="AJ68" s="18">
        <f t="shared" si="160"/>
        <v>1.5629547639588066</v>
      </c>
      <c r="AK68" s="18">
        <f t="shared" si="160"/>
        <v>1.3542814874515019</v>
      </c>
      <c r="AL68" s="18">
        <f t="shared" si="160"/>
        <v>1.5577168086596249</v>
      </c>
      <c r="AM68" s="18">
        <f t="shared" si="160"/>
        <v>1.7186724974903411</v>
      </c>
      <c r="AO68" s="68">
        <f t="shared" si="117"/>
        <v>39.443344439074693</v>
      </c>
      <c r="AP68" s="69">
        <f t="shared" si="118"/>
        <v>81.610770382560133</v>
      </c>
      <c r="AQ68" s="69">
        <f t="shared" si="119"/>
        <v>121.05411482163481</v>
      </c>
      <c r="AS68" t="str">
        <f t="shared" si="143"/>
        <v>82 Transport and mobile machine drivers and operatives</v>
      </c>
      <c r="AT68" s="18">
        <f t="shared" si="161"/>
        <v>2.2364639015337402</v>
      </c>
      <c r="AU68" s="18">
        <f t="shared" si="161"/>
        <v>2.5422737915194156</v>
      </c>
      <c r="AV68" s="18">
        <f t="shared" si="161"/>
        <v>2.3191418910142163</v>
      </c>
      <c r="AW68" s="18">
        <f t="shared" si="161"/>
        <v>2.5281881111020872</v>
      </c>
      <c r="AX68" s="18">
        <f t="shared" si="161"/>
        <v>2.6431291795187399</v>
      </c>
      <c r="AZ68" s="68">
        <f t="shared" si="121"/>
        <v>32.071307963869096</v>
      </c>
      <c r="BA68" s="69">
        <f t="shared" si="122"/>
        <v>79.826759202927605</v>
      </c>
      <c r="BB68" s="69">
        <f t="shared" si="123"/>
        <v>111.89806716679669</v>
      </c>
      <c r="BD68" t="str">
        <f t="shared" si="144"/>
        <v>82 Transport and mobile machine drivers and operatives</v>
      </c>
      <c r="BE68" s="18">
        <f t="shared" si="162"/>
        <v>3.315314718620094</v>
      </c>
      <c r="BF68" s="18">
        <f t="shared" si="162"/>
        <v>3.5917619784244237</v>
      </c>
      <c r="BG68" s="18">
        <f t="shared" si="162"/>
        <v>3.2025895129684518</v>
      </c>
      <c r="BH68" s="18">
        <f t="shared" si="162"/>
        <v>3.5620772137599408</v>
      </c>
      <c r="BI68" s="18">
        <f t="shared" si="162"/>
        <v>3.9899687158208961</v>
      </c>
      <c r="BK68" s="68">
        <f t="shared" si="125"/>
        <v>21.822173480658037</v>
      </c>
      <c r="BL68" s="69">
        <f t="shared" si="126"/>
        <v>57.263927588775651</v>
      </c>
      <c r="BM68" s="69">
        <f t="shared" si="127"/>
        <v>79.086101069433695</v>
      </c>
      <c r="BO68" t="str">
        <f t="shared" si="145"/>
        <v>82 Transport and mobile machine drivers and operatives</v>
      </c>
      <c r="BP68" s="18">
        <f t="shared" si="163"/>
        <v>4.9543747916591485</v>
      </c>
      <c r="BQ68" s="18">
        <f t="shared" si="163"/>
        <v>5.8575460633297149</v>
      </c>
      <c r="BR68" s="18">
        <f t="shared" si="163"/>
        <v>4.9165386341343629</v>
      </c>
      <c r="BS68" s="18">
        <f t="shared" si="163"/>
        <v>5.3762910523537464</v>
      </c>
      <c r="BT68" s="18">
        <f t="shared" si="163"/>
        <v>6.0536135325865041</v>
      </c>
      <c r="BV68" s="68">
        <f t="shared" si="129"/>
        <v>1.2499336098085223</v>
      </c>
      <c r="BW68" s="69">
        <f t="shared" si="130"/>
        <v>55.773966111501458</v>
      </c>
      <c r="BX68" s="69">
        <f t="shared" si="131"/>
        <v>57.023899721309988</v>
      </c>
      <c r="BZ68" t="str">
        <f t="shared" si="146"/>
        <v>82 Transport and mobile machine drivers and operatives</v>
      </c>
      <c r="CA68" s="18">
        <f t="shared" si="164"/>
        <v>7.2639731124638578</v>
      </c>
      <c r="CB68" s="18">
        <f t="shared" si="164"/>
        <v>7.2868950215347246</v>
      </c>
      <c r="CC68" s="18">
        <f t="shared" si="164"/>
        <v>6.4005358040953562</v>
      </c>
      <c r="CD68" s="18">
        <f t="shared" si="164"/>
        <v>6.5786068824563628</v>
      </c>
      <c r="CE68" s="18">
        <f t="shared" si="164"/>
        <v>7.1884245009547083</v>
      </c>
      <c r="CG68" s="68">
        <f t="shared" si="133"/>
        <v>-29.298418285850865</v>
      </c>
      <c r="CH68" s="69">
        <f t="shared" si="134"/>
        <v>39.754834496706529</v>
      </c>
      <c r="CI68" s="69">
        <f t="shared" si="135"/>
        <v>10.45641621085567</v>
      </c>
      <c r="CK68" t="str">
        <f t="shared" si="147"/>
        <v>82 Transport and mobile machine drivers and operatives</v>
      </c>
      <c r="CL68" s="18">
        <f t="shared" si="165"/>
        <v>8.6910406658099255</v>
      </c>
      <c r="CM68" s="18">
        <f t="shared" si="165"/>
        <v>10.181659942881097</v>
      </c>
      <c r="CN68" s="18">
        <f t="shared" si="165"/>
        <v>9.1706003398656843</v>
      </c>
      <c r="CO68" s="18">
        <f t="shared" si="165"/>
        <v>9.9818469402734706</v>
      </c>
      <c r="CP68" s="18">
        <f t="shared" si="165"/>
        <v>8.1090911442926519</v>
      </c>
      <c r="CR68" s="68">
        <f t="shared" si="137"/>
        <v>-21.33057397909884</v>
      </c>
      <c r="CS68" s="69">
        <f t="shared" si="138"/>
        <v>35.176345816581154</v>
      </c>
      <c r="CT68" s="69">
        <f t="shared" si="139"/>
        <v>13.845771837482316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8.0673498526340568E-3</v>
      </c>
      <c r="C69" s="18">
        <f t="shared" si="157"/>
        <v>5.4794892319381958E-3</v>
      </c>
      <c r="D69" s="18">
        <f t="shared" si="157"/>
        <v>5.0723495962109759E-3</v>
      </c>
      <c r="E69" s="18">
        <f t="shared" si="157"/>
        <v>3.9455228163920927E-3</v>
      </c>
      <c r="F69" s="18">
        <f t="shared" si="157"/>
        <v>3.5557049021989651E-3</v>
      </c>
      <c r="H69" s="68">
        <f t="shared" si="105"/>
        <v>1.9305825541153498</v>
      </c>
      <c r="I69" s="69">
        <f t="shared" si="106"/>
        <v>52.706222633007293</v>
      </c>
      <c r="J69" s="69">
        <f t="shared" si="107"/>
        <v>54.63680518712264</v>
      </c>
      <c r="L69" t="str">
        <f t="shared" si="140"/>
        <v>91 Elementary trades and related occupations</v>
      </c>
      <c r="M69" s="18">
        <f t="shared" si="158"/>
        <v>0.13938161568350349</v>
      </c>
      <c r="N69" s="18">
        <f t="shared" si="158"/>
        <v>0.13644796082889837</v>
      </c>
      <c r="O69" s="18">
        <f t="shared" si="158"/>
        <v>0.11983597771671609</v>
      </c>
      <c r="P69" s="18">
        <f t="shared" si="158"/>
        <v>0.10574399307222325</v>
      </c>
      <c r="Q69" s="18">
        <f t="shared" si="158"/>
        <v>0.1168144615440362</v>
      </c>
      <c r="S69" s="68">
        <f t="shared" si="109"/>
        <v>42.454253592608012</v>
      </c>
      <c r="T69" s="69">
        <f t="shared" si="110"/>
        <v>54.66012691371531</v>
      </c>
      <c r="U69" s="69">
        <f t="shared" si="111"/>
        <v>97.114380506323329</v>
      </c>
      <c r="W69" t="str">
        <f t="shared" si="141"/>
        <v>91 Elementary trades and related occupations</v>
      </c>
      <c r="X69" s="18">
        <f t="shared" si="159"/>
        <v>0.27110937903226656</v>
      </c>
      <c r="Y69" s="18">
        <f t="shared" si="159"/>
        <v>0.25200392925301812</v>
      </c>
      <c r="Z69" s="18">
        <f t="shared" si="159"/>
        <v>0.22259182065473598</v>
      </c>
      <c r="AA69" s="18">
        <f t="shared" si="159"/>
        <v>0.17789599527817995</v>
      </c>
      <c r="AB69" s="18">
        <f t="shared" si="159"/>
        <v>0.16909115663001939</v>
      </c>
      <c r="AD69" s="68">
        <f t="shared" si="113"/>
        <v>-6.6217793745849489</v>
      </c>
      <c r="AE69" s="69">
        <f t="shared" si="114"/>
        <v>49.483332112960511</v>
      </c>
      <c r="AF69" s="69">
        <f t="shared" si="115"/>
        <v>42.861552738375565</v>
      </c>
      <c r="AH69" t="str">
        <f t="shared" si="142"/>
        <v>91 Elementary trades and related occupations</v>
      </c>
      <c r="AI69" s="18">
        <f t="shared" si="160"/>
        <v>0.66595548681121264</v>
      </c>
      <c r="AJ69" s="18">
        <f t="shared" si="160"/>
        <v>0.69358399964659989</v>
      </c>
      <c r="AK69" s="18">
        <f t="shared" si="160"/>
        <v>0.59471909368096343</v>
      </c>
      <c r="AL69" s="18">
        <f t="shared" si="160"/>
        <v>0.56821707849242331</v>
      </c>
      <c r="AM69" s="18">
        <f t="shared" si="160"/>
        <v>0.67407195267056363</v>
      </c>
      <c r="AO69" s="68">
        <f t="shared" si="117"/>
        <v>24.539747266567424</v>
      </c>
      <c r="AP69" s="69">
        <f t="shared" si="118"/>
        <v>55.729107598700963</v>
      </c>
      <c r="AQ69" s="69">
        <f t="shared" si="119"/>
        <v>80.268854865268381</v>
      </c>
      <c r="AS69" t="str">
        <f t="shared" si="143"/>
        <v>91 Elementary trades and related occupations</v>
      </c>
      <c r="AT69" s="18">
        <f t="shared" si="161"/>
        <v>0.79408585809835774</v>
      </c>
      <c r="AU69" s="18">
        <f t="shared" si="161"/>
        <v>0.70266704933129964</v>
      </c>
      <c r="AV69" s="18">
        <f t="shared" si="161"/>
        <v>0.71348051430923587</v>
      </c>
      <c r="AW69" s="18">
        <f t="shared" si="161"/>
        <v>0.60090302910310922</v>
      </c>
      <c r="AX69" s="18">
        <f t="shared" si="161"/>
        <v>0.58399624564607766</v>
      </c>
      <c r="AZ69" s="68">
        <f t="shared" si="121"/>
        <v>-5.1482498167093587</v>
      </c>
      <c r="BA69" s="69">
        <f t="shared" si="122"/>
        <v>44.248511367668669</v>
      </c>
      <c r="BB69" s="69">
        <f t="shared" si="123"/>
        <v>39.10026155095931</v>
      </c>
      <c r="BD69" t="str">
        <f t="shared" si="144"/>
        <v>91 Elementary trades and related occupations</v>
      </c>
      <c r="BE69" s="18">
        <f t="shared" si="162"/>
        <v>1.1525524920386527</v>
      </c>
      <c r="BF69" s="18">
        <f t="shared" si="162"/>
        <v>1.0024416613876415</v>
      </c>
      <c r="BG69" s="18">
        <f t="shared" si="162"/>
        <v>0.94033345324751738</v>
      </c>
      <c r="BH69" s="18">
        <f t="shared" si="162"/>
        <v>0.87532292318382565</v>
      </c>
      <c r="BI69" s="18">
        <f t="shared" si="162"/>
        <v>0.9936420487197124</v>
      </c>
      <c r="BK69" s="68">
        <f t="shared" si="125"/>
        <v>3.325188229564279</v>
      </c>
      <c r="BL69" s="69">
        <f t="shared" si="126"/>
        <v>32.65238768909316</v>
      </c>
      <c r="BM69" s="69">
        <f t="shared" si="127"/>
        <v>35.977575918657436</v>
      </c>
      <c r="BO69" t="str">
        <f t="shared" si="145"/>
        <v>91 Elementary trades and related occupations</v>
      </c>
      <c r="BP69" s="18">
        <f t="shared" si="163"/>
        <v>1.8274910146690015</v>
      </c>
      <c r="BQ69" s="18">
        <f t="shared" si="163"/>
        <v>1.7443335364209607</v>
      </c>
      <c r="BR69" s="18">
        <f t="shared" si="163"/>
        <v>1.6202592739994224</v>
      </c>
      <c r="BS69" s="18">
        <f t="shared" si="163"/>
        <v>1.3697688678796984</v>
      </c>
      <c r="BT69" s="18">
        <f t="shared" si="163"/>
        <v>1.5034470579821015</v>
      </c>
      <c r="BV69" s="68">
        <f t="shared" si="129"/>
        <v>-23.69673264266541</v>
      </c>
      <c r="BW69" s="69">
        <f t="shared" si="130"/>
        <v>29.135201019911534</v>
      </c>
      <c r="BX69" s="69">
        <f t="shared" si="131"/>
        <v>5.4384683772461262</v>
      </c>
      <c r="BZ69" t="str">
        <f t="shared" si="146"/>
        <v>91 Elementary trades and related occupations</v>
      </c>
      <c r="CA69" s="18">
        <f t="shared" si="164"/>
        <v>3.4539261371091285</v>
      </c>
      <c r="CB69" s="18">
        <f t="shared" si="164"/>
        <v>3.0225245449960418</v>
      </c>
      <c r="CC69" s="18">
        <f t="shared" si="164"/>
        <v>2.9927161749348388</v>
      </c>
      <c r="CD69" s="18">
        <f t="shared" si="164"/>
        <v>2.5268958687117249</v>
      </c>
      <c r="CE69" s="18">
        <f t="shared" si="164"/>
        <v>2.7503569024253118</v>
      </c>
      <c r="CG69" s="68">
        <f t="shared" si="133"/>
        <v>-42.145749917096161</v>
      </c>
      <c r="CH69" s="69">
        <f t="shared" si="134"/>
        <v>25.581284729758565</v>
      </c>
      <c r="CI69" s="69">
        <f t="shared" si="135"/>
        <v>-16.564465187337596</v>
      </c>
      <c r="CK69" t="str">
        <f t="shared" si="147"/>
        <v>91 Elementary trades and related occupations</v>
      </c>
      <c r="CL69" s="18">
        <f t="shared" si="165"/>
        <v>4.7114562802235245</v>
      </c>
      <c r="CM69" s="18">
        <f t="shared" si="165"/>
        <v>4.0559863044537421</v>
      </c>
      <c r="CN69" s="18">
        <f t="shared" si="165"/>
        <v>4.2542903675496246</v>
      </c>
      <c r="CO69" s="18">
        <f t="shared" si="165"/>
        <v>3.3470223811477373</v>
      </c>
      <c r="CP69" s="18">
        <f t="shared" si="165"/>
        <v>2.6688762512898725</v>
      </c>
      <c r="CR69" s="68">
        <f t="shared" si="137"/>
        <v>-44.187320174122554</v>
      </c>
      <c r="CS69" s="69">
        <f t="shared" si="138"/>
        <v>19.704832814839403</v>
      </c>
      <c r="CT69" s="69">
        <f t="shared" si="139"/>
        <v>-24.482487359283152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0.50893787931700629</v>
      </c>
      <c r="C70" s="18">
        <f t="shared" si="157"/>
        <v>0.49142662163405504</v>
      </c>
      <c r="D70" s="18">
        <f t="shared" si="157"/>
        <v>0.49041591137274293</v>
      </c>
      <c r="E70" s="18">
        <f t="shared" si="157"/>
        <v>0.50862097823202845</v>
      </c>
      <c r="F70" s="18">
        <f t="shared" si="157"/>
        <v>0.4963153825548115</v>
      </c>
      <c r="H70" s="68">
        <f t="shared" si="105"/>
        <v>47.157078620469562</v>
      </c>
      <c r="I70" s="69">
        <f t="shared" si="106"/>
        <v>71.782169369235973</v>
      </c>
      <c r="J70" s="69">
        <f t="shared" si="107"/>
        <v>118.93924798970555</v>
      </c>
      <c r="L70" t="str">
        <f t="shared" ref="L70" si="166">A70</f>
        <v>92 Elementary administration and service occupations</v>
      </c>
      <c r="M70" s="18">
        <f t="shared" si="158"/>
        <v>2.0270284301641519</v>
      </c>
      <c r="N70" s="18">
        <f t="shared" si="158"/>
        <v>2.2428816317583036</v>
      </c>
      <c r="O70" s="18">
        <f t="shared" si="158"/>
        <v>2.2427066343978246</v>
      </c>
      <c r="P70" s="18">
        <f t="shared" si="158"/>
        <v>2.517814754349911</v>
      </c>
      <c r="Q70" s="18">
        <f t="shared" si="158"/>
        <v>2.9065426455298677</v>
      </c>
      <c r="S70" s="68">
        <f t="shared" si="109"/>
        <v>89.395765680587914</v>
      </c>
      <c r="T70" s="69">
        <f t="shared" si="110"/>
        <v>83.395568539988957</v>
      </c>
      <c r="U70" s="69">
        <f t="shared" si="111"/>
        <v>172.79133422057686</v>
      </c>
      <c r="W70" t="str">
        <f t="shared" ref="W70" si="167">A70</f>
        <v>92 Elementary administration and service occupations</v>
      </c>
      <c r="X70" s="18">
        <f t="shared" si="159"/>
        <v>3.6985752335317472</v>
      </c>
      <c r="Y70" s="18">
        <f t="shared" si="159"/>
        <v>4.1204123000225623</v>
      </c>
      <c r="Z70" s="18">
        <f t="shared" si="159"/>
        <v>4.0495060303691099</v>
      </c>
      <c r="AA70" s="18">
        <f t="shared" si="159"/>
        <v>4.4903723876659836</v>
      </c>
      <c r="AB70" s="18">
        <f t="shared" si="159"/>
        <v>5.1984475820405418</v>
      </c>
      <c r="AD70" s="68">
        <f t="shared" si="113"/>
        <v>57.799462645989571</v>
      </c>
      <c r="AE70" s="69">
        <f t="shared" si="114"/>
        <v>81.623553478068487</v>
      </c>
      <c r="AF70" s="69">
        <f t="shared" si="115"/>
        <v>139.42301612405808</v>
      </c>
      <c r="AH70" t="str">
        <f t="shared" ref="AH70" si="168">L70</f>
        <v>92 Elementary administration and service occupations</v>
      </c>
      <c r="AI70" s="18">
        <f t="shared" si="160"/>
        <v>6.0138257514368698</v>
      </c>
      <c r="AJ70" s="18">
        <f t="shared" si="160"/>
        <v>7.1871460782290608</v>
      </c>
      <c r="AK70" s="18">
        <f t="shared" si="160"/>
        <v>7.2265829100832537</v>
      </c>
      <c r="AL70" s="18">
        <f t="shared" si="160"/>
        <v>8.4499694398209062</v>
      </c>
      <c r="AM70" s="18">
        <f t="shared" si="160"/>
        <v>10.23211098146388</v>
      </c>
      <c r="AO70" s="68">
        <f t="shared" si="117"/>
        <v>55.577166421924353</v>
      </c>
      <c r="AP70" s="69">
        <f t="shared" si="118"/>
        <v>77.987553358798294</v>
      </c>
      <c r="AQ70" s="69">
        <f t="shared" si="119"/>
        <v>133.56471978072267</v>
      </c>
      <c r="AS70" t="str">
        <f t="shared" ref="AS70" si="169">W70</f>
        <v>92 Elementary administration and service occupations</v>
      </c>
      <c r="AT70" s="18">
        <f t="shared" si="161"/>
        <v>5.9957278691722511</v>
      </c>
      <c r="AU70" s="18">
        <f t="shared" si="161"/>
        <v>6.4181091932226844</v>
      </c>
      <c r="AV70" s="18">
        <f t="shared" si="161"/>
        <v>6.5989283042600624</v>
      </c>
      <c r="AW70" s="18">
        <f t="shared" si="161"/>
        <v>7.4601625208615827</v>
      </c>
      <c r="AX70" s="18">
        <f t="shared" si="161"/>
        <v>8.8010358088538627</v>
      </c>
      <c r="AZ70" s="68">
        <f t="shared" si="121"/>
        <v>54.553124193356531</v>
      </c>
      <c r="BA70" s="69">
        <f t="shared" si="122"/>
        <v>77.044341525857888</v>
      </c>
      <c r="BB70" s="69">
        <f t="shared" si="123"/>
        <v>131.5974657192144</v>
      </c>
      <c r="BD70" t="str">
        <f t="shared" ref="BD70" si="170">AH70</f>
        <v>92 Elementary administration and service occupations</v>
      </c>
      <c r="BE70" s="18">
        <f t="shared" si="162"/>
        <v>10.0953590075022</v>
      </c>
      <c r="BF70" s="18">
        <f t="shared" si="162"/>
        <v>9.5083570668593822</v>
      </c>
      <c r="BG70" s="18">
        <f t="shared" si="162"/>
        <v>9.1747620249688637</v>
      </c>
      <c r="BH70" s="18">
        <f t="shared" si="162"/>
        <v>9.0874275725010918</v>
      </c>
      <c r="BI70" s="18">
        <f t="shared" si="162"/>
        <v>8.9599480641243954</v>
      </c>
      <c r="BK70" s="68">
        <f t="shared" si="125"/>
        <v>-4.507598735316976</v>
      </c>
      <c r="BL70" s="69">
        <f t="shared" si="126"/>
        <v>49.258067829239167</v>
      </c>
      <c r="BM70" s="69">
        <f t="shared" si="127"/>
        <v>44.750469093922192</v>
      </c>
      <c r="BO70" t="str">
        <f t="shared" ref="BO70" si="171">AS70</f>
        <v>92 Elementary administration and service occupations</v>
      </c>
      <c r="BP70" s="18">
        <f t="shared" si="163"/>
        <v>15.341736703238254</v>
      </c>
      <c r="BQ70" s="18">
        <f t="shared" si="163"/>
        <v>15.650057623109104</v>
      </c>
      <c r="BR70" s="18">
        <f t="shared" si="163"/>
        <v>15.118319556214333</v>
      </c>
      <c r="BS70" s="18">
        <f t="shared" si="163"/>
        <v>16.15730218882651</v>
      </c>
      <c r="BT70" s="18">
        <f t="shared" si="163"/>
        <v>17.19847846384214</v>
      </c>
      <c r="BV70" s="68">
        <f t="shared" si="129"/>
        <v>-6.4538286091211168</v>
      </c>
      <c r="BW70" s="69">
        <f t="shared" si="130"/>
        <v>46.542535327903991</v>
      </c>
      <c r="BX70" s="69">
        <f t="shared" si="131"/>
        <v>40.088706718782881</v>
      </c>
      <c r="BZ70" t="str">
        <f t="shared" ref="BZ70" si="172">BD70</f>
        <v>92 Elementary administration and service occupations</v>
      </c>
      <c r="CA70" s="18">
        <f t="shared" si="164"/>
        <v>20.186230788423899</v>
      </c>
      <c r="CB70" s="18">
        <f t="shared" si="164"/>
        <v>21.263081468772953</v>
      </c>
      <c r="CC70" s="18">
        <f t="shared" si="164"/>
        <v>20.467965228651408</v>
      </c>
      <c r="CD70" s="18">
        <f t="shared" si="164"/>
        <v>22.009790090187284</v>
      </c>
      <c r="CE70" s="18">
        <f t="shared" si="164"/>
        <v>22.244640520055654</v>
      </c>
      <c r="CG70" s="68">
        <f t="shared" si="133"/>
        <v>-31.583245805805056</v>
      </c>
      <c r="CH70" s="69">
        <f t="shared" si="134"/>
        <v>35.543604044059315</v>
      </c>
      <c r="CI70" s="69">
        <f t="shared" si="135"/>
        <v>3.960358238254253</v>
      </c>
      <c r="CK70" t="str">
        <f t="shared" ref="CK70" si="173">BO70</f>
        <v>92 Elementary administration and service occupations</v>
      </c>
      <c r="CL70" s="18">
        <f t="shared" si="165"/>
        <v>28.085118334298691</v>
      </c>
      <c r="CM70" s="18">
        <f t="shared" si="165"/>
        <v>25.137693772176156</v>
      </c>
      <c r="CN70" s="18">
        <f t="shared" si="165"/>
        <v>24.34664123226057</v>
      </c>
      <c r="CO70" s="18">
        <f t="shared" si="165"/>
        <v>19.854364825051139</v>
      </c>
      <c r="CP70" s="18">
        <f t="shared" si="165"/>
        <v>16.411533174970888</v>
      </c>
      <c r="CR70" s="68">
        <f t="shared" si="137"/>
        <v>-40.02894821570888</v>
      </c>
      <c r="CS70" s="69">
        <f t="shared" si="138"/>
        <v>17.871454462490348</v>
      </c>
      <c r="CT70" s="69">
        <f t="shared" si="139"/>
        <v>-22.157493753218539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45.407890553619794</v>
      </c>
      <c r="I72" s="67">
        <f>IF(D35&gt;0,I35/D35*100,0)</f>
        <v>60.406313176859697</v>
      </c>
      <c r="J72" s="67">
        <f t="shared" ref="J72" si="175">IF(D35&gt;0,(J35/D35)*100,0)</f>
        <v>105.81420373047949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46.138967158101337</v>
      </c>
      <c r="T72" s="67">
        <f t="shared" ref="T72" si="177">IF(O35&gt;0,T35/O35*100,0)</f>
        <v>63.923368756200617</v>
      </c>
      <c r="U72" s="67">
        <f t="shared" ref="U72" si="178">IF(O35&gt;0,(U35/O35)*100,0)</f>
        <v>110.06233591430197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22.9232122646719</v>
      </c>
      <c r="AE72" s="67">
        <f t="shared" ref="AE72" si="180">IF(Z35&gt;0,AE35/Z35*100,0)</f>
        <v>60.255246397587491</v>
      </c>
      <c r="AF72" s="67">
        <f t="shared" ref="AF72" si="181">IF(Z35&gt;0,(AF35/Z35)*100,0)</f>
        <v>83.178458662259388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9.8787233739530365</v>
      </c>
      <c r="AP72" s="67">
        <f t="shared" ref="AP72" si="183">IF(AK35&gt;0,AP35/AK35*100,0)</f>
        <v>54.794204400187056</v>
      </c>
      <c r="AQ72" s="67">
        <f t="shared" ref="AQ72" si="184">IF(AK35&gt;0,(AQ35/AK35)*100,0)</f>
        <v>64.672927774140092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15.882381108522974</v>
      </c>
      <c r="BA72" s="67">
        <f t="shared" ref="BA72" si="186">IF(AV35&gt;0,BA35/AV35*100,0)</f>
        <v>55.687680646852122</v>
      </c>
      <c r="BB72" s="67">
        <f t="shared" ref="BB72" si="187">IF(AV35&gt;0,(BB35/AV35)*100,0)</f>
        <v>71.570061755375093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-2.2181768771311972</v>
      </c>
      <c r="BL72" s="67">
        <f t="shared" ref="BL72" si="189">IF(BG35&gt;0,BL35/BG35*100,0)</f>
        <v>44.860252374543521</v>
      </c>
      <c r="BM72" s="67">
        <f t="shared" ref="BM72" si="190">IF(BG35&gt;0,(BM35/BG35)*100,0)</f>
        <v>42.642075497412321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-17.76825401613138</v>
      </c>
      <c r="BW72" s="67">
        <f t="shared" ref="BW72" si="192">IF(BR35&gt;0,BW35/BR35*100,0)</f>
        <v>40.49135169537243</v>
      </c>
      <c r="BX72" s="67">
        <f t="shared" ref="BX72" si="193">IF(BR35&gt;0,(BX35/BR35)*100,0)</f>
        <v>22.723097679241047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-37.047679208777396</v>
      </c>
      <c r="CH72" s="67">
        <f t="shared" ref="CH72" si="195">IF(CC35&gt;0,CH35/CC35*100,0)</f>
        <v>32.351266385743074</v>
      </c>
      <c r="CI72" s="67">
        <f t="shared" ref="CI72" si="196">IF(CC35&gt;0,(CI35/CC35)*100,0)</f>
        <v>-4.6964128230343203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-11.032463174114985</v>
      </c>
      <c r="CS72" s="67">
        <f t="shared" ref="CS72" si="198">IF(CN35&gt;0,CS35/CN35*100,0)</f>
        <v>26.742485059964611</v>
      </c>
      <c r="CT72" s="67">
        <f t="shared" ref="CT72" si="199">IF(CN35&gt;0,(CT35/CN35)*100,0)</f>
        <v>15.710021885849626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Solent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Solent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Solent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Solent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Solent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Solent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Solent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Solent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Solent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5.1994965136550997</v>
      </c>
      <c r="C82" s="18">
        <f t="shared" si="210"/>
        <v>13.16567092838512</v>
      </c>
      <c r="D82" s="18">
        <f t="shared" si="210"/>
        <v>0.62505548860063431</v>
      </c>
      <c r="E82" s="18">
        <f t="shared" si="210"/>
        <v>2.6194307205232192</v>
      </c>
      <c r="F82" s="18">
        <f t="shared" ref="F82:F107" si="211">IF(AND(F$6-C$6 &lt;&gt; 0,C8&lt;&gt;0,F8&lt;&gt;0),(EXP(LN(F8/C8)/(F$6-C$6))-1)*100,0)</f>
        <v>2.6174778081886174</v>
      </c>
      <c r="H82" s="18">
        <f t="shared" ref="H82:H107" si="212">IF($F$6-$D$6 &lt;&gt; 0,(EXP(LN(1+(H45/100))/($F$6-$D$6))-1)*100,0)</f>
        <v>1.9502851956850753</v>
      </c>
      <c r="I82" s="18">
        <f t="shared" ref="I82:I107" si="213">IF(D8&gt;0,((1+(I8/D8))^(1/($F$6-$D$6))-1)*100,0)</f>
        <v>3.215740875814288</v>
      </c>
      <c r="J82" s="18">
        <f t="shared" ref="J82:J107" si="214">IF($F$6-$D$6 &lt;&gt; 0,(EXP(LN(1+(J45/100))/($F$6-$D$6))-1)*100,0)</f>
        <v>4.5302510063145007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6.6208858468969956</v>
      </c>
      <c r="N82" s="18">
        <f t="shared" si="215"/>
        <v>9.6114694837821979</v>
      </c>
      <c r="O82" s="18">
        <f t="shared" si="215"/>
        <v>0.49571801894252587</v>
      </c>
      <c r="P82" s="18">
        <f t="shared" si="215"/>
        <v>2.5266586062713703</v>
      </c>
      <c r="Q82" s="18">
        <f t="shared" ref="Q82:Q107" si="216">IF(AND(Q$6-N$6 &lt;&gt; 0,N8&lt;&gt;0,Q8&lt;&gt;0),(EXP(LN(Q8/N8)/(Q$6-N$6))-1)*100,0)</f>
        <v>2.3140118180552172</v>
      </c>
      <c r="S82" s="18">
        <f t="shared" ref="S82:S107" si="217">IF($F$6-$D$6 &lt;&gt; 0,(EXP(LN(1+(S45/100))/($F$6-$D$6))-1)*100,0)</f>
        <v>1.8451584800639909</v>
      </c>
      <c r="T82" s="18">
        <f t="shared" ref="T82:T107" si="218">IF(O8&gt;0,((1+(T8/O8))^(1/($F$6-$D$6))-1)*100,0)</f>
        <v>3.1931646368543509</v>
      </c>
      <c r="U82" s="18">
        <f t="shared" ref="U82:U107" si="219">IF($F$6-$D$6 &lt;&gt; 0,(EXP(LN(1+(U45/100))/($F$6-$D$6))-1)*100,0)</f>
        <v>4.4372338513760434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4.1945831720802351</v>
      </c>
      <c r="Y82" s="18">
        <f t="shared" si="220"/>
        <v>-1.7238315949885563</v>
      </c>
      <c r="Z82" s="18">
        <f t="shared" si="220"/>
        <v>-0.89843179394556438</v>
      </c>
      <c r="AA82" s="18">
        <f t="shared" si="220"/>
        <v>1.373929913019678</v>
      </c>
      <c r="AB82" s="18">
        <f t="shared" ref="AB82:AB107" si="221">IF(AND(AB$6-Y$6 &lt;&gt; 0,Y8&lt;&gt;0,AB8&lt;&gt;0),(EXP(LN(AB8/Y8)/(AB$6-Y$6))-1)*100,0)</f>
        <v>0.46322257112374476</v>
      </c>
      <c r="AD82" s="18">
        <f t="shared" ref="AD82:AD107" si="222">IF($F$6-$D$6 &lt;&gt; 0,(EXP(LN(1+(AD45/100))/($F$6-$D$6))-1)*100,0)</f>
        <v>0.61074485488692432</v>
      </c>
      <c r="AE82" s="18">
        <f t="shared" ref="AE82:AE107" si="223">IF(Z8&gt;0,((1+(AE8/Z8))^(1/($F$6-$D$6))-1)*100,0)</f>
        <v>3.0822331167755124</v>
      </c>
      <c r="AF82" s="18">
        <f t="shared" ref="AF82:AF107" si="224">IF($F$6-$D$6 &lt;&gt; 0,(EXP(LN(1+(AF45/100))/($F$6-$D$6))-1)*100,0)</f>
        <v>3.4876953728563365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3.7305216235938854</v>
      </c>
      <c r="AJ82" s="18">
        <f t="shared" si="225"/>
        <v>1.5959435646944797</v>
      </c>
      <c r="AK82" s="18">
        <f t="shared" si="225"/>
        <v>-1.839661751562327</v>
      </c>
      <c r="AL82" s="18">
        <f t="shared" si="225"/>
        <v>0.86025415582933196</v>
      </c>
      <c r="AM82" s="18">
        <f t="shared" ref="AM82:AM107" si="226">IF(AND(AM$6-AJ$6 &lt;&gt; 0,AJ8&lt;&gt;0,AM8&lt;&gt;0),(EXP(LN(AM8/AJ8)/(AM$6-AJ$6))-1)*100,0)</f>
        <v>5.4084806481524694E-2</v>
      </c>
      <c r="AO82" s="18">
        <f t="shared" ref="AO82:AO107" si="227">IF($F$6-$D$6 &lt;&gt; 0,(EXP(LN(1+(AO45/100))/($F$6-$D$6))-1)*100,0)</f>
        <v>-4.7869825857449477E-2</v>
      </c>
      <c r="AP82" s="18">
        <f t="shared" ref="AP82:AP107" si="228">IF(AK8&gt;0,((1+(AP8/AK8))^(1/($F$6-$D$6))-1)*100,0)</f>
        <v>2.7596439140613382</v>
      </c>
      <c r="AQ82" s="18">
        <f t="shared" ref="AQ82:AQ107" si="229">IF($F$6-$D$6 &lt;&gt; 0,(EXP(LN(1+(AQ45/100))/($F$6-$D$6))-1)*100,0)</f>
        <v>2.7269808485839597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3.5882812989711077</v>
      </c>
      <c r="AU82" s="18">
        <f t="shared" si="230"/>
        <v>0.68518264347512403</v>
      </c>
      <c r="AV82" s="18">
        <f t="shared" si="230"/>
        <v>-2.2726340279994983</v>
      </c>
      <c r="AW82" s="18">
        <f t="shared" si="230"/>
        <v>0.96745994765001786</v>
      </c>
      <c r="AX82" s="18">
        <f t="shared" ref="AX82:AX107" si="231">IF(AND(AX$6-AU$6 &lt;&gt; 0,AU8&lt;&gt;0,AX8&lt;&gt;0),(EXP(LN(AX8/AU8)/(AX$6-AU$6))-1)*100,0)</f>
        <v>-7.3931151526573924E-2</v>
      </c>
      <c r="AZ82" s="18">
        <f t="shared" ref="AZ82:AZ107" si="232">IF($F$6-$D$6 &lt;&gt; 0,(EXP(LN(1+(AZ45/100))/($F$6-$D$6))-1)*100,0)</f>
        <v>-0.12433476288477019</v>
      </c>
      <c r="BA82" s="18">
        <f t="shared" ref="BA82:BA107" si="233">IF(AV8&gt;0,((1+(BA8/AV8))^(1/($F$6-$D$6))-1)*100,0)</f>
        <v>2.7133672467200443</v>
      </c>
      <c r="BB82" s="18">
        <f t="shared" ref="BB82:BB107" si="234">IF($F$6-$D$6 &lt;&gt; 0,(EXP(LN(1+(BB45/100))/($F$6-$D$6))-1)*100,0)</f>
        <v>2.6281436686249604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0.60626686644600358</v>
      </c>
      <c r="BF82" s="18">
        <f t="shared" si="235"/>
        <v>9.3115175773931256</v>
      </c>
      <c r="BG82" s="18">
        <f t="shared" si="235"/>
        <v>-2.7972729107953676</v>
      </c>
      <c r="BH82" s="18">
        <f t="shared" si="235"/>
        <v>0.55546868089633161</v>
      </c>
      <c r="BI82" s="18">
        <f t="shared" ref="BI82:BI107" si="236">IF(AND(BI$6-BF$6 &lt;&gt; 0,BF8&lt;&gt;0,BI8&lt;&gt;0),(EXP(LN(BI8/BF8)/(BI$6-BF$6))-1)*100,0)</f>
        <v>1.6049109849847198E-2</v>
      </c>
      <c r="BK82" s="18">
        <f t="shared" ref="BK82:BK107" si="237">IF($F$6-$D$6 &lt;&gt; 0,(EXP(LN(1+(BK45/100))/($F$6-$D$6))-1)*100,0)</f>
        <v>-0.57476803796494558</v>
      </c>
      <c r="BL82" s="18">
        <f t="shared" ref="BL82:BL107" si="238">IF(BG8&gt;0,((1+(BL8/BG8))^(1/($F$6-$D$6))-1)*100,0)</f>
        <v>2.2525337290323355</v>
      </c>
      <c r="BM82" s="18">
        <f t="shared" ref="BM82:BM107" si="239">IF($F$6-$D$6 &lt;&gt; 0,(EXP(LN(1+(BM45/100))/($F$6-$D$6))-1)*100,0)</f>
        <v>1.8366332066239721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1.5254805658555748</v>
      </c>
      <c r="BQ82" s="18">
        <f t="shared" si="240"/>
        <v>-5.7835009543232179</v>
      </c>
      <c r="BR82" s="18">
        <f t="shared" si="240"/>
        <v>-2.7970824525746396</v>
      </c>
      <c r="BS82" s="18">
        <f t="shared" si="240"/>
        <v>-1.8811165662210083</v>
      </c>
      <c r="BT82" s="18">
        <f t="shared" ref="BT82:BT107" si="241">IF(AND(BT$6-BQ$6 &lt;&gt; 0,BQ8&lt;&gt;0,BT8&lt;&gt;0),(EXP(LN(BT8/BQ8)/(BT$6-BQ$6))-1)*100,0)</f>
        <v>-2.4161182081043675</v>
      </c>
      <c r="BV82" s="18">
        <f t="shared" ref="BV82:BV107" si="242">IF($F$6-$D$6 &lt;&gt; 0,(EXP(LN(1+(BV45/100))/($F$6-$D$6))-1)*100,0)</f>
        <v>-2.1873935738688455</v>
      </c>
      <c r="BW82" s="18">
        <f t="shared" ref="BW82:BW107" si="243">IF(BR8&gt;0,((1+(BW8/BR8))^(1/($F$6-$D$6))-1)*100,0)</f>
        <v>2.1318645103067357</v>
      </c>
      <c r="BX82" s="18">
        <f t="shared" ref="BX82:BX107" si="244">IF($F$6-$D$6 &lt;&gt; 0,(EXP(LN(1+(BX45/100))/($F$6-$D$6))-1)*100,0)</f>
        <v>0.57537720801243974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-0.64476564981220674</v>
      </c>
      <c r="CB82" s="18">
        <f t="shared" si="245"/>
        <v>-1.6477340681356534</v>
      </c>
      <c r="CC82" s="18">
        <f t="shared" si="245"/>
        <v>-0.84525732359614913</v>
      </c>
      <c r="CD82" s="18">
        <f t="shared" si="245"/>
        <v>-2.4839172518062003</v>
      </c>
      <c r="CE82" s="18">
        <f t="shared" ref="CE82:CE107" si="246">IF(AND(CE$6-CB$6 &lt;&gt; 0,CB8&lt;&gt;0,CE8&lt;&gt;0),(EXP(LN(CE8/CB8)/(CE$6-CB$6))-1)*100,0)</f>
        <v>-1.9224420296599654</v>
      </c>
      <c r="CG82" s="18">
        <f t="shared" ref="CG82:CG107" si="247">IF($F$6-$D$6 &lt;&gt; 0,(EXP(LN(1+(CG45/100))/($F$6-$D$6))-1)*100,0)</f>
        <v>-1.9407285886897108</v>
      </c>
      <c r="CH82" s="18">
        <f t="shared" ref="CH82:CH107" si="248">IF(CC8&gt;0,((1+(CH8/CC8))^(1/($F$6-$D$6))-1)*100,0)</f>
        <v>2.1795328374358602</v>
      </c>
      <c r="CI82" s="18">
        <f t="shared" ref="CI82:CI107" si="249">IF($F$6-$D$6 &lt;&gt; 0,(EXP(LN(1+(CI45/100))/($F$6-$D$6))-1)*100,0)</f>
        <v>0.80108678944821321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4.5303072124478705</v>
      </c>
      <c r="CM82" s="18">
        <f t="shared" si="250"/>
        <v>-8.3583408493089433</v>
      </c>
      <c r="CN82" s="18">
        <f t="shared" si="250"/>
        <v>0.51754873252696232</v>
      </c>
      <c r="CO82" s="18">
        <f t="shared" si="250"/>
        <v>2.1402071447408799</v>
      </c>
      <c r="CP82" s="18">
        <f t="shared" ref="CP82:CP107" si="251">IF(AND(CP$6-CM$6 &lt;&gt; 0,CM8&lt;&gt;0,CP8&lt;&gt;0),(EXP(LN(CP8/CM8)/(CP$6-CM$6))-1)*100,0)</f>
        <v>0.94373228206847681</v>
      </c>
      <c r="CR82" s="18">
        <f t="shared" ref="CR82:CR107" si="252">IF($F$6-$D$6 &lt;&gt; 0,(EXP(LN(1+(CR45/100))/($F$6-$D$6))-1)*100,0)</f>
        <v>1.5964311800032105</v>
      </c>
      <c r="CS82" s="18">
        <f t="shared" ref="CS82:CS107" si="253">IF(CN8&gt;0,((1+(CS8/CN8))^(1/($F$6-$D$6))-1)*100,0)</f>
        <v>1.9204154404678597</v>
      </c>
      <c r="CT82" s="18">
        <f t="shared" ref="CT82:CT107" si="254">IF($F$6-$D$6 &lt;&gt; 0,(EXP(LN(1+(CT45/100))/($F$6-$D$6))-1)*100,0)</f>
        <v>3.1759551358510052</v>
      </c>
    </row>
    <row r="83" spans="1:98" x14ac:dyDescent="0.2">
      <c r="A83" t="str">
        <f t="shared" si="209"/>
        <v>12 Other managers and proprietors</v>
      </c>
      <c r="B83" s="18">
        <f t="shared" si="210"/>
        <v>6.1307195391032687</v>
      </c>
      <c r="C83" s="18">
        <f t="shared" si="210"/>
        <v>0.84970125492878079</v>
      </c>
      <c r="D83" s="18">
        <f t="shared" si="210"/>
        <v>6.7853781979960948</v>
      </c>
      <c r="E83" s="18">
        <f t="shared" si="210"/>
        <v>3.2585082497652573</v>
      </c>
      <c r="F83" s="18">
        <f t="shared" si="211"/>
        <v>4.1941298337530686</v>
      </c>
      <c r="H83" s="18">
        <f t="shared" si="212"/>
        <v>4.4209951465538522</v>
      </c>
      <c r="I83" s="18">
        <f t="shared" si="213"/>
        <v>4.5415556081957131</v>
      </c>
      <c r="J83" s="18">
        <f t="shared" si="214"/>
        <v>7.2574673375521037</v>
      </c>
      <c r="L83" t="str">
        <f t="shared" ref="L83:L106" si="255">A83</f>
        <v>12 Other managers and proprietors</v>
      </c>
      <c r="M83" s="18">
        <f t="shared" si="215"/>
        <v>5.1779210386663665</v>
      </c>
      <c r="N83" s="18">
        <f t="shared" si="215"/>
        <v>8.6457885547322597</v>
      </c>
      <c r="O83" s="18">
        <f t="shared" si="215"/>
        <v>6.9952651568264468</v>
      </c>
      <c r="P83" s="18">
        <f t="shared" si="215"/>
        <v>3.4503791375462889</v>
      </c>
      <c r="Q83" s="18">
        <f t="shared" si="216"/>
        <v>4.8660198860490889</v>
      </c>
      <c r="S83" s="18">
        <f t="shared" si="217"/>
        <v>4.6187622489633373</v>
      </c>
      <c r="T83" s="18">
        <f t="shared" si="218"/>
        <v>4.5468807942880218</v>
      </c>
      <c r="U83" s="18">
        <f t="shared" si="219"/>
        <v>7.3976081759563828</v>
      </c>
      <c r="W83" t="str">
        <f t="shared" ref="W83:W106" si="256">A83</f>
        <v>12 Other managers and proprietors</v>
      </c>
      <c r="X83" s="18">
        <f t="shared" si="220"/>
        <v>2.2657873252961647</v>
      </c>
      <c r="Y83" s="18">
        <f t="shared" si="220"/>
        <v>-3.6288978726485066</v>
      </c>
      <c r="Z83" s="18">
        <f t="shared" si="220"/>
        <v>5.1931324019440783</v>
      </c>
      <c r="AA83" s="18">
        <f t="shared" si="220"/>
        <v>2.2059594644429525</v>
      </c>
      <c r="AB83" s="18">
        <f t="shared" si="221"/>
        <v>2.7520209508666182</v>
      </c>
      <c r="AD83" s="18">
        <f t="shared" si="222"/>
        <v>3.1921376081107899</v>
      </c>
      <c r="AE83" s="18">
        <f t="shared" si="223"/>
        <v>4.2696790651552519</v>
      </c>
      <c r="AF83" s="18">
        <f t="shared" si="224"/>
        <v>6.2261622029965658</v>
      </c>
      <c r="AH83" t="str">
        <f t="shared" ref="AH83:AH106" si="257">L83</f>
        <v>12 Other managers and proprietors</v>
      </c>
      <c r="AI83" s="18">
        <f t="shared" si="225"/>
        <v>2.9562854982222664</v>
      </c>
      <c r="AJ83" s="18">
        <f t="shared" si="225"/>
        <v>1.4120688840471463</v>
      </c>
      <c r="AK83" s="18">
        <f t="shared" si="225"/>
        <v>4.156780512842384</v>
      </c>
      <c r="AL83" s="18">
        <f t="shared" si="225"/>
        <v>2.1700865318901696</v>
      </c>
      <c r="AM83" s="18">
        <f t="shared" si="226"/>
        <v>2.7389947328326336</v>
      </c>
      <c r="AO83" s="18">
        <f t="shared" si="227"/>
        <v>2.8280712800264229</v>
      </c>
      <c r="AP83" s="18">
        <f t="shared" si="228"/>
        <v>4.1728849591517347</v>
      </c>
      <c r="AQ83" s="18">
        <f t="shared" si="229"/>
        <v>5.9087213644571479</v>
      </c>
      <c r="AS83" t="str">
        <f t="shared" ref="AS83:AS106" si="258">W83</f>
        <v>12 Other managers and proprietors</v>
      </c>
      <c r="AT83" s="18">
        <f t="shared" si="230"/>
        <v>1.7538779889855194</v>
      </c>
      <c r="AU83" s="18">
        <f t="shared" si="230"/>
        <v>-1.1930030699880523</v>
      </c>
      <c r="AV83" s="18">
        <f t="shared" si="230"/>
        <v>4.6149977637514938</v>
      </c>
      <c r="AW83" s="18">
        <f t="shared" si="230"/>
        <v>1.8016343187919004</v>
      </c>
      <c r="AX83" s="18">
        <f t="shared" si="231"/>
        <v>2.4811663509435533</v>
      </c>
      <c r="AZ83" s="18">
        <f t="shared" si="232"/>
        <v>2.7309135521611516</v>
      </c>
      <c r="BA83" s="18">
        <f t="shared" si="233"/>
        <v>3.9659869301272632</v>
      </c>
      <c r="BB83" s="18">
        <f t="shared" si="234"/>
        <v>5.6795358624237124</v>
      </c>
      <c r="BD83" t="str">
        <f t="shared" ref="BD83:BD106" si="259">AH83</f>
        <v>12 Other managers and proprietors</v>
      </c>
      <c r="BE83" s="18">
        <f t="shared" si="235"/>
        <v>-3.5038625929186051</v>
      </c>
      <c r="BF83" s="18">
        <f t="shared" si="235"/>
        <v>5.9056976022198393</v>
      </c>
      <c r="BG83" s="18">
        <f t="shared" si="235"/>
        <v>2.4617715508002957</v>
      </c>
      <c r="BH83" s="18">
        <f t="shared" si="235"/>
        <v>0.55865218090140889</v>
      </c>
      <c r="BI83" s="18">
        <f t="shared" si="236"/>
        <v>1.4776009804457368</v>
      </c>
      <c r="BK83" s="18">
        <f t="shared" si="237"/>
        <v>1.1890649218273763</v>
      </c>
      <c r="BL83" s="18">
        <f t="shared" si="238"/>
        <v>2.9902744716489238</v>
      </c>
      <c r="BM83" s="18">
        <f t="shared" si="239"/>
        <v>3.8002922758735957</v>
      </c>
      <c r="BO83" t="str">
        <f t="shared" ref="BO83:BO106" si="260">AS83</f>
        <v>12 Other managers and proprietors</v>
      </c>
      <c r="BP83" s="18">
        <f t="shared" si="240"/>
        <v>-0.7943902223826238</v>
      </c>
      <c r="BQ83" s="18">
        <f t="shared" si="240"/>
        <v>-5.2909245920117032</v>
      </c>
      <c r="BR83" s="18">
        <f t="shared" si="240"/>
        <v>4.0912743217987879</v>
      </c>
      <c r="BS83" s="18">
        <f t="shared" si="240"/>
        <v>-0.12731044487764853</v>
      </c>
      <c r="BT83" s="18">
        <f t="shared" si="241"/>
        <v>0.83717435166319465</v>
      </c>
      <c r="BV83" s="18">
        <f t="shared" si="242"/>
        <v>1.2595373520032593</v>
      </c>
      <c r="BW83" s="18">
        <f t="shared" si="243"/>
        <v>3.3583766618170419</v>
      </c>
      <c r="BX83" s="18">
        <f t="shared" si="244"/>
        <v>4.1783188837916541</v>
      </c>
      <c r="BZ83" t="str">
        <f t="shared" ref="BZ83:BZ106" si="261">BD83</f>
        <v>12 Other managers and proprietors</v>
      </c>
      <c r="CA83" s="18">
        <f t="shared" si="245"/>
        <v>-2.8977901807104245</v>
      </c>
      <c r="CB83" s="18">
        <f t="shared" si="245"/>
        <v>-14.088471989980233</v>
      </c>
      <c r="CC83" s="18">
        <f t="shared" si="245"/>
        <v>3.055906268007913</v>
      </c>
      <c r="CD83" s="18">
        <f t="shared" si="245"/>
        <v>-2.3871095402208775</v>
      </c>
      <c r="CE83" s="18">
        <f t="shared" si="246"/>
        <v>-1.5069751288920297</v>
      </c>
      <c r="CG83" s="18">
        <f t="shared" si="247"/>
        <v>-0.6054868129294011</v>
      </c>
      <c r="CH83" s="18">
        <f t="shared" si="248"/>
        <v>2.6327016415750748</v>
      </c>
      <c r="CI83" s="18">
        <f t="shared" si="249"/>
        <v>2.2177082128379322</v>
      </c>
      <c r="CK83" t="str">
        <f t="shared" ref="CK83:CK106" si="262">BO83</f>
        <v>12 Other managers and proprietors</v>
      </c>
      <c r="CL83" s="18">
        <f t="shared" si="250"/>
        <v>0.28472096151652693</v>
      </c>
      <c r="CM83" s="18">
        <f t="shared" si="250"/>
        <v>-14.168443331384239</v>
      </c>
      <c r="CN83" s="18">
        <f t="shared" si="250"/>
        <v>7.4771806772484517</v>
      </c>
      <c r="CO83" s="18">
        <f t="shared" si="250"/>
        <v>2.604329034669095</v>
      </c>
      <c r="CP83" s="18">
        <f t="shared" si="251"/>
        <v>2.9479784011732013</v>
      </c>
      <c r="CR83" s="18">
        <f t="shared" si="252"/>
        <v>4.2035572625801709</v>
      </c>
      <c r="CS83" s="18">
        <f t="shared" si="253"/>
        <v>2.809644405376388</v>
      </c>
      <c r="CT83" s="18">
        <f t="shared" si="254"/>
        <v>5.9209249806067454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5.2802282226341646</v>
      </c>
      <c r="C84" s="18">
        <f t="shared" si="210"/>
        <v>7.9689376375582155</v>
      </c>
      <c r="D84" s="18">
        <f t="shared" si="210"/>
        <v>2.3187522345752942</v>
      </c>
      <c r="E84" s="18">
        <f t="shared" si="210"/>
        <v>2.2713520636614914</v>
      </c>
      <c r="F84" s="18">
        <f t="shared" si="211"/>
        <v>2.6333338208482715</v>
      </c>
      <c r="H84" s="18">
        <f t="shared" si="212"/>
        <v>2.2871496802862046</v>
      </c>
      <c r="I84" s="18">
        <f t="shared" si="213"/>
        <v>2.5439430871489144</v>
      </c>
      <c r="J84" s="18">
        <f t="shared" si="214"/>
        <v>4.2294583081322168</v>
      </c>
      <c r="L84" t="str">
        <f t="shared" si="255"/>
        <v>21 Science, research, engineering and technology professionals</v>
      </c>
      <c r="M84" s="18">
        <f t="shared" si="215"/>
        <v>4.3127369389349912</v>
      </c>
      <c r="N84" s="18">
        <f t="shared" si="215"/>
        <v>14.206789957775134</v>
      </c>
      <c r="O84" s="18">
        <f t="shared" si="215"/>
        <v>3.3059647851342522</v>
      </c>
      <c r="P84" s="18">
        <f t="shared" si="215"/>
        <v>2.6924675706381462</v>
      </c>
      <c r="Q84" s="18">
        <f t="shared" si="216"/>
        <v>3.5694215438656585</v>
      </c>
      <c r="S84" s="18">
        <f t="shared" si="217"/>
        <v>2.8965607543117056</v>
      </c>
      <c r="T84" s="18">
        <f t="shared" si="218"/>
        <v>2.8148716829180742</v>
      </c>
      <c r="U84" s="18">
        <f t="shared" si="219"/>
        <v>4.9058820718455243</v>
      </c>
      <c r="W84" t="str">
        <f t="shared" si="256"/>
        <v>21 Science, research, engineering and technology professionals</v>
      </c>
      <c r="X84" s="18">
        <f t="shared" si="220"/>
        <v>0.59576133651522145</v>
      </c>
      <c r="Y84" s="18">
        <f t="shared" si="220"/>
        <v>6.1780501256691878E-2</v>
      </c>
      <c r="Z84" s="18">
        <f t="shared" si="220"/>
        <v>0.79183223595007401</v>
      </c>
      <c r="AA84" s="18">
        <f t="shared" si="220"/>
        <v>0.54485175120175811</v>
      </c>
      <c r="AB84" s="18">
        <f t="shared" si="221"/>
        <v>0.59168470102157755</v>
      </c>
      <c r="AD84" s="18">
        <f t="shared" si="222"/>
        <v>0.62711126151038243</v>
      </c>
      <c r="AE84" s="18">
        <f t="shared" si="223"/>
        <v>2.3844157240538566</v>
      </c>
      <c r="AF84" s="18">
        <f t="shared" si="224"/>
        <v>2.8411078600180328</v>
      </c>
      <c r="AH84" t="str">
        <f t="shared" si="257"/>
        <v>21 Science, research, engineering and technology professionals</v>
      </c>
      <c r="AI84" s="18">
        <f t="shared" si="225"/>
        <v>0.22699651001829579</v>
      </c>
      <c r="AJ84" s="18">
        <f t="shared" si="225"/>
        <v>5.0748866699966921</v>
      </c>
      <c r="AK84" s="18">
        <f t="shared" si="225"/>
        <v>0.81213108490245656</v>
      </c>
      <c r="AL84" s="18">
        <f t="shared" si="225"/>
        <v>1.2276705083197781</v>
      </c>
      <c r="AM84" s="18">
        <f t="shared" si="226"/>
        <v>1.3335968989616864</v>
      </c>
      <c r="AO84" s="18">
        <f t="shared" si="227"/>
        <v>1.0889674016826278</v>
      </c>
      <c r="AP84" s="18">
        <f t="shared" si="228"/>
        <v>2.3916246881017678</v>
      </c>
      <c r="AQ84" s="18">
        <f t="shared" si="229"/>
        <v>3.191134232684556</v>
      </c>
      <c r="AS84" t="str">
        <f t="shared" si="258"/>
        <v>21 Science, research, engineering and technology professionals</v>
      </c>
      <c r="AT84" s="18">
        <f t="shared" si="230"/>
        <v>0.8954328453384397</v>
      </c>
      <c r="AU84" s="18">
        <f t="shared" si="230"/>
        <v>-6.2138250802779016E-2</v>
      </c>
      <c r="AV84" s="18">
        <f t="shared" si="230"/>
        <v>-1.261185312829749</v>
      </c>
      <c r="AW84" s="18">
        <f t="shared" si="230"/>
        <v>-0.23050396492615421</v>
      </c>
      <c r="AX84" s="18">
        <f t="shared" si="231"/>
        <v>-0.54326188586000246</v>
      </c>
      <c r="AZ84" s="18">
        <f t="shared" si="232"/>
        <v>-0.57525431607068356</v>
      </c>
      <c r="BA84" s="18">
        <f t="shared" si="233"/>
        <v>1.9836801419550243</v>
      </c>
      <c r="BB84" s="18">
        <f t="shared" si="234"/>
        <v>1.5512957611711009</v>
      </c>
      <c r="BD84" t="str">
        <f t="shared" si="259"/>
        <v>21 Science, research, engineering and technology professionals</v>
      </c>
      <c r="BE84" s="18">
        <f t="shared" si="235"/>
        <v>-1.6836996486050859</v>
      </c>
      <c r="BF84" s="18">
        <f t="shared" si="235"/>
        <v>10.730395586042562</v>
      </c>
      <c r="BG84" s="18">
        <f t="shared" si="235"/>
        <v>-1.5997200903260289</v>
      </c>
      <c r="BH84" s="18">
        <f t="shared" si="235"/>
        <v>-0.60966475203373394</v>
      </c>
      <c r="BI84" s="18">
        <f t="shared" si="236"/>
        <v>-0.24879981617355051</v>
      </c>
      <c r="BK84" s="18">
        <f t="shared" si="237"/>
        <v>-0.94078510539021831</v>
      </c>
      <c r="BL84" s="18">
        <f t="shared" si="238"/>
        <v>1.5434398461018572</v>
      </c>
      <c r="BM84" s="18">
        <f t="shared" si="239"/>
        <v>0.79481482335237441</v>
      </c>
      <c r="BO84" t="str">
        <f t="shared" si="260"/>
        <v>21 Science, research, engineering and technology professionals</v>
      </c>
      <c r="BP84" s="18">
        <f t="shared" si="240"/>
        <v>0.24884386988128782</v>
      </c>
      <c r="BQ84" s="18">
        <f t="shared" si="240"/>
        <v>-3.3998962906180097</v>
      </c>
      <c r="BR84" s="18">
        <f t="shared" si="240"/>
        <v>-0.40595049056195709</v>
      </c>
      <c r="BS84" s="18">
        <f t="shared" si="240"/>
        <v>-1.3909320397514358</v>
      </c>
      <c r="BT84" s="18">
        <f t="shared" si="241"/>
        <v>-1.2113460431157019</v>
      </c>
      <c r="BV84" s="18">
        <f t="shared" si="242"/>
        <v>-1.0636920232916514</v>
      </c>
      <c r="BW84" s="18">
        <f t="shared" si="243"/>
        <v>1.8047487462144796</v>
      </c>
      <c r="BX84" s="18">
        <f t="shared" si="244"/>
        <v>0.99166820745471007</v>
      </c>
      <c r="BZ84" t="str">
        <f t="shared" si="261"/>
        <v>21 Science, research, engineering and technology professionals</v>
      </c>
      <c r="CA84" s="18">
        <f t="shared" si="245"/>
        <v>-3.3865694985647399</v>
      </c>
      <c r="CB84" s="18">
        <f t="shared" si="245"/>
        <v>-2.7318820333301796</v>
      </c>
      <c r="CC84" s="18">
        <f t="shared" si="245"/>
        <v>1.0277660218314999</v>
      </c>
      <c r="CD84" s="18">
        <f t="shared" si="245"/>
        <v>-3.5987457102086506</v>
      </c>
      <c r="CE84" s="18">
        <f t="shared" si="246"/>
        <v>-2.1214404761574213</v>
      </c>
      <c r="CG84" s="18">
        <f t="shared" si="247"/>
        <v>-2.0806084224367472</v>
      </c>
      <c r="CH84" s="18">
        <f t="shared" si="248"/>
        <v>1.6426445872065321</v>
      </c>
      <c r="CI84" s="18">
        <f t="shared" si="249"/>
        <v>4.2256904820980878E-2</v>
      </c>
      <c r="CK84" t="str">
        <f t="shared" si="262"/>
        <v>21 Science, research, engineering and technology professionals</v>
      </c>
      <c r="CL84" s="18">
        <f t="shared" si="250"/>
        <v>4.9463975068925858</v>
      </c>
      <c r="CM84" s="18">
        <f t="shared" si="250"/>
        <v>-0.16496132420916743</v>
      </c>
      <c r="CN84" s="18">
        <f t="shared" si="250"/>
        <v>7.5151575131203296</v>
      </c>
      <c r="CO84" s="18">
        <f t="shared" si="250"/>
        <v>4.0900405998657074</v>
      </c>
      <c r="CP84" s="18">
        <f t="shared" si="251"/>
        <v>4.8745723633567994</v>
      </c>
      <c r="CR84" s="18">
        <f t="shared" si="252"/>
        <v>5.219447525895915</v>
      </c>
      <c r="CS84" s="18">
        <f t="shared" si="253"/>
        <v>2.5583143221656668</v>
      </c>
      <c r="CT84" s="18">
        <f t="shared" si="254"/>
        <v>6.5930976576544342</v>
      </c>
    </row>
    <row r="85" spans="1:98" x14ac:dyDescent="0.2">
      <c r="A85" t="str">
        <f t="shared" si="209"/>
        <v>22 Health professionals</v>
      </c>
      <c r="B85" s="18">
        <f t="shared" si="210"/>
        <v>7.8683757195992188</v>
      </c>
      <c r="C85" s="18">
        <f t="shared" si="210"/>
        <v>5.2320339749845513</v>
      </c>
      <c r="D85" s="18">
        <f t="shared" si="210"/>
        <v>3.6575695807121944</v>
      </c>
      <c r="E85" s="18">
        <f t="shared" si="210"/>
        <v>1.9944302307138395</v>
      </c>
      <c r="F85" s="18">
        <f t="shared" si="211"/>
        <v>2.7116846041364218</v>
      </c>
      <c r="H85" s="18">
        <f t="shared" si="212"/>
        <v>2.5458237461644551</v>
      </c>
      <c r="I85" s="18">
        <f t="shared" si="213"/>
        <v>3.3585074788739844</v>
      </c>
      <c r="J85" s="18">
        <f t="shared" si="214"/>
        <v>5.0684877086596192</v>
      </c>
      <c r="L85" t="str">
        <f t="shared" si="255"/>
        <v>22 Health professionals</v>
      </c>
      <c r="M85" s="18">
        <f t="shared" si="215"/>
        <v>7.907495850777746</v>
      </c>
      <c r="N85" s="18">
        <f t="shared" si="215"/>
        <v>5.4031852753407383</v>
      </c>
      <c r="O85" s="18">
        <f t="shared" si="215"/>
        <v>3.2735172523537859</v>
      </c>
      <c r="P85" s="18">
        <f t="shared" si="215"/>
        <v>1.6581675050415523</v>
      </c>
      <c r="Q85" s="18">
        <f t="shared" si="216"/>
        <v>2.3914832063593128</v>
      </c>
      <c r="S85" s="18">
        <f t="shared" si="217"/>
        <v>2.1937903416449078</v>
      </c>
      <c r="T85" s="18">
        <f t="shared" si="218"/>
        <v>3.4677772775744797</v>
      </c>
      <c r="U85" s="18">
        <f t="shared" si="219"/>
        <v>4.9097313325288772</v>
      </c>
      <c r="W85" t="str">
        <f t="shared" si="256"/>
        <v>22 Health professionals</v>
      </c>
      <c r="X85" s="18">
        <f t="shared" si="220"/>
        <v>5.3599440708745671</v>
      </c>
      <c r="Y85" s="18">
        <f t="shared" si="220"/>
        <v>-1.520953907154976</v>
      </c>
      <c r="Z85" s="18">
        <f t="shared" si="220"/>
        <v>2.0329568097300132</v>
      </c>
      <c r="AA85" s="18">
        <f t="shared" si="220"/>
        <v>0.90375648548979282</v>
      </c>
      <c r="AB85" s="18">
        <f t="shared" si="221"/>
        <v>1.1014702511811469</v>
      </c>
      <c r="AD85" s="18">
        <f t="shared" si="222"/>
        <v>1.2787611774104368</v>
      </c>
      <c r="AE85" s="18">
        <f t="shared" si="223"/>
        <v>3.3820062661685135</v>
      </c>
      <c r="AF85" s="18">
        <f t="shared" si="224"/>
        <v>4.2123609566544928</v>
      </c>
      <c r="AH85" t="str">
        <f t="shared" si="257"/>
        <v>22 Health professionals</v>
      </c>
      <c r="AI85" s="18">
        <f t="shared" si="225"/>
        <v>-4.1617673188965476</v>
      </c>
      <c r="AJ85" s="18">
        <f t="shared" si="225"/>
        <v>-11.955002648690993</v>
      </c>
      <c r="AK85" s="18">
        <f t="shared" si="225"/>
        <v>-9.8324094674898994</v>
      </c>
      <c r="AL85" s="18">
        <f t="shared" si="225"/>
        <v>-9.8215597694894292</v>
      </c>
      <c r="AM85" s="18">
        <f t="shared" si="226"/>
        <v>-9.959787245433505</v>
      </c>
      <c r="AO85" s="18">
        <f t="shared" si="227"/>
        <v>-9.8251764805400441</v>
      </c>
      <c r="AP85" s="18">
        <f t="shared" si="228"/>
        <v>1.2084497676013717</v>
      </c>
      <c r="AQ85" s="18">
        <f t="shared" si="229"/>
        <v>-5.77988071016261</v>
      </c>
      <c r="AS85" t="str">
        <f t="shared" si="258"/>
        <v>22 Health professionals</v>
      </c>
      <c r="AT85" s="18">
        <f t="shared" si="230"/>
        <v>3.9798209055467604</v>
      </c>
      <c r="AU85" s="18">
        <f t="shared" si="230"/>
        <v>11.259132659327342</v>
      </c>
      <c r="AV85" s="18">
        <f t="shared" si="230"/>
        <v>0.56260670084113951</v>
      </c>
      <c r="AW85" s="18">
        <f t="shared" si="230"/>
        <v>0.68333897002210708</v>
      </c>
      <c r="AX85" s="18">
        <f t="shared" si="231"/>
        <v>1.2758504068776988</v>
      </c>
      <c r="AZ85" s="18">
        <f t="shared" si="232"/>
        <v>0.64307878362432902</v>
      </c>
      <c r="BA85" s="18">
        <f t="shared" si="233"/>
        <v>2.9253036140717059</v>
      </c>
      <c r="BB85" s="18">
        <f t="shared" si="234"/>
        <v>3.361496926250962</v>
      </c>
      <c r="BD85" t="str">
        <f t="shared" si="259"/>
        <v>22 Health professionals</v>
      </c>
      <c r="BE85" s="18">
        <f t="shared" si="235"/>
        <v>4.2463756282621778</v>
      </c>
      <c r="BF85" s="18">
        <f t="shared" si="235"/>
        <v>8.5384673524821366</v>
      </c>
      <c r="BG85" s="18">
        <f t="shared" si="235"/>
        <v>1.073939430708859</v>
      </c>
      <c r="BH85" s="18">
        <f t="shared" si="235"/>
        <v>0.76331359483776673</v>
      </c>
      <c r="BI85" s="18">
        <f t="shared" si="236"/>
        <v>1.3299325589857691</v>
      </c>
      <c r="BK85" s="18">
        <f t="shared" si="237"/>
        <v>0.86674932477308619</v>
      </c>
      <c r="BL85" s="18">
        <f t="shared" si="238"/>
        <v>3.2602335639616342</v>
      </c>
      <c r="BM85" s="18">
        <f t="shared" si="239"/>
        <v>3.8259984540495395</v>
      </c>
      <c r="BO85" t="str">
        <f t="shared" si="260"/>
        <v>22 Health professionals</v>
      </c>
      <c r="BP85" s="18">
        <f t="shared" si="240"/>
        <v>2.3168632766393138</v>
      </c>
      <c r="BQ85" s="18">
        <f t="shared" si="240"/>
        <v>-4.6837119847253916E-2</v>
      </c>
      <c r="BR85" s="18">
        <f t="shared" si="240"/>
        <v>0.25098413310955525</v>
      </c>
      <c r="BS85" s="18">
        <f t="shared" si="240"/>
        <v>-2.3550852587409077</v>
      </c>
      <c r="BT85" s="18">
        <f t="shared" si="241"/>
        <v>-1.4041797514334542</v>
      </c>
      <c r="BV85" s="18">
        <f t="shared" si="242"/>
        <v>-1.4940110979883792</v>
      </c>
      <c r="BW85" s="18">
        <f t="shared" si="243"/>
        <v>2.4824719459896949</v>
      </c>
      <c r="BX85" s="18">
        <f t="shared" si="244"/>
        <v>1.4578734163719576</v>
      </c>
      <c r="BZ85" t="str">
        <f t="shared" si="261"/>
        <v>22 Health professionals</v>
      </c>
      <c r="CA85" s="18">
        <f t="shared" si="245"/>
        <v>4.3061453810079975</v>
      </c>
      <c r="CB85" s="18">
        <f t="shared" si="245"/>
        <v>-18.285951640387211</v>
      </c>
      <c r="CC85" s="18">
        <f t="shared" si="245"/>
        <v>1.2529547167771993</v>
      </c>
      <c r="CD85" s="18">
        <f t="shared" si="245"/>
        <v>-4.5670047785530965</v>
      </c>
      <c r="CE85" s="18">
        <f t="shared" si="246"/>
        <v>-3.7235540148370494</v>
      </c>
      <c r="CG85" s="18">
        <f t="shared" si="247"/>
        <v>-2.6651707007581016</v>
      </c>
      <c r="CH85" s="18">
        <f t="shared" si="248"/>
        <v>2.2821736142232707</v>
      </c>
      <c r="CI85" s="18">
        <f t="shared" si="249"/>
        <v>0.4499165762010815</v>
      </c>
      <c r="CK85" t="str">
        <f t="shared" si="262"/>
        <v>22 Health professionals</v>
      </c>
      <c r="CL85" s="18">
        <f t="shared" si="250"/>
        <v>12.68366468674933</v>
      </c>
      <c r="CM85" s="18">
        <f t="shared" si="250"/>
        <v>3.4497763029398998</v>
      </c>
      <c r="CN85" s="18">
        <f t="shared" si="250"/>
        <v>11.668186719932262</v>
      </c>
      <c r="CO85" s="18">
        <f t="shared" si="250"/>
        <v>7.0412204164620462</v>
      </c>
      <c r="CP85" s="18">
        <f t="shared" si="251"/>
        <v>8.2350600091492865</v>
      </c>
      <c r="CR85" s="18">
        <f t="shared" si="252"/>
        <v>8.56183846215146</v>
      </c>
      <c r="CS85" s="18">
        <f t="shared" si="253"/>
        <v>4.0363771844965424</v>
      </c>
      <c r="CT85" s="18">
        <f t="shared" si="254"/>
        <v>10.108255059675052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2.369328922412528</v>
      </c>
      <c r="C86" s="18">
        <f t="shared" si="210"/>
        <v>5.9304443744820468</v>
      </c>
      <c r="D86" s="18">
        <f t="shared" si="210"/>
        <v>2.29395902192846</v>
      </c>
      <c r="E86" s="18">
        <f t="shared" si="210"/>
        <v>1.6152904183701633</v>
      </c>
      <c r="F86" s="18">
        <f t="shared" si="211"/>
        <v>2.0919113815472512</v>
      </c>
      <c r="H86" s="18">
        <f t="shared" si="212"/>
        <v>1.841011513917179</v>
      </c>
      <c r="I86" s="18">
        <f t="shared" si="213"/>
        <v>3.16260360901639</v>
      </c>
      <c r="J86" s="18">
        <f t="shared" si="214"/>
        <v>4.4084751201129757</v>
      </c>
      <c r="L86" t="str">
        <f t="shared" si="255"/>
        <v>23 Teaching and other educational professionals</v>
      </c>
      <c r="M86" s="18">
        <f t="shared" si="215"/>
        <v>2.8282360237434467</v>
      </c>
      <c r="N86" s="18">
        <f t="shared" si="215"/>
        <v>2.8253933955890709</v>
      </c>
      <c r="O86" s="18">
        <f t="shared" si="215"/>
        <v>2.1099302894005634</v>
      </c>
      <c r="P86" s="18">
        <f t="shared" si="215"/>
        <v>1.421681921990392</v>
      </c>
      <c r="Q86" s="18">
        <f t="shared" si="216"/>
        <v>1.7236119827418461</v>
      </c>
      <c r="S86" s="18">
        <f t="shared" si="217"/>
        <v>1.6505810521614706</v>
      </c>
      <c r="T86" s="18">
        <f t="shared" si="218"/>
        <v>3.2586929733097403</v>
      </c>
      <c r="U86" s="18">
        <f t="shared" si="219"/>
        <v>4.3574158204542357</v>
      </c>
      <c r="W86" t="str">
        <f t="shared" si="256"/>
        <v>23 Teaching and other educational professionals</v>
      </c>
      <c r="X86" s="18">
        <f t="shared" si="220"/>
        <v>-2.6479723658485166</v>
      </c>
      <c r="Y86" s="18">
        <f t="shared" si="220"/>
        <v>-2.257115384178876</v>
      </c>
      <c r="Z86" s="18">
        <f t="shared" si="220"/>
        <v>-2.1694274498388899</v>
      </c>
      <c r="AA86" s="18">
        <f t="shared" si="220"/>
        <v>-1.2894689980618157</v>
      </c>
      <c r="AB86" s="18">
        <f t="shared" si="221"/>
        <v>-1.6258907212278406</v>
      </c>
      <c r="AD86" s="18">
        <f t="shared" si="222"/>
        <v>-1.5836644266742139</v>
      </c>
      <c r="AE86" s="18">
        <f t="shared" si="223"/>
        <v>2.530823558416162</v>
      </c>
      <c r="AF86" s="18">
        <f t="shared" si="224"/>
        <v>1.4547899391824437</v>
      </c>
      <c r="AH86" t="str">
        <f t="shared" si="257"/>
        <v>23 Teaching and other educational professionals</v>
      </c>
      <c r="AI86" s="18">
        <f t="shared" si="225"/>
        <v>-12.529383905706126</v>
      </c>
      <c r="AJ86" s="18">
        <f t="shared" si="225"/>
        <v>-11.995900517929069</v>
      </c>
      <c r="AK86" s="18">
        <f t="shared" si="225"/>
        <v>-6.9248455372255329</v>
      </c>
      <c r="AL86" s="18">
        <f t="shared" si="225"/>
        <v>4.0731302039698214E-2</v>
      </c>
      <c r="AM86" s="18">
        <f t="shared" si="226"/>
        <v>-2.9707846592892828</v>
      </c>
      <c r="AO86" s="18">
        <f t="shared" si="227"/>
        <v>-2.3372024707850936</v>
      </c>
      <c r="AP86" s="18">
        <f t="shared" si="228"/>
        <v>1.3559913488557784</v>
      </c>
      <c r="AQ86" s="18">
        <f t="shared" si="229"/>
        <v>-0.51666476858999166</v>
      </c>
      <c r="AS86" t="str">
        <f t="shared" si="258"/>
        <v>23 Teaching and other educational professionals</v>
      </c>
      <c r="AT86" s="18">
        <f t="shared" si="230"/>
        <v>-0.25367634546590301</v>
      </c>
      <c r="AU86" s="18">
        <f t="shared" si="230"/>
        <v>-0.29623942088861099</v>
      </c>
      <c r="AV86" s="18">
        <f t="shared" si="230"/>
        <v>-3.3216405640370761</v>
      </c>
      <c r="AW86" s="18">
        <f t="shared" si="230"/>
        <v>-0.94359289036328731</v>
      </c>
      <c r="AX86" s="18">
        <f t="shared" si="231"/>
        <v>-1.6529186290096365</v>
      </c>
      <c r="AZ86" s="18">
        <f t="shared" si="232"/>
        <v>-1.7427047401595508</v>
      </c>
      <c r="BA86" s="18">
        <f t="shared" si="233"/>
        <v>2.2993039545741389</v>
      </c>
      <c r="BB86" s="18">
        <f t="shared" si="234"/>
        <v>1.0782572151819103</v>
      </c>
      <c r="BD86" t="str">
        <f t="shared" si="259"/>
        <v>23 Teaching and other educational professionals</v>
      </c>
      <c r="BE86" s="18">
        <f t="shared" si="235"/>
        <v>-2.3199456792898587</v>
      </c>
      <c r="BF86" s="18">
        <f t="shared" si="235"/>
        <v>13.421863533284185</v>
      </c>
      <c r="BG86" s="18">
        <f t="shared" si="235"/>
        <v>0.78803922080061817</v>
      </c>
      <c r="BH86" s="18">
        <f t="shared" si="235"/>
        <v>1.7840601801428324</v>
      </c>
      <c r="BI86" s="18">
        <f t="shared" si="236"/>
        <v>2.1606663186842789</v>
      </c>
      <c r="BK86" s="18">
        <f t="shared" si="237"/>
        <v>1.4509643018777885</v>
      </c>
      <c r="BL86" s="18">
        <f t="shared" si="238"/>
        <v>2.5594093698819931</v>
      </c>
      <c r="BM86" s="18">
        <f t="shared" si="239"/>
        <v>3.6095402291727918</v>
      </c>
      <c r="BO86" t="str">
        <f t="shared" si="260"/>
        <v>23 Teaching and other educational professionals</v>
      </c>
      <c r="BP86" s="18">
        <f t="shared" si="240"/>
        <v>-2.1336814086311162</v>
      </c>
      <c r="BQ86" s="18">
        <f t="shared" si="240"/>
        <v>0.9985781144871142</v>
      </c>
      <c r="BR86" s="18">
        <f t="shared" si="240"/>
        <v>-0.73678217573388549</v>
      </c>
      <c r="BS86" s="18">
        <f t="shared" si="240"/>
        <v>-1.0091907813584933</v>
      </c>
      <c r="BT86" s="18">
        <f t="shared" si="241"/>
        <v>-0.79972877836512746</v>
      </c>
      <c r="BV86" s="18">
        <f t="shared" si="242"/>
        <v>-0.91847107789860827</v>
      </c>
      <c r="BW86" s="18">
        <f t="shared" si="243"/>
        <v>2.3940670476790826</v>
      </c>
      <c r="BX86" s="18">
        <f t="shared" si="244"/>
        <v>1.7475101975757523</v>
      </c>
      <c r="BZ86" t="str">
        <f t="shared" si="261"/>
        <v>23 Teaching and other educational professionals</v>
      </c>
      <c r="CA86" s="18">
        <f t="shared" si="245"/>
        <v>-1.9380022272107555</v>
      </c>
      <c r="CB86" s="18">
        <f t="shared" si="245"/>
        <v>-6.0456996512430301</v>
      </c>
      <c r="CC86" s="18">
        <f t="shared" si="245"/>
        <v>2.2050627049899241</v>
      </c>
      <c r="CD86" s="18">
        <f t="shared" si="245"/>
        <v>-1.2710897029717727</v>
      </c>
      <c r="CE86" s="18">
        <f t="shared" si="246"/>
        <v>-0.50640259792871234</v>
      </c>
      <c r="CG86" s="18">
        <f t="shared" si="247"/>
        <v>-0.12571143256905337</v>
      </c>
      <c r="CH86" s="18">
        <f t="shared" si="248"/>
        <v>2.543917772848947</v>
      </c>
      <c r="CI86" s="18">
        <f t="shared" si="249"/>
        <v>2.4557253831705816</v>
      </c>
      <c r="CK86" t="str">
        <f t="shared" si="262"/>
        <v>23 Teaching and other educational professionals</v>
      </c>
      <c r="CL86" s="18">
        <f t="shared" si="250"/>
        <v>6.4795271788619546</v>
      </c>
      <c r="CM86" s="18">
        <f t="shared" si="250"/>
        <v>10.324250437548365</v>
      </c>
      <c r="CN86" s="18">
        <f t="shared" si="250"/>
        <v>7.0256301544494582</v>
      </c>
      <c r="CO86" s="18">
        <f t="shared" si="250"/>
        <v>1.9224214445566101</v>
      </c>
      <c r="CP86" s="18">
        <f t="shared" si="251"/>
        <v>4.0040988031916358</v>
      </c>
      <c r="CR86" s="18">
        <f t="shared" si="252"/>
        <v>3.595864719733366</v>
      </c>
      <c r="CS86" s="18">
        <f t="shared" si="253"/>
        <v>2.7478760826346482</v>
      </c>
      <c r="CT86" s="18">
        <f t="shared" si="254"/>
        <v>5.398611429967648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5.5969283036358952</v>
      </c>
      <c r="C87" s="18">
        <f t="shared" si="210"/>
        <v>16.20730284568004</v>
      </c>
      <c r="D87" s="18">
        <f t="shared" si="210"/>
        <v>4.6635705615931666</v>
      </c>
      <c r="E87" s="18">
        <f t="shared" si="210"/>
        <v>3.0257809893092125</v>
      </c>
      <c r="F87" s="18">
        <f t="shared" si="211"/>
        <v>4.3168331371726376</v>
      </c>
      <c r="H87" s="18">
        <f t="shared" si="212"/>
        <v>3.5688432653020463</v>
      </c>
      <c r="I87" s="18">
        <f t="shared" si="213"/>
        <v>3.5191832863701977</v>
      </c>
      <c r="J87" s="18">
        <f t="shared" si="214"/>
        <v>5.9276987005438153</v>
      </c>
      <c r="L87" t="str">
        <f t="shared" si="255"/>
        <v>24 Business, media and public service professionals</v>
      </c>
      <c r="M87" s="18">
        <f t="shared" si="215"/>
        <v>6.0510177575041624</v>
      </c>
      <c r="N87" s="18">
        <f t="shared" si="215"/>
        <v>9.9696717584140124</v>
      </c>
      <c r="O87" s="18">
        <f t="shared" si="215"/>
        <v>3.5343162131716843</v>
      </c>
      <c r="P87" s="18">
        <f t="shared" si="215"/>
        <v>2.2203300230608791</v>
      </c>
      <c r="Q87" s="18">
        <f t="shared" si="216"/>
        <v>3.0989416573624196</v>
      </c>
      <c r="S87" s="18">
        <f t="shared" si="217"/>
        <v>2.6564619783165488</v>
      </c>
      <c r="T87" s="18">
        <f t="shared" si="218"/>
        <v>3.3285467425799409</v>
      </c>
      <c r="U87" s="18">
        <f t="shared" si="219"/>
        <v>5.1238476563921553</v>
      </c>
      <c r="W87" t="str">
        <f t="shared" si="256"/>
        <v>24 Business, media and public service professionals</v>
      </c>
      <c r="X87" s="18">
        <f t="shared" si="220"/>
        <v>2.9325754541954296</v>
      </c>
      <c r="Y87" s="18">
        <f t="shared" si="220"/>
        <v>4.7908152291429307</v>
      </c>
      <c r="Z87" s="18">
        <f t="shared" si="220"/>
        <v>2.0025001913076323</v>
      </c>
      <c r="AA87" s="18">
        <f t="shared" si="220"/>
        <v>0.99687016738680967</v>
      </c>
      <c r="AB87" s="18">
        <f t="shared" si="221"/>
        <v>1.5438273514815748</v>
      </c>
      <c r="AD87" s="18">
        <f t="shared" si="222"/>
        <v>1.3309737225275731</v>
      </c>
      <c r="AE87" s="18">
        <f t="shared" si="223"/>
        <v>3.105221407429215</v>
      </c>
      <c r="AF87" s="18">
        <f t="shared" si="224"/>
        <v>4.0016650466278891</v>
      </c>
      <c r="AH87" t="str">
        <f t="shared" si="257"/>
        <v>24 Business, media and public service professionals</v>
      </c>
      <c r="AI87" s="18">
        <f t="shared" si="225"/>
        <v>-0.88693906031114267</v>
      </c>
      <c r="AJ87" s="18">
        <f t="shared" si="225"/>
        <v>6.8250891955997206</v>
      </c>
      <c r="AK87" s="18">
        <f t="shared" si="225"/>
        <v>-0.73502805821757944</v>
      </c>
      <c r="AL87" s="18">
        <f t="shared" si="225"/>
        <v>0.71894462484172195</v>
      </c>
      <c r="AM87" s="18">
        <f t="shared" si="226"/>
        <v>0.63181728135159876</v>
      </c>
      <c r="AO87" s="18">
        <f t="shared" si="227"/>
        <v>0.23193601546573905</v>
      </c>
      <c r="AP87" s="18">
        <f t="shared" si="228"/>
        <v>2.1596681317035404</v>
      </c>
      <c r="AQ87" s="18">
        <f t="shared" si="229"/>
        <v>2.3324001211284084</v>
      </c>
      <c r="AS87" t="str">
        <f t="shared" si="258"/>
        <v>24 Business, media and public service professionals</v>
      </c>
      <c r="AT87" s="18">
        <f t="shared" si="230"/>
        <v>2.1050934867539395</v>
      </c>
      <c r="AU87" s="18">
        <f t="shared" si="230"/>
        <v>5.2186121751137682</v>
      </c>
      <c r="AV87" s="18">
        <f t="shared" si="230"/>
        <v>1.5327797789164821</v>
      </c>
      <c r="AW87" s="18">
        <f t="shared" si="230"/>
        <v>1.111157945032426</v>
      </c>
      <c r="AX87" s="18">
        <f t="shared" si="231"/>
        <v>1.4950062187256918</v>
      </c>
      <c r="AZ87" s="18">
        <f t="shared" si="232"/>
        <v>1.2515036615807329</v>
      </c>
      <c r="BA87" s="18">
        <f t="shared" si="233"/>
        <v>2.9278831735534139</v>
      </c>
      <c r="BB87" s="18">
        <f t="shared" si="234"/>
        <v>3.7885047971175645</v>
      </c>
      <c r="BD87" t="str">
        <f t="shared" si="259"/>
        <v>24 Business, media and public service professionals</v>
      </c>
      <c r="BE87" s="18">
        <f t="shared" si="235"/>
        <v>0.54389451580791892</v>
      </c>
      <c r="BF87" s="18">
        <f t="shared" si="235"/>
        <v>15.918603309298639</v>
      </c>
      <c r="BG87" s="18">
        <f t="shared" si="235"/>
        <v>1.4985925659781296</v>
      </c>
      <c r="BH87" s="18">
        <f t="shared" si="235"/>
        <v>0.68020402425814641</v>
      </c>
      <c r="BI87" s="18">
        <f t="shared" si="236"/>
        <v>1.8282738544362465</v>
      </c>
      <c r="BK87" s="18">
        <f t="shared" si="237"/>
        <v>0.95226437493203253</v>
      </c>
      <c r="BL87" s="18">
        <f t="shared" si="238"/>
        <v>2.5250819271619873</v>
      </c>
      <c r="BM87" s="18">
        <f t="shared" si="239"/>
        <v>3.210380177864991</v>
      </c>
      <c r="BO87" t="str">
        <f t="shared" si="260"/>
        <v>24 Business, media and public service professionals</v>
      </c>
      <c r="BP87" s="18">
        <f t="shared" si="240"/>
        <v>0.83353888388826292</v>
      </c>
      <c r="BQ87" s="18">
        <f t="shared" si="240"/>
        <v>-0.59887818426896944</v>
      </c>
      <c r="BR87" s="18">
        <f t="shared" si="240"/>
        <v>0.57313056560857056</v>
      </c>
      <c r="BS87" s="18">
        <f t="shared" si="240"/>
        <v>-1.5032726598139701</v>
      </c>
      <c r="BT87" s="18">
        <f t="shared" si="241"/>
        <v>-0.80239287144850957</v>
      </c>
      <c r="BV87" s="18">
        <f t="shared" si="242"/>
        <v>-0.81594569260819982</v>
      </c>
      <c r="BW87" s="18">
        <f t="shared" si="243"/>
        <v>2.218883120759596</v>
      </c>
      <c r="BX87" s="18">
        <f t="shared" si="244"/>
        <v>1.6285993371092156</v>
      </c>
      <c r="BZ87" t="str">
        <f t="shared" si="261"/>
        <v>24 Business, media and public service professionals</v>
      </c>
      <c r="CA87" s="18">
        <f t="shared" si="245"/>
        <v>-0.21998852060840512</v>
      </c>
      <c r="CB87" s="18">
        <f t="shared" si="245"/>
        <v>-1.616535918191131</v>
      </c>
      <c r="CC87" s="18">
        <f t="shared" si="245"/>
        <v>1.0679849178969469</v>
      </c>
      <c r="CD87" s="18">
        <f t="shared" si="245"/>
        <v>-3.7756600430701059</v>
      </c>
      <c r="CE87" s="18">
        <f t="shared" si="246"/>
        <v>-2.1518831036213548</v>
      </c>
      <c r="CG87" s="18">
        <f t="shared" si="247"/>
        <v>-2.1874691648297473</v>
      </c>
      <c r="CH87" s="18">
        <f t="shared" si="248"/>
        <v>2.0284920157850106</v>
      </c>
      <c r="CI87" s="18">
        <f t="shared" si="249"/>
        <v>0.44692008553821605</v>
      </c>
      <c r="CK87" t="str">
        <f t="shared" si="262"/>
        <v>24 Business, media and public service professionals</v>
      </c>
      <c r="CL87" s="18">
        <f t="shared" si="250"/>
        <v>5.3649872980783941</v>
      </c>
      <c r="CM87" s="18">
        <f t="shared" si="250"/>
        <v>1.6655040272524513</v>
      </c>
      <c r="CN87" s="18">
        <f t="shared" si="250"/>
        <v>5.6993721436577438</v>
      </c>
      <c r="CO87" s="18">
        <f t="shared" si="250"/>
        <v>3.717566758916413</v>
      </c>
      <c r="CP87" s="18">
        <f t="shared" si="251"/>
        <v>4.202629482376552</v>
      </c>
      <c r="CR87" s="18">
        <f t="shared" si="252"/>
        <v>4.3740051277249892</v>
      </c>
      <c r="CS87" s="18">
        <f t="shared" si="253"/>
        <v>2.5794038102278982</v>
      </c>
      <c r="CT87" s="18">
        <f t="shared" si="254"/>
        <v>5.9087415599470061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9.1224954429642189</v>
      </c>
      <c r="C88" s="18">
        <f t="shared" si="210"/>
        <v>13.716856462313686</v>
      </c>
      <c r="D88" s="18">
        <f t="shared" si="210"/>
        <v>1.2211430624156527</v>
      </c>
      <c r="E88" s="18">
        <f t="shared" si="210"/>
        <v>3.5500936215428602</v>
      </c>
      <c r="F88" s="18">
        <f t="shared" si="211"/>
        <v>3.4202002768794149</v>
      </c>
      <c r="H88" s="18">
        <f t="shared" si="212"/>
        <v>2.7678828770211217</v>
      </c>
      <c r="I88" s="18">
        <f t="shared" si="213"/>
        <v>3.0494155292411174</v>
      </c>
      <c r="J88" s="18">
        <f t="shared" si="214"/>
        <v>4.9879165432825445</v>
      </c>
      <c r="L88" t="str">
        <f t="shared" si="255"/>
        <v>31 Science, engineering and technology associate professionals</v>
      </c>
      <c r="M88" s="18">
        <f t="shared" si="215"/>
        <v>5.8993574947572069</v>
      </c>
      <c r="N88" s="18">
        <f t="shared" si="215"/>
        <v>19.50369943953487</v>
      </c>
      <c r="O88" s="18">
        <f t="shared" si="215"/>
        <v>-0.92484439127402673</v>
      </c>
      <c r="P88" s="18">
        <f t="shared" si="215"/>
        <v>2.4408075888545655</v>
      </c>
      <c r="Q88" s="18">
        <f t="shared" si="216"/>
        <v>2.3578002089730266</v>
      </c>
      <c r="S88" s="18">
        <f t="shared" si="217"/>
        <v>1.3064079540246354</v>
      </c>
      <c r="T88" s="18">
        <f t="shared" si="218"/>
        <v>2.5768414775757531</v>
      </c>
      <c r="U88" s="18">
        <f t="shared" si="219"/>
        <v>3.5175172685733225</v>
      </c>
      <c r="W88" t="str">
        <f t="shared" si="256"/>
        <v>31 Science, engineering and technology associate professionals</v>
      </c>
      <c r="X88" s="18">
        <f t="shared" si="220"/>
        <v>3.1834815850153575</v>
      </c>
      <c r="Y88" s="18">
        <f t="shared" si="220"/>
        <v>4.1844363892510117</v>
      </c>
      <c r="Z88" s="18">
        <f t="shared" si="220"/>
        <v>-2.0814461307286924</v>
      </c>
      <c r="AA88" s="18">
        <f t="shared" si="220"/>
        <v>0.92586884833587568</v>
      </c>
      <c r="AB88" s="18">
        <f t="shared" si="221"/>
        <v>0.17504543745341383</v>
      </c>
      <c r="AD88" s="18">
        <f t="shared" si="222"/>
        <v>-8.6694288580313472E-2</v>
      </c>
      <c r="AE88" s="18">
        <f t="shared" si="223"/>
        <v>2.3873861349938075</v>
      </c>
      <c r="AF88" s="18">
        <f t="shared" si="224"/>
        <v>2.325191606539101</v>
      </c>
      <c r="AH88" t="str">
        <f t="shared" si="257"/>
        <v>31 Science, engineering and technology associate professionals</v>
      </c>
      <c r="AI88" s="18">
        <f t="shared" si="225"/>
        <v>4.2699932703488264</v>
      </c>
      <c r="AJ88" s="18">
        <f t="shared" si="225"/>
        <v>11.629511917926404</v>
      </c>
      <c r="AK88" s="18">
        <f t="shared" si="225"/>
        <v>-9.3498684279424982E-2</v>
      </c>
      <c r="AL88" s="18">
        <f t="shared" si="225"/>
        <v>2.5632018762345554</v>
      </c>
      <c r="AM88" s="18">
        <f t="shared" si="226"/>
        <v>2.265457988106867</v>
      </c>
      <c r="AO88" s="18">
        <f t="shared" si="227"/>
        <v>1.669876754530164</v>
      </c>
      <c r="AP88" s="18">
        <f t="shared" si="228"/>
        <v>2.8701148898636175</v>
      </c>
      <c r="AQ88" s="18">
        <f t="shared" si="229"/>
        <v>4.0376430841319477</v>
      </c>
      <c r="AS88" t="str">
        <f t="shared" si="258"/>
        <v>31 Science, engineering and technology associate professionals</v>
      </c>
      <c r="AT88" s="18">
        <f t="shared" si="230"/>
        <v>2.4782206188307621</v>
      </c>
      <c r="AU88" s="18">
        <f t="shared" si="230"/>
        <v>4.5879977715380438</v>
      </c>
      <c r="AV88" s="18">
        <f t="shared" si="230"/>
        <v>-4.1864741248540227</v>
      </c>
      <c r="AW88" s="18">
        <f t="shared" si="230"/>
        <v>-0.12403621057825998</v>
      </c>
      <c r="AX88" s="18">
        <f t="shared" si="231"/>
        <v>-1.1272503571429726</v>
      </c>
      <c r="AZ88" s="18">
        <f t="shared" si="232"/>
        <v>-1.496968545411026</v>
      </c>
      <c r="BA88" s="18">
        <f t="shared" si="233"/>
        <v>1.8679431846398753</v>
      </c>
      <c r="BB88" s="18">
        <f t="shared" si="234"/>
        <v>0.74332409781119324</v>
      </c>
      <c r="BD88" t="str">
        <f t="shared" si="259"/>
        <v>31 Science, engineering and technology associate professionals</v>
      </c>
      <c r="BE88" s="18">
        <f t="shared" si="235"/>
        <v>-0.60983675577526153</v>
      </c>
      <c r="BF88" s="18">
        <f t="shared" si="235"/>
        <v>18.680475043938639</v>
      </c>
      <c r="BG88" s="18">
        <f t="shared" si="235"/>
        <v>-5.9845691517088184</v>
      </c>
      <c r="BH88" s="18">
        <f t="shared" si="235"/>
        <v>-2.5541692235683255</v>
      </c>
      <c r="BI88" s="18">
        <f t="shared" si="236"/>
        <v>-2.4447883914302304</v>
      </c>
      <c r="BK88" s="18">
        <f t="shared" si="237"/>
        <v>-3.711322480682977</v>
      </c>
      <c r="BL88" s="18">
        <f t="shared" si="238"/>
        <v>1.4700884114004387</v>
      </c>
      <c r="BM88" s="18">
        <f t="shared" si="239"/>
        <v>-1.3805869179465913</v>
      </c>
      <c r="BO88" t="str">
        <f t="shared" si="260"/>
        <v>31 Science, engineering and technology associate professionals</v>
      </c>
      <c r="BP88" s="18">
        <f t="shared" si="240"/>
        <v>2.2389461943163491</v>
      </c>
      <c r="BQ88" s="18">
        <f t="shared" si="240"/>
        <v>3.0633809303159509</v>
      </c>
      <c r="BR88" s="18">
        <f t="shared" si="240"/>
        <v>-3.2348584272145042</v>
      </c>
      <c r="BS88" s="18">
        <f t="shared" si="240"/>
        <v>-0.96391981153539641</v>
      </c>
      <c r="BT88" s="18">
        <f t="shared" si="241"/>
        <v>-1.4340088441100352</v>
      </c>
      <c r="BV88" s="18">
        <f t="shared" si="242"/>
        <v>-1.7267601562551249</v>
      </c>
      <c r="BW88" s="18">
        <f t="shared" si="243"/>
        <v>1.8461537009645257</v>
      </c>
      <c r="BX88" s="18">
        <f t="shared" si="244"/>
        <v>0.55032745692991103</v>
      </c>
      <c r="BZ88" t="str">
        <f t="shared" si="261"/>
        <v>31 Science, engineering and technology associate professionals</v>
      </c>
      <c r="CA88" s="18">
        <f t="shared" si="245"/>
        <v>-0.5825798111474656</v>
      </c>
      <c r="CB88" s="18">
        <f t="shared" si="245"/>
        <v>5.4091881093874417</v>
      </c>
      <c r="CC88" s="18">
        <f t="shared" si="245"/>
        <v>-2.3699148875192644</v>
      </c>
      <c r="CD88" s="18">
        <f t="shared" si="245"/>
        <v>-1.7571637722946343</v>
      </c>
      <c r="CE88" s="18">
        <f t="shared" si="246"/>
        <v>-1.5166398364677369</v>
      </c>
      <c r="CG88" s="18">
        <f t="shared" si="247"/>
        <v>-1.9618402654298706</v>
      </c>
      <c r="CH88" s="18">
        <f t="shared" si="248"/>
        <v>1.7009366262098702</v>
      </c>
      <c r="CI88" s="18">
        <f t="shared" si="249"/>
        <v>0.20225399531479393</v>
      </c>
      <c r="CK88" t="str">
        <f t="shared" si="262"/>
        <v>31 Science, engineering and technology associate professionals</v>
      </c>
      <c r="CL88" s="18">
        <f t="shared" si="250"/>
        <v>8.0148179926073038</v>
      </c>
      <c r="CM88" s="18">
        <f t="shared" si="250"/>
        <v>18.112443965460521</v>
      </c>
      <c r="CN88" s="18">
        <f t="shared" si="250"/>
        <v>4.5437387576120702</v>
      </c>
      <c r="CO88" s="18">
        <f t="shared" si="250"/>
        <v>5.5195972829886086</v>
      </c>
      <c r="CP88" s="18">
        <f t="shared" si="251"/>
        <v>5.9576494157705051</v>
      </c>
      <c r="CR88" s="18">
        <f t="shared" si="252"/>
        <v>5.1933031613352609</v>
      </c>
      <c r="CS88" s="18">
        <f t="shared" si="253"/>
        <v>2.8099807319862169</v>
      </c>
      <c r="CT88" s="18">
        <f t="shared" si="254"/>
        <v>6.7194501433738729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5.6867184265075199</v>
      </c>
      <c r="C89" s="18">
        <f t="shared" si="210"/>
        <v>-1.2233547175711568</v>
      </c>
      <c r="D89" s="18">
        <f t="shared" si="210"/>
        <v>5.1150355084802923</v>
      </c>
      <c r="E89" s="18">
        <f t="shared" si="210"/>
        <v>3.0557219466144758</v>
      </c>
      <c r="F89" s="18">
        <f t="shared" si="211"/>
        <v>3.420402513747467</v>
      </c>
      <c r="H89" s="18">
        <f t="shared" si="212"/>
        <v>3.7376376386646148</v>
      </c>
      <c r="I89" s="18">
        <f t="shared" si="213"/>
        <v>4.2129834313058723</v>
      </c>
      <c r="J89" s="18">
        <f t="shared" si="214"/>
        <v>6.5528492865230659</v>
      </c>
      <c r="L89" t="str">
        <f t="shared" si="255"/>
        <v>32 Health and social care associate professionals</v>
      </c>
      <c r="M89" s="18">
        <f t="shared" si="215"/>
        <v>7.3600849385359268</v>
      </c>
      <c r="N89" s="18">
        <f t="shared" si="215"/>
        <v>6.1343064357468169</v>
      </c>
      <c r="O89" s="18">
        <f t="shared" si="215"/>
        <v>3.2423250758064404</v>
      </c>
      <c r="P89" s="18">
        <f t="shared" si="215"/>
        <v>2.431726757136965</v>
      </c>
      <c r="Q89" s="18">
        <f t="shared" si="216"/>
        <v>2.9124933917816342</v>
      </c>
      <c r="S89" s="18">
        <f t="shared" si="217"/>
        <v>2.7012165684298317</v>
      </c>
      <c r="T89" s="18">
        <f t="shared" si="218"/>
        <v>3.7765142029503762</v>
      </c>
      <c r="U89" s="18">
        <f t="shared" si="219"/>
        <v>5.5088717414677024</v>
      </c>
      <c r="W89" t="str">
        <f t="shared" si="256"/>
        <v>32 Health and social care associate professionals</v>
      </c>
      <c r="X89" s="18">
        <f t="shared" si="220"/>
        <v>5.000938244715103</v>
      </c>
      <c r="Y89" s="18">
        <f t="shared" si="220"/>
        <v>1.4057130984202137</v>
      </c>
      <c r="Z89" s="18">
        <f t="shared" si="220"/>
        <v>1.7917627746180331</v>
      </c>
      <c r="AA89" s="18">
        <f t="shared" si="220"/>
        <v>1.5193909769297687</v>
      </c>
      <c r="AB89" s="18">
        <f t="shared" si="221"/>
        <v>1.5973142283588038</v>
      </c>
      <c r="AD89" s="18">
        <f t="shared" si="222"/>
        <v>1.610100501317957</v>
      </c>
      <c r="AE89" s="18">
        <f t="shared" si="223"/>
        <v>3.6674397108285461</v>
      </c>
      <c r="AF89" s="18">
        <f t="shared" si="224"/>
        <v>4.6845843376555729</v>
      </c>
      <c r="AH89" t="str">
        <f t="shared" si="257"/>
        <v>32 Health and social care associate professionals</v>
      </c>
      <c r="AI89" s="18">
        <f t="shared" si="225"/>
        <v>-2.3574852430749305</v>
      </c>
      <c r="AJ89" s="18">
        <f t="shared" si="225"/>
        <v>-4.662467239209156</v>
      </c>
      <c r="AK89" s="18">
        <f t="shared" si="225"/>
        <v>-6.4286564503594157</v>
      </c>
      <c r="AL89" s="18">
        <f t="shared" si="225"/>
        <v>-5.1079408003404598</v>
      </c>
      <c r="AM89" s="18">
        <f t="shared" si="226"/>
        <v>-5.4949950558729537</v>
      </c>
      <c r="AO89" s="18">
        <f t="shared" si="227"/>
        <v>-5.5502377166835366</v>
      </c>
      <c r="AP89" s="18">
        <f t="shared" si="228"/>
        <v>1.6599291700850394</v>
      </c>
      <c r="AQ89" s="18">
        <f t="shared" si="229"/>
        <v>-2.3058272645990363</v>
      </c>
      <c r="AS89" t="str">
        <f t="shared" si="258"/>
        <v>32 Health and social care associate professionals</v>
      </c>
      <c r="AT89" s="18">
        <f t="shared" si="230"/>
        <v>3.0315459788595955</v>
      </c>
      <c r="AU89" s="18">
        <f t="shared" si="230"/>
        <v>12.621872893366337</v>
      </c>
      <c r="AV89" s="18">
        <f t="shared" si="230"/>
        <v>-1.0457914282106517</v>
      </c>
      <c r="AW89" s="18">
        <f t="shared" si="230"/>
        <v>0.78145156831177509</v>
      </c>
      <c r="AX89" s="18">
        <f t="shared" si="231"/>
        <v>0.90495932062235607</v>
      </c>
      <c r="AZ89" s="18">
        <f t="shared" si="232"/>
        <v>0.16865200641562605</v>
      </c>
      <c r="BA89" s="18">
        <f t="shared" si="233"/>
        <v>3.0015058895397573</v>
      </c>
      <c r="BB89" s="18">
        <f t="shared" si="234"/>
        <v>3.113451931793243</v>
      </c>
      <c r="BD89" t="str">
        <f t="shared" si="259"/>
        <v>32 Health and social care associate professionals</v>
      </c>
      <c r="BE89" s="18">
        <f t="shared" si="235"/>
        <v>3.4966678934829964</v>
      </c>
      <c r="BF89" s="18">
        <f t="shared" si="235"/>
        <v>10.992722663666022</v>
      </c>
      <c r="BG89" s="18">
        <f t="shared" si="235"/>
        <v>-0.38945102608711757</v>
      </c>
      <c r="BH89" s="18">
        <f t="shared" si="235"/>
        <v>1.3266807348970788</v>
      </c>
      <c r="BI89" s="18">
        <f t="shared" si="236"/>
        <v>1.3628255928584965</v>
      </c>
      <c r="BK89" s="18">
        <f t="shared" si="237"/>
        <v>0.75137658269983643</v>
      </c>
      <c r="BL89" s="18">
        <f t="shared" si="238"/>
        <v>3.2354944865957913</v>
      </c>
      <c r="BM89" s="18">
        <f t="shared" si="239"/>
        <v>3.7260983777152257</v>
      </c>
      <c r="BO89" t="str">
        <f t="shared" si="260"/>
        <v>32 Health and social care associate professionals</v>
      </c>
      <c r="BP89" s="18">
        <f t="shared" si="240"/>
        <v>1.2590336146915737</v>
      </c>
      <c r="BQ89" s="18">
        <f t="shared" si="240"/>
        <v>1.1533476543450494</v>
      </c>
      <c r="BR89" s="18">
        <f t="shared" si="240"/>
        <v>-1.2722637526540792</v>
      </c>
      <c r="BS89" s="18">
        <f t="shared" si="240"/>
        <v>-2.0052755863512961</v>
      </c>
      <c r="BT89" s="18">
        <f t="shared" si="241"/>
        <v>-1.5818505721733933</v>
      </c>
      <c r="BV89" s="18">
        <f t="shared" si="242"/>
        <v>-1.7615450129736865</v>
      </c>
      <c r="BW89" s="18">
        <f t="shared" si="243"/>
        <v>2.5113846895832737</v>
      </c>
      <c r="BX89" s="18">
        <f t="shared" si="244"/>
        <v>1.3162160048138416</v>
      </c>
      <c r="BZ89" t="str">
        <f t="shared" si="261"/>
        <v>32 Health and social care associate professionals</v>
      </c>
      <c r="CA89" s="18">
        <f t="shared" si="245"/>
        <v>-2.2182171132344664</v>
      </c>
      <c r="CB89" s="18">
        <f t="shared" si="245"/>
        <v>-15.443841632637312</v>
      </c>
      <c r="CC89" s="18">
        <f t="shared" si="245"/>
        <v>-1.8070414645139921</v>
      </c>
      <c r="CD89" s="18">
        <f t="shared" si="245"/>
        <v>-4.6052500366627331</v>
      </c>
      <c r="CE89" s="18">
        <f t="shared" si="246"/>
        <v>-4.4623659553705286</v>
      </c>
      <c r="CG89" s="18">
        <f t="shared" si="247"/>
        <v>-3.6814880366727087</v>
      </c>
      <c r="CH89" s="18">
        <f t="shared" si="248"/>
        <v>2.0168703807181165</v>
      </c>
      <c r="CI89" s="18">
        <f t="shared" si="249"/>
        <v>-0.56218319410036299</v>
      </c>
      <c r="CK89" t="str">
        <f t="shared" si="262"/>
        <v>32 Health and social care associate professionals</v>
      </c>
      <c r="CL89" s="18">
        <f t="shared" si="250"/>
        <v>5.9039459241249759</v>
      </c>
      <c r="CM89" s="18">
        <f t="shared" si="250"/>
        <v>6.451249673199877</v>
      </c>
      <c r="CN89" s="18">
        <f t="shared" si="250"/>
        <v>7.6075099626795373</v>
      </c>
      <c r="CO89" s="18">
        <f t="shared" si="250"/>
        <v>6.5271165367602357</v>
      </c>
      <c r="CP89" s="18">
        <f t="shared" si="251"/>
        <v>6.8588108541207227</v>
      </c>
      <c r="CR89" s="18">
        <f t="shared" si="252"/>
        <v>6.8860370143035921</v>
      </c>
      <c r="CS89" s="18">
        <f t="shared" si="253"/>
        <v>3.5851129695622541</v>
      </c>
      <c r="CT89" s="18">
        <f t="shared" si="254"/>
        <v>8.5247920115402174</v>
      </c>
    </row>
    <row r="90" spans="1:98" x14ac:dyDescent="0.2">
      <c r="A90" t="str">
        <f t="shared" si="209"/>
        <v>33 Protective service occupations</v>
      </c>
      <c r="B90" s="18">
        <f t="shared" si="210"/>
        <v>-0.27640526118263287</v>
      </c>
      <c r="C90" s="18">
        <f t="shared" si="210"/>
        <v>16.093787296381311</v>
      </c>
      <c r="D90" s="18">
        <f t="shared" si="210"/>
        <v>6.9024658103754577</v>
      </c>
      <c r="E90" s="18">
        <f t="shared" si="210"/>
        <v>4.1701744545982411</v>
      </c>
      <c r="F90" s="18">
        <f t="shared" si="211"/>
        <v>5.7301490011204548</v>
      </c>
      <c r="H90" s="18">
        <f t="shared" si="212"/>
        <v>5.0730894392303716</v>
      </c>
      <c r="I90" s="18">
        <f t="shared" si="213"/>
        <v>2.9706794849313489</v>
      </c>
      <c r="J90" s="18">
        <f t="shared" si="214"/>
        <v>6.7183226761099668</v>
      </c>
      <c r="L90" t="str">
        <f t="shared" si="255"/>
        <v>33 Protective service occupations</v>
      </c>
      <c r="M90" s="18">
        <f t="shared" si="215"/>
        <v>2.4427242107817548</v>
      </c>
      <c r="N90" s="18">
        <f t="shared" si="215"/>
        <v>24.518080038131384</v>
      </c>
      <c r="O90" s="18">
        <f t="shared" si="215"/>
        <v>6.7040213218065414</v>
      </c>
      <c r="P90" s="18">
        <f t="shared" si="215"/>
        <v>4.4322742579739449</v>
      </c>
      <c r="Q90" s="18">
        <f t="shared" si="216"/>
        <v>6.2992576984611803</v>
      </c>
      <c r="S90" s="18">
        <f t="shared" si="217"/>
        <v>5.1840978008151906</v>
      </c>
      <c r="T90" s="18">
        <f t="shared" si="218"/>
        <v>2.8485983709072071</v>
      </c>
      <c r="U90" s="18">
        <f t="shared" si="219"/>
        <v>6.7348769761233163</v>
      </c>
      <c r="W90" t="str">
        <f t="shared" si="256"/>
        <v>33 Protective service occupations</v>
      </c>
      <c r="X90" s="18">
        <f t="shared" si="220"/>
        <v>2.4961304720852562</v>
      </c>
      <c r="Y90" s="18">
        <f t="shared" si="220"/>
        <v>9.8803715362274058</v>
      </c>
      <c r="Z90" s="18">
        <f t="shared" si="220"/>
        <v>5.6396084327258178</v>
      </c>
      <c r="AA90" s="18">
        <f t="shared" si="220"/>
        <v>3.1894876374653158</v>
      </c>
      <c r="AB90" s="18">
        <f t="shared" si="221"/>
        <v>4.3579494833666521</v>
      </c>
      <c r="AD90" s="18">
        <f t="shared" si="222"/>
        <v>3.99981457303209</v>
      </c>
      <c r="AE90" s="18">
        <f t="shared" si="223"/>
        <v>3.2560675404225359</v>
      </c>
      <c r="AF90" s="18">
        <f t="shared" si="224"/>
        <v>6.0629143784845407</v>
      </c>
      <c r="AH90" t="str">
        <f t="shared" si="257"/>
        <v>33 Protective service occupations</v>
      </c>
      <c r="AI90" s="18">
        <f t="shared" si="225"/>
        <v>1.6409648102923446</v>
      </c>
      <c r="AJ90" s="18">
        <f t="shared" si="225"/>
        <v>9.8496100218750549</v>
      </c>
      <c r="AK90" s="18">
        <f t="shared" si="225"/>
        <v>4.6541814486492195</v>
      </c>
      <c r="AL90" s="18">
        <f t="shared" si="225"/>
        <v>2.6981641687932933</v>
      </c>
      <c r="AM90" s="18">
        <f t="shared" si="226"/>
        <v>3.7410204177614537</v>
      </c>
      <c r="AO90" s="18">
        <f t="shared" si="227"/>
        <v>3.3460737540196073</v>
      </c>
      <c r="AP90" s="18">
        <f t="shared" si="228"/>
        <v>2.8152583674426523</v>
      </c>
      <c r="AQ90" s="18">
        <f t="shared" si="229"/>
        <v>5.2516589116366807</v>
      </c>
      <c r="AS90" t="str">
        <f t="shared" si="258"/>
        <v>33 Protective service occupations</v>
      </c>
      <c r="AT90" s="18">
        <f t="shared" si="230"/>
        <v>-2.3781668239160614</v>
      </c>
      <c r="AU90" s="18">
        <f t="shared" si="230"/>
        <v>7.4433625710546236</v>
      </c>
      <c r="AV90" s="18">
        <f t="shared" si="230"/>
        <v>2.0207961480237513</v>
      </c>
      <c r="AW90" s="18">
        <f t="shared" si="230"/>
        <v>1.0510500501363929</v>
      </c>
      <c r="AX90" s="18">
        <f t="shared" si="231"/>
        <v>1.7423969718859178</v>
      </c>
      <c r="AZ90" s="18">
        <f t="shared" si="232"/>
        <v>1.3732701982217543</v>
      </c>
      <c r="BA90" s="18">
        <f t="shared" si="233"/>
        <v>2.3619690827837214</v>
      </c>
      <c r="BB90" s="18">
        <f t="shared" si="234"/>
        <v>3.3795403532979718</v>
      </c>
      <c r="BD90" t="str">
        <f t="shared" si="259"/>
        <v>33 Protective service occupations</v>
      </c>
      <c r="BE90" s="18">
        <f t="shared" si="235"/>
        <v>-5.0066903691858622</v>
      </c>
      <c r="BF90" s="18">
        <f t="shared" si="235"/>
        <v>10.814566490147136</v>
      </c>
      <c r="BG90" s="18">
        <f t="shared" si="235"/>
        <v>2.2081118892673279</v>
      </c>
      <c r="BH90" s="18">
        <f t="shared" si="235"/>
        <v>-0.44402684155778749</v>
      </c>
      <c r="BI90" s="18">
        <f t="shared" si="236"/>
        <v>1.0516842028860163</v>
      </c>
      <c r="BK90" s="18">
        <f t="shared" si="237"/>
        <v>0.43228332547187165</v>
      </c>
      <c r="BL90" s="18">
        <f t="shared" si="238"/>
        <v>1.6219801396254008</v>
      </c>
      <c r="BM90" s="18">
        <f t="shared" si="239"/>
        <v>1.9692850181071364</v>
      </c>
      <c r="BO90" t="str">
        <f t="shared" si="260"/>
        <v>33 Protective service occupations</v>
      </c>
      <c r="BP90" s="18">
        <f t="shared" si="240"/>
        <v>-1.5997676053892462</v>
      </c>
      <c r="BQ90" s="18">
        <f t="shared" si="240"/>
        <v>-4.7883148545112553</v>
      </c>
      <c r="BR90" s="18">
        <f t="shared" si="240"/>
        <v>2.3302913238764988</v>
      </c>
      <c r="BS90" s="18">
        <f t="shared" si="240"/>
        <v>-2.0186408180158599</v>
      </c>
      <c r="BT90" s="18">
        <f t="shared" si="241"/>
        <v>-0.85767057048820039</v>
      </c>
      <c r="BV90" s="18">
        <f t="shared" si="242"/>
        <v>-0.58993069044143143</v>
      </c>
      <c r="BW90" s="18">
        <f t="shared" si="243"/>
        <v>1.7885550504224801</v>
      </c>
      <c r="BX90" s="18">
        <f t="shared" si="244"/>
        <v>1.3328005860047565</v>
      </c>
      <c r="BZ90" t="str">
        <f t="shared" si="261"/>
        <v>33 Protective service occupations</v>
      </c>
      <c r="CA90" s="18">
        <f t="shared" si="245"/>
        <v>-3.5340880447566225</v>
      </c>
      <c r="CB90" s="18">
        <f t="shared" si="245"/>
        <v>-2.0615517421718299</v>
      </c>
      <c r="CC90" s="18">
        <f t="shared" si="245"/>
        <v>3.2369282392295196</v>
      </c>
      <c r="CD90" s="18">
        <f t="shared" si="245"/>
        <v>-2.7598713534138231</v>
      </c>
      <c r="CE90" s="18">
        <f t="shared" si="246"/>
        <v>-0.8799551880603218</v>
      </c>
      <c r="CG90" s="18">
        <f t="shared" si="247"/>
        <v>-0.80067711049329748</v>
      </c>
      <c r="CH90" s="18">
        <f t="shared" si="248"/>
        <v>2.2165712583146924</v>
      </c>
      <c r="CI90" s="18">
        <f t="shared" si="249"/>
        <v>1.6369578040773547</v>
      </c>
      <c r="CK90" t="str">
        <f t="shared" si="262"/>
        <v>33 Protective service occupations</v>
      </c>
      <c r="CL90" s="18">
        <f t="shared" si="250"/>
        <v>-3.3560279234044699</v>
      </c>
      <c r="CM90" s="18">
        <f t="shared" si="250"/>
        <v>-4.2598943056852629</v>
      </c>
      <c r="CN90" s="18">
        <f t="shared" si="250"/>
        <v>-9.5754734298324031</v>
      </c>
      <c r="CO90" s="18">
        <f t="shared" si="250"/>
        <v>-0.42437424500210152</v>
      </c>
      <c r="CP90" s="18">
        <f t="shared" si="251"/>
        <v>-3.6163269322749825</v>
      </c>
      <c r="CR90" s="18">
        <f t="shared" si="252"/>
        <v>-3.5732689453161548</v>
      </c>
      <c r="CS90" s="18">
        <f t="shared" si="253"/>
        <v>0.80822249561893766</v>
      </c>
      <c r="CT90" s="18">
        <f t="shared" si="254"/>
        <v>-2.2783935995705051</v>
      </c>
    </row>
    <row r="91" spans="1:98" x14ac:dyDescent="0.2">
      <c r="A91" t="str">
        <f t="shared" si="209"/>
        <v>34 Culture, media and sports occupations</v>
      </c>
      <c r="B91" s="18">
        <f t="shared" si="210"/>
        <v>4.3130845524915751</v>
      </c>
      <c r="C91" s="18">
        <f t="shared" si="210"/>
        <v>7.833503438519962</v>
      </c>
      <c r="D91" s="18">
        <f t="shared" si="210"/>
        <v>1.681629481652136</v>
      </c>
      <c r="E91" s="18">
        <f t="shared" si="210"/>
        <v>2.3420793202152179</v>
      </c>
      <c r="F91" s="18">
        <f t="shared" si="211"/>
        <v>2.4694217431509458</v>
      </c>
      <c r="H91" s="18">
        <f t="shared" si="212"/>
        <v>2.121454100216158</v>
      </c>
      <c r="I91" s="18">
        <f t="shared" si="213"/>
        <v>3.3056748014558712</v>
      </c>
      <c r="J91" s="18">
        <f t="shared" si="214"/>
        <v>4.7255331896650432</v>
      </c>
      <c r="L91" t="str">
        <f t="shared" si="255"/>
        <v>34 Culture, media and sports occupations</v>
      </c>
      <c r="M91" s="18">
        <f t="shared" si="215"/>
        <v>0.27421264527662803</v>
      </c>
      <c r="N91" s="18">
        <f t="shared" si="215"/>
        <v>18.45193328911099</v>
      </c>
      <c r="O91" s="18">
        <f t="shared" si="215"/>
        <v>1.9606093529912272</v>
      </c>
      <c r="P91" s="18">
        <f t="shared" si="215"/>
        <v>2.4519510712779358</v>
      </c>
      <c r="Q91" s="18">
        <f t="shared" si="216"/>
        <v>3.2301747308527418</v>
      </c>
      <c r="S91" s="18">
        <f t="shared" si="217"/>
        <v>2.2879079776587874</v>
      </c>
      <c r="T91" s="18">
        <f t="shared" si="218"/>
        <v>3.28321874782318</v>
      </c>
      <c r="U91" s="18">
        <f t="shared" si="219"/>
        <v>4.8246988044852834</v>
      </c>
      <c r="W91" t="str">
        <f t="shared" si="256"/>
        <v>34 Culture, media and sports occupations</v>
      </c>
      <c r="X91" s="18">
        <f t="shared" si="220"/>
        <v>-2.120270729000806</v>
      </c>
      <c r="Y91" s="18">
        <f t="shared" si="220"/>
        <v>0.3655293987457453</v>
      </c>
      <c r="Z91" s="18">
        <f t="shared" si="220"/>
        <v>-0.17861831965546582</v>
      </c>
      <c r="AA91" s="18">
        <f t="shared" si="220"/>
        <v>0.9568188797161703</v>
      </c>
      <c r="AB91" s="18">
        <f t="shared" si="221"/>
        <v>0.56368754754196893</v>
      </c>
      <c r="AD91" s="18">
        <f t="shared" si="222"/>
        <v>0.57691199288743</v>
      </c>
      <c r="AE91" s="18">
        <f t="shared" si="223"/>
        <v>2.7282111512989093</v>
      </c>
      <c r="AF91" s="18">
        <f t="shared" si="224"/>
        <v>3.1292344543131234</v>
      </c>
      <c r="AH91" t="str">
        <f t="shared" si="257"/>
        <v>34 Culture, media and sports occupations</v>
      </c>
      <c r="AI91" s="18">
        <f t="shared" si="225"/>
        <v>-1.1937222160703587</v>
      </c>
      <c r="AJ91" s="18">
        <f t="shared" si="225"/>
        <v>11.511341878661895</v>
      </c>
      <c r="AK91" s="18">
        <f t="shared" si="225"/>
        <v>-1.2097545974212753</v>
      </c>
      <c r="AL91" s="18">
        <f t="shared" si="225"/>
        <v>2.0902545975636455</v>
      </c>
      <c r="AM91" s="18">
        <f t="shared" si="226"/>
        <v>1.6063298790988778</v>
      </c>
      <c r="AO91" s="18">
        <f t="shared" si="227"/>
        <v>0.97818166641414628</v>
      </c>
      <c r="AP91" s="18">
        <f t="shared" si="228"/>
        <v>2.5654744369750127</v>
      </c>
      <c r="AQ91" s="18">
        <f t="shared" si="229"/>
        <v>3.2661150121589877</v>
      </c>
      <c r="AS91" t="str">
        <f t="shared" si="258"/>
        <v>34 Culture, media and sports occupations</v>
      </c>
      <c r="AT91" s="18">
        <f t="shared" si="230"/>
        <v>-2.9203343122944148</v>
      </c>
      <c r="AU91" s="18">
        <f t="shared" si="230"/>
        <v>-1.765297099368468</v>
      </c>
      <c r="AV91" s="18">
        <f t="shared" si="230"/>
        <v>-1.9521234978853164</v>
      </c>
      <c r="AW91" s="18">
        <f t="shared" si="230"/>
        <v>-5.1560819854112871E-2</v>
      </c>
      <c r="AX91" s="18">
        <f t="shared" si="231"/>
        <v>-0.75674409605335224</v>
      </c>
      <c r="AZ91" s="18">
        <f t="shared" si="232"/>
        <v>-0.6891402364464283</v>
      </c>
      <c r="BA91" s="18">
        <f t="shared" si="233"/>
        <v>2.3612231652068827</v>
      </c>
      <c r="BB91" s="18">
        <f t="shared" si="234"/>
        <v>1.8713628420014894</v>
      </c>
      <c r="BD91" t="str">
        <f t="shared" si="259"/>
        <v>34 Culture, media and sports occupations</v>
      </c>
      <c r="BE91" s="18">
        <f t="shared" si="235"/>
        <v>-6.7391340276636624</v>
      </c>
      <c r="BF91" s="18">
        <f t="shared" si="235"/>
        <v>10.565062641490798</v>
      </c>
      <c r="BG91" s="18">
        <f t="shared" si="235"/>
        <v>-2.1636162354601751</v>
      </c>
      <c r="BH91" s="18">
        <f t="shared" si="235"/>
        <v>-6.7714247977168629E-2</v>
      </c>
      <c r="BI91" s="18">
        <f t="shared" si="236"/>
        <v>-9.8127039865258947E-2</v>
      </c>
      <c r="BK91" s="18">
        <f t="shared" si="237"/>
        <v>-0.77129016356214386</v>
      </c>
      <c r="BL91" s="18">
        <f t="shared" si="238"/>
        <v>1.9121461339888679</v>
      </c>
      <c r="BM91" s="18">
        <f t="shared" si="239"/>
        <v>1.3285896376493467</v>
      </c>
      <c r="BO91" t="str">
        <f t="shared" si="260"/>
        <v>34 Culture, media and sports occupations</v>
      </c>
      <c r="BP91" s="18">
        <f t="shared" si="240"/>
        <v>-7.7820338863751175</v>
      </c>
      <c r="BQ91" s="18">
        <f t="shared" si="240"/>
        <v>-8.087401889543699</v>
      </c>
      <c r="BR91" s="18">
        <f t="shared" si="240"/>
        <v>-4.6940851752611206</v>
      </c>
      <c r="BS91" s="18">
        <f t="shared" si="240"/>
        <v>-5.1147522690377141</v>
      </c>
      <c r="BT91" s="18">
        <f t="shared" si="241"/>
        <v>-5.1723300306744431</v>
      </c>
      <c r="BV91" s="18">
        <f t="shared" si="242"/>
        <v>-4.9747366175655667</v>
      </c>
      <c r="BW91" s="18">
        <f t="shared" si="243"/>
        <v>1.5776288920844816</v>
      </c>
      <c r="BX91" s="18">
        <f t="shared" si="244"/>
        <v>-2.0780504729578486</v>
      </c>
      <c r="BZ91" t="str">
        <f t="shared" si="261"/>
        <v>34 Culture, media and sports occupations</v>
      </c>
      <c r="CA91" s="18">
        <f t="shared" si="245"/>
        <v>-6.2110892624038794</v>
      </c>
      <c r="CB91" s="18">
        <f t="shared" si="245"/>
        <v>-9.8367510588515454</v>
      </c>
      <c r="CC91" s="18">
        <f t="shared" si="245"/>
        <v>-2.4956097532386812</v>
      </c>
      <c r="CD91" s="18">
        <f t="shared" si="245"/>
        <v>-4.7429570624145656</v>
      </c>
      <c r="CE91" s="18">
        <f t="shared" si="246"/>
        <v>-4.3753001151226041</v>
      </c>
      <c r="CG91" s="18">
        <f t="shared" si="247"/>
        <v>-3.999656431100751</v>
      </c>
      <c r="CH91" s="18">
        <f t="shared" si="248"/>
        <v>1.6898979141545478</v>
      </c>
      <c r="CI91" s="18">
        <f t="shared" si="249"/>
        <v>-1.2512167713252365</v>
      </c>
      <c r="CK91" t="str">
        <f t="shared" si="262"/>
        <v>34 Culture, media and sports occupations</v>
      </c>
      <c r="CL91" s="18">
        <f t="shared" si="250"/>
        <v>0.74301479540519466</v>
      </c>
      <c r="CM91" s="18">
        <f t="shared" si="250"/>
        <v>-4.331024676858453</v>
      </c>
      <c r="CN91" s="18">
        <f t="shared" si="250"/>
        <v>3.5391983222625045</v>
      </c>
      <c r="CO91" s="18">
        <f t="shared" si="250"/>
        <v>3.4108625402126336</v>
      </c>
      <c r="CP91" s="18">
        <f t="shared" si="251"/>
        <v>2.9490385073049907</v>
      </c>
      <c r="CR91" s="18">
        <f t="shared" si="252"/>
        <v>3.4536234499416896</v>
      </c>
      <c r="CS91" s="18">
        <f t="shared" si="253"/>
        <v>2.2238408594171144</v>
      </c>
      <c r="CT91" s="18">
        <f t="shared" si="254"/>
        <v>4.9189339301498158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3.8950142745960648</v>
      </c>
      <c r="C92" s="18">
        <f t="shared" si="210"/>
        <v>14.912995282284157</v>
      </c>
      <c r="D92" s="18">
        <f t="shared" si="210"/>
        <v>2.3597143954534605</v>
      </c>
      <c r="E92" s="18">
        <f t="shared" si="210"/>
        <v>2.8120117113096921</v>
      </c>
      <c r="F92" s="18">
        <f t="shared" si="211"/>
        <v>3.3869718255483017</v>
      </c>
      <c r="H92" s="18">
        <f t="shared" si="212"/>
        <v>2.661024311215221</v>
      </c>
      <c r="I92" s="18">
        <f t="shared" si="213"/>
        <v>3.1861547061375228</v>
      </c>
      <c r="J92" s="18">
        <f t="shared" si="214"/>
        <v>5.0155354498731208</v>
      </c>
      <c r="L92" t="str">
        <f t="shared" si="255"/>
        <v>35 Business and public service associate professionals</v>
      </c>
      <c r="M92" s="18">
        <f t="shared" si="215"/>
        <v>4.5264141101345468</v>
      </c>
      <c r="N92" s="18">
        <f t="shared" si="215"/>
        <v>7.8992577320667223</v>
      </c>
      <c r="O92" s="18">
        <f t="shared" si="215"/>
        <v>1.771293374023708</v>
      </c>
      <c r="P92" s="18">
        <f t="shared" si="215"/>
        <v>2.055306222083142</v>
      </c>
      <c r="Q92" s="18">
        <f t="shared" si="216"/>
        <v>2.3219485001469975</v>
      </c>
      <c r="S92" s="18">
        <f t="shared" si="217"/>
        <v>1.9605473158019526</v>
      </c>
      <c r="T92" s="18">
        <f t="shared" si="218"/>
        <v>3.078171019123177</v>
      </c>
      <c r="U92" s="18">
        <f t="shared" si="219"/>
        <v>4.4225507863676183</v>
      </c>
      <c r="W92" t="str">
        <f t="shared" si="256"/>
        <v>35 Business and public service associate professionals</v>
      </c>
      <c r="X92" s="18">
        <f t="shared" si="220"/>
        <v>1.5193109902332136</v>
      </c>
      <c r="Y92" s="18">
        <f t="shared" si="220"/>
        <v>0.21627182587913296</v>
      </c>
      <c r="Z92" s="18">
        <f t="shared" si="220"/>
        <v>-0.44391878733391898</v>
      </c>
      <c r="AA92" s="18">
        <f t="shared" si="220"/>
        <v>0.64444348559686837</v>
      </c>
      <c r="AB92" s="18">
        <f t="shared" si="221"/>
        <v>0.27633494076868548</v>
      </c>
      <c r="AD92" s="18">
        <f t="shared" si="222"/>
        <v>0.28034042811559967</v>
      </c>
      <c r="AE92" s="18">
        <f t="shared" si="223"/>
        <v>2.7604462619778225</v>
      </c>
      <c r="AF92" s="18">
        <f t="shared" si="224"/>
        <v>2.9531781993664463</v>
      </c>
      <c r="AH92" t="str">
        <f t="shared" si="257"/>
        <v>35 Business and public service associate professionals</v>
      </c>
      <c r="AI92" s="18">
        <f t="shared" si="225"/>
        <v>1.7379499067206039</v>
      </c>
      <c r="AJ92" s="18">
        <f t="shared" si="225"/>
        <v>3.8921143501908784</v>
      </c>
      <c r="AK92" s="18">
        <f t="shared" si="225"/>
        <v>-0.60128247300608173</v>
      </c>
      <c r="AL92" s="18">
        <f t="shared" si="225"/>
        <v>0.87293406785426964</v>
      </c>
      <c r="AM92" s="18">
        <f t="shared" si="226"/>
        <v>0.5951549429146441</v>
      </c>
      <c r="AO92" s="18">
        <f t="shared" si="227"/>
        <v>0.37911502959573351</v>
      </c>
      <c r="AP92" s="18">
        <f t="shared" si="228"/>
        <v>2.6688203675232947</v>
      </c>
      <c r="AQ92" s="18">
        <f t="shared" si="229"/>
        <v>2.9332714311462338</v>
      </c>
      <c r="AS92" t="str">
        <f t="shared" si="258"/>
        <v>35 Business and public service associate professionals</v>
      </c>
      <c r="AT92" s="18">
        <f t="shared" si="230"/>
        <v>1.4366690775601265</v>
      </c>
      <c r="AU92" s="18">
        <f t="shared" si="230"/>
        <v>2.5855945171703532</v>
      </c>
      <c r="AV92" s="18">
        <f t="shared" si="230"/>
        <v>-0.87547384358700464</v>
      </c>
      <c r="AW92" s="18">
        <f t="shared" si="230"/>
        <v>0.91669893835986116</v>
      </c>
      <c r="AX92" s="18">
        <f t="shared" si="231"/>
        <v>0.45611942646142101</v>
      </c>
      <c r="AZ92" s="18">
        <f t="shared" si="232"/>
        <v>0.31573636111910108</v>
      </c>
      <c r="BA92" s="18">
        <f t="shared" si="233"/>
        <v>2.6237446441273349</v>
      </c>
      <c r="BB92" s="18">
        <f t="shared" si="234"/>
        <v>2.8450092663422355</v>
      </c>
      <c r="BD92" t="str">
        <f t="shared" si="259"/>
        <v>35 Business and public service associate professionals</v>
      </c>
      <c r="BE92" s="18">
        <f t="shared" si="235"/>
        <v>-1.5847311430962963</v>
      </c>
      <c r="BF92" s="18">
        <f t="shared" si="235"/>
        <v>11.336852386201102</v>
      </c>
      <c r="BG92" s="18">
        <f t="shared" si="235"/>
        <v>-2.1056704346026356</v>
      </c>
      <c r="BH92" s="18">
        <f t="shared" si="235"/>
        <v>-0.23723546585077138</v>
      </c>
      <c r="BI92" s="18">
        <f t="shared" si="236"/>
        <v>-0.14220753580829193</v>
      </c>
      <c r="BK92" s="18">
        <f t="shared" si="237"/>
        <v>-0.86397625788453558</v>
      </c>
      <c r="BL92" s="18">
        <f t="shared" si="238"/>
        <v>2.2090440752918772</v>
      </c>
      <c r="BM92" s="18">
        <f t="shared" si="239"/>
        <v>1.5837567323612634</v>
      </c>
      <c r="BO92" t="str">
        <f t="shared" si="260"/>
        <v>35 Business and public service associate professionals</v>
      </c>
      <c r="BP92" s="18">
        <f t="shared" si="240"/>
        <v>-0.91461736461653231</v>
      </c>
      <c r="BQ92" s="18">
        <f t="shared" si="240"/>
        <v>-2.8559945805201492</v>
      </c>
      <c r="BR92" s="18">
        <f t="shared" si="240"/>
        <v>-2.0439176521722668</v>
      </c>
      <c r="BS92" s="18">
        <f t="shared" si="240"/>
        <v>-1.6669989530025409</v>
      </c>
      <c r="BT92" s="18">
        <f t="shared" si="241"/>
        <v>-1.8595886798484451</v>
      </c>
      <c r="BV92" s="18">
        <f t="shared" si="242"/>
        <v>-1.7927993911372009</v>
      </c>
      <c r="BW92" s="18">
        <f t="shared" si="243"/>
        <v>1.9298963623956666</v>
      </c>
      <c r="BX92" s="18">
        <f t="shared" si="244"/>
        <v>0.60319974872811155</v>
      </c>
      <c r="BZ92" t="str">
        <f t="shared" si="261"/>
        <v>35 Business and public service associate professionals</v>
      </c>
      <c r="CA92" s="18">
        <f t="shared" si="245"/>
        <v>-2.5743723537507757</v>
      </c>
      <c r="CB92" s="18">
        <f t="shared" si="245"/>
        <v>-7.4638219267947337</v>
      </c>
      <c r="CC92" s="18">
        <f t="shared" si="245"/>
        <v>-2.6157965238761682</v>
      </c>
      <c r="CD92" s="18">
        <f t="shared" si="245"/>
        <v>-4.6939800672648913</v>
      </c>
      <c r="CE92" s="18">
        <f t="shared" si="246"/>
        <v>-4.2260626201632174</v>
      </c>
      <c r="CG92" s="18">
        <f t="shared" si="247"/>
        <v>-4.0062271605507576</v>
      </c>
      <c r="CH92" s="18">
        <f t="shared" si="248"/>
        <v>1.6071604241264303</v>
      </c>
      <c r="CI92" s="18">
        <f t="shared" si="249"/>
        <v>-1.3808982342352727</v>
      </c>
      <c r="CK92" t="str">
        <f t="shared" si="262"/>
        <v>35 Business and public service associate professionals</v>
      </c>
      <c r="CL92" s="18">
        <f t="shared" si="250"/>
        <v>2.2450730352328474</v>
      </c>
      <c r="CM92" s="18">
        <f t="shared" si="250"/>
        <v>-0.46901778491429402</v>
      </c>
      <c r="CN92" s="18">
        <f t="shared" si="250"/>
        <v>1.6066715901637219</v>
      </c>
      <c r="CO92" s="18">
        <f t="shared" si="250"/>
        <v>3.577691232459923</v>
      </c>
      <c r="CP92" s="18">
        <f t="shared" si="251"/>
        <v>2.7015456816359862</v>
      </c>
      <c r="CR92" s="18">
        <f t="shared" si="252"/>
        <v>2.9164725835277849</v>
      </c>
      <c r="CS92" s="18">
        <f t="shared" si="253"/>
        <v>2.0479802652970669</v>
      </c>
      <c r="CT92" s="18">
        <f t="shared" si="254"/>
        <v>4.3517975226756711</v>
      </c>
    </row>
    <row r="93" spans="1:98" x14ac:dyDescent="0.2">
      <c r="A93" t="str">
        <f t="shared" si="209"/>
        <v>41 Administrative occupations</v>
      </c>
      <c r="B93" s="18">
        <f t="shared" si="210"/>
        <v>2.5159502346012941</v>
      </c>
      <c r="C93" s="18">
        <f t="shared" si="210"/>
        <v>21.136444286388279</v>
      </c>
      <c r="D93" s="18">
        <f t="shared" si="210"/>
        <v>2.4927481877443869</v>
      </c>
      <c r="E93" s="18">
        <f t="shared" si="210"/>
        <v>3.0500499355128774</v>
      </c>
      <c r="F93" s="18">
        <f t="shared" si="211"/>
        <v>3.9205439172790513</v>
      </c>
      <c r="H93" s="18">
        <f t="shared" si="212"/>
        <v>2.863946795790584</v>
      </c>
      <c r="I93" s="18">
        <f t="shared" si="213"/>
        <v>3.4459161358239898</v>
      </c>
      <c r="J93" s="18">
        <f t="shared" si="214"/>
        <v>5.3638450053207665</v>
      </c>
      <c r="L93" t="str">
        <f t="shared" si="255"/>
        <v>41 Administrative occupations</v>
      </c>
      <c r="M93" s="18">
        <f t="shared" si="215"/>
        <v>3.9019093495909596</v>
      </c>
      <c r="N93" s="18">
        <f t="shared" si="215"/>
        <v>9.0997523110277978</v>
      </c>
      <c r="O93" s="18">
        <f t="shared" si="215"/>
        <v>2.1318396446462273</v>
      </c>
      <c r="P93" s="18">
        <f t="shared" si="215"/>
        <v>2.3448766369496665</v>
      </c>
      <c r="Q93" s="18">
        <f t="shared" si="216"/>
        <v>2.6876376430271742</v>
      </c>
      <c r="S93" s="18">
        <f t="shared" si="217"/>
        <v>2.2738149769829796</v>
      </c>
      <c r="T93" s="18">
        <f t="shared" si="218"/>
        <v>3.378791032238504</v>
      </c>
      <c r="U93" s="18">
        <f t="shared" si="219"/>
        <v>4.8925746614146615</v>
      </c>
      <c r="W93" t="str">
        <f t="shared" si="256"/>
        <v>41 Administrative occupations</v>
      </c>
      <c r="X93" s="18">
        <f t="shared" si="220"/>
        <v>1.1088613500647382</v>
      </c>
      <c r="Y93" s="18">
        <f t="shared" si="220"/>
        <v>4.3374772209811896</v>
      </c>
      <c r="Z93" s="18">
        <f t="shared" si="220"/>
        <v>0.37102499755339302</v>
      </c>
      <c r="AA93" s="18">
        <f t="shared" si="220"/>
        <v>1.2864324941610272</v>
      </c>
      <c r="AB93" s="18">
        <f t="shared" si="221"/>
        <v>1.1869905813061798</v>
      </c>
      <c r="AD93" s="18">
        <f t="shared" si="222"/>
        <v>0.98037276519866712</v>
      </c>
      <c r="AE93" s="18">
        <f t="shared" si="223"/>
        <v>3.1328702423686794</v>
      </c>
      <c r="AF93" s="18">
        <f t="shared" si="224"/>
        <v>3.7853146157577289</v>
      </c>
      <c r="AH93" t="str">
        <f t="shared" si="257"/>
        <v>41 Administrative occupations</v>
      </c>
      <c r="AI93" s="18">
        <f t="shared" si="225"/>
        <v>1.6311643136423637</v>
      </c>
      <c r="AJ93" s="18">
        <f t="shared" si="225"/>
        <v>5.9825537081868552</v>
      </c>
      <c r="AK93" s="18">
        <f t="shared" si="225"/>
        <v>0.17101578440654741</v>
      </c>
      <c r="AL93" s="18">
        <f t="shared" si="225"/>
        <v>1.0806278323292062</v>
      </c>
      <c r="AM93" s="18">
        <f t="shared" si="226"/>
        <v>1.0942616623866197</v>
      </c>
      <c r="AO93" s="18">
        <f t="shared" si="227"/>
        <v>0.77650974351159974</v>
      </c>
      <c r="AP93" s="18">
        <f t="shared" si="228"/>
        <v>3.2140473496124367</v>
      </c>
      <c r="AQ93" s="18">
        <f t="shared" si="229"/>
        <v>3.7228097750668265</v>
      </c>
      <c r="AS93" t="str">
        <f t="shared" si="258"/>
        <v>41 Administrative occupations</v>
      </c>
      <c r="AT93" s="18">
        <f t="shared" si="230"/>
        <v>0.77675289049941032</v>
      </c>
      <c r="AU93" s="18">
        <f t="shared" si="230"/>
        <v>5.4790621930257188</v>
      </c>
      <c r="AV93" s="18">
        <f t="shared" si="230"/>
        <v>-0.89949044370762898</v>
      </c>
      <c r="AW93" s="18">
        <f t="shared" si="230"/>
        <v>1.0694238790798227</v>
      </c>
      <c r="AX93" s="18">
        <f t="shared" si="231"/>
        <v>0.71843639181465857</v>
      </c>
      <c r="AZ93" s="18">
        <f t="shared" si="232"/>
        <v>0.40881059018313959</v>
      </c>
      <c r="BA93" s="18">
        <f t="shared" si="233"/>
        <v>2.9483019149179501</v>
      </c>
      <c r="BB93" s="18">
        <f t="shared" si="234"/>
        <v>3.2232101152972925</v>
      </c>
      <c r="BD93" t="str">
        <f t="shared" si="259"/>
        <v>41 Administrative occupations</v>
      </c>
      <c r="BE93" s="18">
        <f t="shared" si="235"/>
        <v>-2.9562419806825835</v>
      </c>
      <c r="BF93" s="18">
        <f t="shared" si="235"/>
        <v>9.8624217450014928</v>
      </c>
      <c r="BG93" s="18">
        <f t="shared" si="235"/>
        <v>-3.385366995923389</v>
      </c>
      <c r="BH93" s="18">
        <f t="shared" si="235"/>
        <v>-2.796992921035979</v>
      </c>
      <c r="BI93" s="18">
        <f t="shared" si="236"/>
        <v>-2.2360377340309157</v>
      </c>
      <c r="BK93" s="18">
        <f t="shared" si="237"/>
        <v>-2.9935146659041068</v>
      </c>
      <c r="BL93" s="18">
        <f t="shared" si="238"/>
        <v>2.2242449165719602</v>
      </c>
      <c r="BM93" s="18">
        <f t="shared" si="239"/>
        <v>0.16362870795345597</v>
      </c>
      <c r="BO93" t="str">
        <f t="shared" si="260"/>
        <v>41 Administrative occupations</v>
      </c>
      <c r="BP93" s="18">
        <f t="shared" si="240"/>
        <v>-3.8539279701776175</v>
      </c>
      <c r="BQ93" s="18">
        <f t="shared" si="240"/>
        <v>0.66236848342684507</v>
      </c>
      <c r="BR93" s="18">
        <f t="shared" si="240"/>
        <v>-3.7246255157804331</v>
      </c>
      <c r="BS93" s="18">
        <f t="shared" si="240"/>
        <v>-4.2756083156766707</v>
      </c>
      <c r="BT93" s="18">
        <f t="shared" si="241"/>
        <v>-3.8018242943619773</v>
      </c>
      <c r="BV93" s="18">
        <f t="shared" si="242"/>
        <v>-4.0922986396280443</v>
      </c>
      <c r="BW93" s="18">
        <f t="shared" si="243"/>
        <v>1.8210826055122808</v>
      </c>
      <c r="BX93" s="18">
        <f t="shared" si="244"/>
        <v>-1.1148794271914952</v>
      </c>
      <c r="BZ93" t="str">
        <f t="shared" si="261"/>
        <v>41 Administrative occupations</v>
      </c>
      <c r="CA93" s="18">
        <f t="shared" si="245"/>
        <v>-4.0122211635110201</v>
      </c>
      <c r="CB93" s="18">
        <f t="shared" si="245"/>
        <v>-13.824278442053862</v>
      </c>
      <c r="CC93" s="18">
        <f t="shared" si="245"/>
        <v>-7.2046608492195237</v>
      </c>
      <c r="CD93" s="18">
        <f t="shared" si="245"/>
        <v>-10.542155758951044</v>
      </c>
      <c r="CE93" s="18">
        <f t="shared" si="246"/>
        <v>-9.7234400189607495</v>
      </c>
      <c r="CG93" s="18">
        <f t="shared" si="247"/>
        <v>-9.4432126796802791</v>
      </c>
      <c r="CH93" s="18">
        <f t="shared" si="248"/>
        <v>1.2631590581902108</v>
      </c>
      <c r="CI93" s="18">
        <f t="shared" si="249"/>
        <v>-5.4268836028819045</v>
      </c>
      <c r="CK93" t="str">
        <f t="shared" si="262"/>
        <v>41 Administrative occupations</v>
      </c>
      <c r="CL93" s="18">
        <f t="shared" si="250"/>
        <v>0.92835395405936882</v>
      </c>
      <c r="CM93" s="18">
        <f t="shared" si="250"/>
        <v>-6.6336999321004004</v>
      </c>
      <c r="CN93" s="18">
        <f t="shared" si="250"/>
        <v>-5.9849672748020666</v>
      </c>
      <c r="CO93" s="18">
        <f t="shared" si="250"/>
        <v>-0.92159559105088329</v>
      </c>
      <c r="CP93" s="18">
        <f t="shared" si="251"/>
        <v>-2.8935855618695605</v>
      </c>
      <c r="CR93" s="18">
        <f t="shared" si="252"/>
        <v>-2.6389826832408536</v>
      </c>
      <c r="CS93" s="18">
        <f t="shared" si="253"/>
        <v>1.2452016406009125</v>
      </c>
      <c r="CT93" s="18">
        <f t="shared" si="254"/>
        <v>-0.89749651556556564</v>
      </c>
    </row>
    <row r="94" spans="1:98" x14ac:dyDescent="0.2">
      <c r="A94" t="str">
        <f t="shared" si="209"/>
        <v>42 Secretarial and related occupations</v>
      </c>
      <c r="B94" s="18">
        <f t="shared" si="210"/>
        <v>6.2445068369433088</v>
      </c>
      <c r="C94" s="18">
        <f t="shared" si="210"/>
        <v>1.1900440634534881</v>
      </c>
      <c r="D94" s="18">
        <f t="shared" si="210"/>
        <v>9.834282127022842</v>
      </c>
      <c r="E94" s="18">
        <f t="shared" si="210"/>
        <v>6.9449958696906178</v>
      </c>
      <c r="F94" s="18">
        <f t="shared" si="211"/>
        <v>7.4674645447760257</v>
      </c>
      <c r="H94" s="18">
        <f t="shared" si="212"/>
        <v>7.8995459909797283</v>
      </c>
      <c r="I94" s="18">
        <f t="shared" si="213"/>
        <v>5.7581316188501708</v>
      </c>
      <c r="J94" s="18">
        <f t="shared" si="214"/>
        <v>10.454932806820905</v>
      </c>
      <c r="L94" t="str">
        <f t="shared" si="255"/>
        <v>42 Secretarial and related occupations</v>
      </c>
      <c r="M94" s="18">
        <f t="shared" si="215"/>
        <v>2.7821740502377068</v>
      </c>
      <c r="N94" s="18">
        <f t="shared" si="215"/>
        <v>5.2980071860288191</v>
      </c>
      <c r="O94" s="18">
        <f t="shared" si="215"/>
        <v>8.7847048247143178</v>
      </c>
      <c r="P94" s="18">
        <f t="shared" si="215"/>
        <v>2.3407057335273818</v>
      </c>
      <c r="Q94" s="18">
        <f t="shared" si="216"/>
        <v>4.4982369955213208</v>
      </c>
      <c r="S94" s="18">
        <f t="shared" si="217"/>
        <v>4.4451354771563034</v>
      </c>
      <c r="T94" s="18">
        <f t="shared" si="218"/>
        <v>4.4956986931127041</v>
      </c>
      <c r="U94" s="18">
        <f t="shared" si="219"/>
        <v>7.2421415726941829</v>
      </c>
      <c r="W94" t="str">
        <f t="shared" si="256"/>
        <v>42 Secretarial and related occupations</v>
      </c>
      <c r="X94" s="18">
        <f t="shared" si="220"/>
        <v>-0.15100794477417301</v>
      </c>
      <c r="Y94" s="18">
        <f t="shared" si="220"/>
        <v>2.0350739522609018</v>
      </c>
      <c r="Z94" s="18">
        <f t="shared" si="220"/>
        <v>7.574494630509343</v>
      </c>
      <c r="AA94" s="18">
        <f t="shared" si="220"/>
        <v>4.0274307995677106</v>
      </c>
      <c r="AB94" s="18">
        <f t="shared" si="221"/>
        <v>4.9961619188381157</v>
      </c>
      <c r="AD94" s="18">
        <f t="shared" si="222"/>
        <v>5.1965959258665873</v>
      </c>
      <c r="AE94" s="18">
        <f t="shared" si="223"/>
        <v>4.6368290164455761</v>
      </c>
      <c r="AF94" s="18">
        <f t="shared" si="224"/>
        <v>7.8615826519890852</v>
      </c>
      <c r="AH94" t="str">
        <f t="shared" si="257"/>
        <v>42 Secretarial and related occupations</v>
      </c>
      <c r="AI94" s="18">
        <f t="shared" si="225"/>
        <v>7.9841356426402221E-2</v>
      </c>
      <c r="AJ94" s="18">
        <f t="shared" si="225"/>
        <v>3.8051115288440185</v>
      </c>
      <c r="AK94" s="18">
        <f t="shared" si="225"/>
        <v>6.1820791610979198</v>
      </c>
      <c r="AL94" s="18">
        <f t="shared" si="225"/>
        <v>1.9843623887935147</v>
      </c>
      <c r="AM94" s="18">
        <f t="shared" si="226"/>
        <v>3.3922936184005215</v>
      </c>
      <c r="AO94" s="18">
        <f t="shared" si="227"/>
        <v>3.3648308688944306</v>
      </c>
      <c r="AP94" s="18">
        <f t="shared" si="228"/>
        <v>4.1138253301343131</v>
      </c>
      <c r="AQ94" s="18">
        <f t="shared" si="229"/>
        <v>6.2237317174199891</v>
      </c>
      <c r="AS94" t="str">
        <f t="shared" si="258"/>
        <v>42 Secretarial and related occupations</v>
      </c>
      <c r="AT94" s="18">
        <f t="shared" si="230"/>
        <v>-1.2510918549103689</v>
      </c>
      <c r="AU94" s="18">
        <f t="shared" si="230"/>
        <v>3.8589569196884055</v>
      </c>
      <c r="AV94" s="18">
        <f t="shared" si="230"/>
        <v>5.0166085065515453</v>
      </c>
      <c r="AW94" s="18">
        <f t="shared" si="230"/>
        <v>0.46194062782254353</v>
      </c>
      <c r="AX94" s="18">
        <f t="shared" si="231"/>
        <v>2.0755775227234263</v>
      </c>
      <c r="AZ94" s="18">
        <f t="shared" si="232"/>
        <v>1.9577802354987073</v>
      </c>
      <c r="BA94" s="18">
        <f t="shared" si="233"/>
        <v>3.6763471621023447</v>
      </c>
      <c r="BB94" s="18">
        <f t="shared" si="234"/>
        <v>4.9231375621803242</v>
      </c>
      <c r="BD94" t="str">
        <f t="shared" si="259"/>
        <v>42 Secretarial and related occupations</v>
      </c>
      <c r="BE94" s="18">
        <f t="shared" si="235"/>
        <v>-3.6779580803643408</v>
      </c>
      <c r="BF94" s="18">
        <f t="shared" si="235"/>
        <v>4.7524849917607304</v>
      </c>
      <c r="BG94" s="18">
        <f t="shared" si="235"/>
        <v>1.1321319176541556</v>
      </c>
      <c r="BH94" s="18">
        <f t="shared" si="235"/>
        <v>-13.76373108162281</v>
      </c>
      <c r="BI94" s="18">
        <f t="shared" si="236"/>
        <v>-8.2524748837706987</v>
      </c>
      <c r="BK94" s="18">
        <f t="shared" si="237"/>
        <v>-9.059704806899715</v>
      </c>
      <c r="BL94" s="18">
        <f t="shared" si="238"/>
        <v>2.1759254562877306</v>
      </c>
      <c r="BM94" s="18">
        <f t="shared" si="239"/>
        <v>-3.1185705453240065</v>
      </c>
      <c r="BO94" t="str">
        <f t="shared" si="260"/>
        <v>42 Secretarial and related occupations</v>
      </c>
      <c r="BP94" s="18">
        <f t="shared" si="240"/>
        <v>-7.4985229039348127</v>
      </c>
      <c r="BQ94" s="18">
        <f t="shared" si="240"/>
        <v>-2.4201909093391261</v>
      </c>
      <c r="BR94" s="18">
        <f t="shared" si="240"/>
        <v>-3.9761017384847497</v>
      </c>
      <c r="BS94" s="18">
        <f t="shared" si="240"/>
        <v>-14.218952945813045</v>
      </c>
      <c r="BT94" s="18">
        <f t="shared" si="241"/>
        <v>-10.422666858126162</v>
      </c>
      <c r="BV94" s="18">
        <f t="shared" si="242"/>
        <v>-10.932210720940173</v>
      </c>
      <c r="BW94" s="18">
        <f t="shared" si="243"/>
        <v>1.5860464845146804</v>
      </c>
      <c r="BX94" s="18">
        <f t="shared" si="244"/>
        <v>-5.292556801716386</v>
      </c>
      <c r="BZ94" t="str">
        <f t="shared" si="261"/>
        <v>42 Secretarial and related occupations</v>
      </c>
      <c r="CA94" s="18">
        <f t="shared" si="245"/>
        <v>-3.601824332727066</v>
      </c>
      <c r="CB94" s="18">
        <f t="shared" si="245"/>
        <v>-18.152760927880941</v>
      </c>
      <c r="CC94" s="18">
        <f t="shared" si="245"/>
        <v>-14.85851757729889</v>
      </c>
      <c r="CD94" s="18">
        <f t="shared" si="245"/>
        <v>-19.285286689093528</v>
      </c>
      <c r="CE94" s="18">
        <f t="shared" si="246"/>
        <v>-17.855720950178544</v>
      </c>
      <c r="CG94" s="18">
        <f t="shared" si="247"/>
        <v>-17.835879998692118</v>
      </c>
      <c r="CH94" s="18">
        <f t="shared" si="248"/>
        <v>1.0274408836670634</v>
      </c>
      <c r="CI94" s="18">
        <f t="shared" si="249"/>
        <v>-9.6504331486918282</v>
      </c>
      <c r="CK94" t="str">
        <f t="shared" si="262"/>
        <v>42 Secretarial and related occupations</v>
      </c>
      <c r="CL94" s="18">
        <f t="shared" si="250"/>
        <v>1.2742195693284497</v>
      </c>
      <c r="CM94" s="18">
        <f t="shared" si="250"/>
        <v>-5.0426360159039563</v>
      </c>
      <c r="CN94" s="18">
        <f t="shared" si="250"/>
        <v>-3.1721368918260717</v>
      </c>
      <c r="CO94" s="18">
        <f t="shared" si="250"/>
        <v>-4.6811237218309039</v>
      </c>
      <c r="CP94" s="18">
        <f t="shared" si="251"/>
        <v>-4.23485505193677</v>
      </c>
      <c r="CR94" s="18">
        <f t="shared" si="252"/>
        <v>-4.180759307689252</v>
      </c>
      <c r="CS94" s="18">
        <f t="shared" si="253"/>
        <v>1.5444394553892682</v>
      </c>
      <c r="CT94" s="18">
        <f t="shared" si="254"/>
        <v>-1.5971479888463924</v>
      </c>
    </row>
    <row r="95" spans="1:98" x14ac:dyDescent="0.2">
      <c r="A95" t="str">
        <f t="shared" si="209"/>
        <v>51 Skilled agricultural and related trades</v>
      </c>
      <c r="B95" s="18">
        <f t="shared" si="210"/>
        <v>5.7470944380412003</v>
      </c>
      <c r="C95" s="18">
        <f t="shared" si="210"/>
        <v>-5.3131737855351524</v>
      </c>
      <c r="D95" s="18">
        <f t="shared" si="210"/>
        <v>3.555552991016464</v>
      </c>
      <c r="E95" s="18">
        <f t="shared" si="210"/>
        <v>2.5788300540090514</v>
      </c>
      <c r="F95" s="18">
        <f t="shared" si="211"/>
        <v>2.3695680936402175</v>
      </c>
      <c r="H95" s="18">
        <f t="shared" si="212"/>
        <v>2.9033764597737433</v>
      </c>
      <c r="I95" s="18">
        <f t="shared" si="213"/>
        <v>4.4037608758047853</v>
      </c>
      <c r="J95" s="18">
        <f t="shared" si="214"/>
        <v>6.1412418399590107</v>
      </c>
      <c r="L95" t="str">
        <f t="shared" si="255"/>
        <v>51 Skilled agricultural and related trades</v>
      </c>
      <c r="M95" s="18">
        <f t="shared" si="215"/>
        <v>5.1641002014001902</v>
      </c>
      <c r="N95" s="18">
        <f t="shared" si="215"/>
        <v>-18.65904343892808</v>
      </c>
      <c r="O95" s="18">
        <f t="shared" si="215"/>
        <v>2.1025120740781</v>
      </c>
      <c r="P95" s="18">
        <f t="shared" si="215"/>
        <v>2.3380432643504756</v>
      </c>
      <c r="Q95" s="18">
        <f t="shared" si="216"/>
        <v>0.80716617276768154</v>
      </c>
      <c r="S95" s="18">
        <f t="shared" si="217"/>
        <v>2.2594725598567234</v>
      </c>
      <c r="T95" s="18">
        <f t="shared" si="218"/>
        <v>3.6113758320057698</v>
      </c>
      <c r="U95" s="18">
        <f t="shared" si="219"/>
        <v>5.0731000360621614</v>
      </c>
      <c r="W95" t="str">
        <f t="shared" si="256"/>
        <v>51 Skilled agricultural and related trades</v>
      </c>
      <c r="X95" s="18">
        <f t="shared" si="220"/>
        <v>2.0591184368310422</v>
      </c>
      <c r="Y95" s="18">
        <f t="shared" si="220"/>
        <v>-2.1441383340888853</v>
      </c>
      <c r="Z95" s="18">
        <f t="shared" si="220"/>
        <v>3.0699845698921147</v>
      </c>
      <c r="AA95" s="18">
        <f t="shared" si="220"/>
        <v>3.6732657209086916</v>
      </c>
      <c r="AB95" s="18">
        <f t="shared" si="221"/>
        <v>3.1115299089746973</v>
      </c>
      <c r="AD95" s="18">
        <f t="shared" si="222"/>
        <v>3.4717806790738548</v>
      </c>
      <c r="AE95" s="18">
        <f t="shared" si="223"/>
        <v>4.3543833694493328</v>
      </c>
      <c r="AF95" s="18">
        <f t="shared" si="224"/>
        <v>6.4775853287279972</v>
      </c>
      <c r="AH95" t="str">
        <f t="shared" si="257"/>
        <v>51 Skilled agricultural and related trades</v>
      </c>
      <c r="AI95" s="18">
        <f t="shared" si="225"/>
        <v>4.0194973766074726</v>
      </c>
      <c r="AJ95" s="18">
        <f t="shared" si="225"/>
        <v>-20.011326158193366</v>
      </c>
      <c r="AK95" s="18">
        <f t="shared" si="225"/>
        <v>2.7157887496677802</v>
      </c>
      <c r="AL95" s="18">
        <f t="shared" si="225"/>
        <v>2.8902463782868537</v>
      </c>
      <c r="AM95" s="18">
        <f t="shared" si="226"/>
        <v>1.2301282849324746</v>
      </c>
      <c r="AO95" s="18">
        <f t="shared" si="227"/>
        <v>2.8320609371801364</v>
      </c>
      <c r="AP95" s="18">
        <f t="shared" si="228"/>
        <v>4.3811561533489085</v>
      </c>
      <c r="AQ95" s="18">
        <f t="shared" si="229"/>
        <v>6.077061602517686</v>
      </c>
      <c r="AS95" t="str">
        <f t="shared" si="258"/>
        <v>51 Skilled agricultural and related trades</v>
      </c>
      <c r="AT95" s="18">
        <f t="shared" si="230"/>
        <v>6.6365987908468371</v>
      </c>
      <c r="AU95" s="18">
        <f t="shared" si="230"/>
        <v>-21.374637765700434</v>
      </c>
      <c r="AV95" s="18">
        <f t="shared" si="230"/>
        <v>1.0158924610804476</v>
      </c>
      <c r="AW95" s="18">
        <f t="shared" si="230"/>
        <v>3.0585904405488584</v>
      </c>
      <c r="AX95" s="18">
        <f t="shared" si="231"/>
        <v>0.69828472636987993</v>
      </c>
      <c r="AZ95" s="18">
        <f t="shared" si="232"/>
        <v>2.3731422690580928</v>
      </c>
      <c r="BA95" s="18">
        <f t="shared" si="233"/>
        <v>3.8363696477080822</v>
      </c>
      <c r="BB95" s="18">
        <f t="shared" si="234"/>
        <v>5.3345985500230286</v>
      </c>
      <c r="BD95" t="str">
        <f t="shared" si="259"/>
        <v>51 Skilled agricultural and related trades</v>
      </c>
      <c r="BE95" s="18">
        <f t="shared" si="235"/>
        <v>-0.85392006368493201</v>
      </c>
      <c r="BF95" s="18">
        <f t="shared" si="235"/>
        <v>-17.408805958940366</v>
      </c>
      <c r="BG95" s="18">
        <f t="shared" si="235"/>
        <v>-0.95265344783569406</v>
      </c>
      <c r="BH95" s="18">
        <f t="shared" si="235"/>
        <v>0.13150194901787593</v>
      </c>
      <c r="BI95" s="18">
        <f t="shared" si="236"/>
        <v>-1.4024882969394525</v>
      </c>
      <c r="BK95" s="18">
        <f t="shared" si="237"/>
        <v>-0.23119536279391228</v>
      </c>
      <c r="BL95" s="18">
        <f t="shared" si="238"/>
        <v>2.8107854218275996</v>
      </c>
      <c r="BM95" s="18">
        <f t="shared" si="239"/>
        <v>2.6548198581441751</v>
      </c>
      <c r="BO95" t="str">
        <f t="shared" si="260"/>
        <v>51 Skilled agricultural and related trades</v>
      </c>
      <c r="BP95" s="18">
        <f t="shared" si="240"/>
        <v>1.6595852575492342</v>
      </c>
      <c r="BQ95" s="18">
        <f t="shared" si="240"/>
        <v>-27.799702619281842</v>
      </c>
      <c r="BR95" s="18">
        <f t="shared" si="240"/>
        <v>0.35634997482465458</v>
      </c>
      <c r="BS95" s="18">
        <f t="shared" si="240"/>
        <v>8.1613288536352968E-2</v>
      </c>
      <c r="BT95" s="18">
        <f t="shared" si="241"/>
        <v>-1.8561952107882362</v>
      </c>
      <c r="BV95" s="18">
        <f t="shared" si="242"/>
        <v>0.1731085129809129</v>
      </c>
      <c r="BW95" s="18">
        <f t="shared" si="243"/>
        <v>2.8974487572315688</v>
      </c>
      <c r="BX95" s="18">
        <f t="shared" si="244"/>
        <v>3.013989482738566</v>
      </c>
      <c r="BZ95" t="str">
        <f t="shared" si="261"/>
        <v>51 Skilled agricultural and related trades</v>
      </c>
      <c r="CA95" s="18">
        <f t="shared" si="245"/>
        <v>-2.5398587218794066</v>
      </c>
      <c r="CB95" s="18">
        <f t="shared" si="245"/>
        <v>-16.154079677726696</v>
      </c>
      <c r="CC95" s="18">
        <f t="shared" si="245"/>
        <v>0.48929823908645531</v>
      </c>
      <c r="CD95" s="18">
        <f t="shared" si="245"/>
        <v>1.8779449398379056</v>
      </c>
      <c r="CE95" s="18">
        <f t="shared" si="246"/>
        <v>0.21440968774175673</v>
      </c>
      <c r="CG95" s="18">
        <f t="shared" si="247"/>
        <v>1.4129435298457782</v>
      </c>
      <c r="CH95" s="18">
        <f t="shared" si="248"/>
        <v>2.70411757180824</v>
      </c>
      <c r="CI95" s="18">
        <f t="shared" si="249"/>
        <v>3.707371394773995</v>
      </c>
      <c r="CK95" t="str">
        <f t="shared" si="262"/>
        <v>51 Skilled agricultural and related trades</v>
      </c>
      <c r="CL95" s="18">
        <f t="shared" si="250"/>
        <v>4.2870306667325497</v>
      </c>
      <c r="CM95" s="18">
        <f t="shared" si="250"/>
        <v>-34.473057901363433</v>
      </c>
      <c r="CN95" s="18">
        <f t="shared" si="250"/>
        <v>2.5960428254219847</v>
      </c>
      <c r="CO95" s="18">
        <f t="shared" si="250"/>
        <v>-3.6271489344189334</v>
      </c>
      <c r="CP95" s="18">
        <f t="shared" si="251"/>
        <v>-4.0651829834156272</v>
      </c>
      <c r="CR95" s="18">
        <f t="shared" si="252"/>
        <v>-1.5958664943057976</v>
      </c>
      <c r="CS95" s="18">
        <f t="shared" si="253"/>
        <v>1.8473764447916707</v>
      </c>
      <c r="CT95" s="18">
        <f t="shared" si="254"/>
        <v>0.64701014356547404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4.3695347091795789</v>
      </c>
      <c r="C96" s="18">
        <f t="shared" si="210"/>
        <v>11.441431250947343</v>
      </c>
      <c r="D96" s="18">
        <f t="shared" si="210"/>
        <v>1.4438729347567181</v>
      </c>
      <c r="E96" s="18">
        <f t="shared" si="210"/>
        <v>3.0382235992432838</v>
      </c>
      <c r="F96" s="18">
        <f t="shared" si="211"/>
        <v>3.0409759574960393</v>
      </c>
      <c r="H96" s="18">
        <f t="shared" si="212"/>
        <v>2.5040084561246179</v>
      </c>
      <c r="I96" s="18">
        <f t="shared" si="213"/>
        <v>2.9034858649272133</v>
      </c>
      <c r="J96" s="18">
        <f t="shared" si="214"/>
        <v>4.6781306756379148</v>
      </c>
      <c r="L96" t="str">
        <f t="shared" si="255"/>
        <v>52 Skilled metal, electrical and electronic trades</v>
      </c>
      <c r="M96" s="18">
        <f t="shared" si="215"/>
        <v>4.300668338155722</v>
      </c>
      <c r="N96" s="18">
        <f t="shared" si="215"/>
        <v>-8.0327003843089209</v>
      </c>
      <c r="O96" s="18">
        <f t="shared" si="215"/>
        <v>7.2428084868308984</v>
      </c>
      <c r="P96" s="18">
        <f t="shared" si="215"/>
        <v>5.2182920545646105</v>
      </c>
      <c r="Q96" s="18">
        <f t="shared" si="216"/>
        <v>4.9600854193348587</v>
      </c>
      <c r="S96" s="18">
        <f t="shared" si="217"/>
        <v>5.8888483312760753</v>
      </c>
      <c r="T96" s="18">
        <f t="shared" si="218"/>
        <v>4.222407952334728</v>
      </c>
      <c r="U96" s="18">
        <f t="shared" si="219"/>
        <v>8.1049535376474182</v>
      </c>
      <c r="W96" t="str">
        <f t="shared" si="256"/>
        <v>52 Skilled metal, electrical and electronic trades</v>
      </c>
      <c r="X96" s="18">
        <f t="shared" si="220"/>
        <v>2.8415605216446815</v>
      </c>
      <c r="Y96" s="18">
        <f t="shared" si="220"/>
        <v>-16.270515338117008</v>
      </c>
      <c r="Z96" s="18">
        <f t="shared" si="220"/>
        <v>3.7616155072192292</v>
      </c>
      <c r="AA96" s="18">
        <f t="shared" si="220"/>
        <v>2.4843284654845421</v>
      </c>
      <c r="AB96" s="18">
        <f t="shared" si="221"/>
        <v>1.5903110320848235</v>
      </c>
      <c r="AD96" s="18">
        <f t="shared" si="222"/>
        <v>2.9083341659243755</v>
      </c>
      <c r="AE96" s="18">
        <f t="shared" si="223"/>
        <v>3.431055645816361</v>
      </c>
      <c r="AF96" s="18">
        <f t="shared" si="224"/>
        <v>5.3841494161557923</v>
      </c>
      <c r="AH96" t="str">
        <f t="shared" si="257"/>
        <v>52 Skilled metal, electrical and electronic trades</v>
      </c>
      <c r="AI96" s="18">
        <f t="shared" si="225"/>
        <v>3.2500113688540999</v>
      </c>
      <c r="AJ96" s="18">
        <f t="shared" si="225"/>
        <v>-14.68980662485928</v>
      </c>
      <c r="AK96" s="18">
        <f t="shared" si="225"/>
        <v>0.94226579253702258</v>
      </c>
      <c r="AL96" s="18">
        <f t="shared" si="225"/>
        <v>1.951753441977333</v>
      </c>
      <c r="AM96" s="18">
        <f t="shared" si="226"/>
        <v>0.5094908182553981</v>
      </c>
      <c r="AO96" s="18">
        <f t="shared" si="227"/>
        <v>1.614140790542451</v>
      </c>
      <c r="AP96" s="18">
        <f t="shared" si="228"/>
        <v>2.8313537949469003</v>
      </c>
      <c r="AQ96" s="18">
        <f t="shared" si="229"/>
        <v>3.9640458243743071</v>
      </c>
      <c r="AS96" t="str">
        <f t="shared" si="258"/>
        <v>52 Skilled metal, electrical and electronic trades</v>
      </c>
      <c r="AT96" s="18">
        <f t="shared" si="230"/>
        <v>2.3057801730186345</v>
      </c>
      <c r="AU96" s="18">
        <f t="shared" si="230"/>
        <v>-11.541344022406442</v>
      </c>
      <c r="AV96" s="18">
        <f t="shared" si="230"/>
        <v>0.40626038410263021</v>
      </c>
      <c r="AW96" s="18">
        <f t="shared" si="230"/>
        <v>1.7213024300691382</v>
      </c>
      <c r="AX96" s="18">
        <f t="shared" si="231"/>
        <v>0.42780339640946519</v>
      </c>
      <c r="AZ96" s="18">
        <f t="shared" si="232"/>
        <v>1.2810524273739077</v>
      </c>
      <c r="BA96" s="18">
        <f t="shared" si="233"/>
        <v>2.757301222645725</v>
      </c>
      <c r="BB96" s="18">
        <f t="shared" si="234"/>
        <v>3.6582422725967012</v>
      </c>
      <c r="BD96" t="str">
        <f t="shared" si="259"/>
        <v>52 Skilled metal, electrical and electronic trades</v>
      </c>
      <c r="BE96" s="18">
        <f t="shared" si="235"/>
        <v>-1.2162394949399302</v>
      </c>
      <c r="BF96" s="18">
        <f t="shared" si="235"/>
        <v>-5.4698332618605345</v>
      </c>
      <c r="BG96" s="18">
        <f t="shared" si="235"/>
        <v>-0.44010417903167509</v>
      </c>
      <c r="BH96" s="18">
        <f t="shared" si="235"/>
        <v>-0.37643520562169464</v>
      </c>
      <c r="BI96" s="18">
        <f t="shared" si="236"/>
        <v>-0.72249922615613693</v>
      </c>
      <c r="BK96" s="18">
        <f t="shared" si="237"/>
        <v>-0.3976627195371063</v>
      </c>
      <c r="BL96" s="18">
        <f t="shared" si="238"/>
        <v>1.9512622279314495</v>
      </c>
      <c r="BM96" s="18">
        <f t="shared" si="239"/>
        <v>1.6500100373142645</v>
      </c>
      <c r="BO96" t="str">
        <f t="shared" si="260"/>
        <v>52 Skilled metal, electrical and electronic trades</v>
      </c>
      <c r="BP96" s="18">
        <f t="shared" si="240"/>
        <v>1.522077914788933</v>
      </c>
      <c r="BQ96" s="18">
        <f t="shared" si="240"/>
        <v>-19.360869719465668</v>
      </c>
      <c r="BR96" s="18">
        <f t="shared" si="240"/>
        <v>-0.98439174031202947</v>
      </c>
      <c r="BS96" s="18">
        <f t="shared" si="240"/>
        <v>-1.6544687144131709</v>
      </c>
      <c r="BT96" s="18">
        <f t="shared" si="241"/>
        <v>-2.6607148224471744</v>
      </c>
      <c r="BV96" s="18">
        <f t="shared" si="242"/>
        <v>-1.4316150967765173</v>
      </c>
      <c r="BW96" s="18">
        <f t="shared" si="243"/>
        <v>1.9113052080711457</v>
      </c>
      <c r="BX96" s="18">
        <f t="shared" si="244"/>
        <v>0.84138161515512344</v>
      </c>
      <c r="BZ96" t="str">
        <f t="shared" si="261"/>
        <v>52 Skilled metal, electrical and electronic trades</v>
      </c>
      <c r="CA96" s="18">
        <f t="shared" si="245"/>
        <v>-4.4008553261605021</v>
      </c>
      <c r="CB96" s="18">
        <f t="shared" si="245"/>
        <v>-16.005716764063791</v>
      </c>
      <c r="CC96" s="18">
        <f t="shared" si="245"/>
        <v>0.16902150201987265</v>
      </c>
      <c r="CD96" s="18">
        <f t="shared" si="245"/>
        <v>-5.3240445003708388</v>
      </c>
      <c r="CE96" s="18">
        <f t="shared" si="246"/>
        <v>-4.3588882327729177</v>
      </c>
      <c r="CG96" s="18">
        <f t="shared" si="247"/>
        <v>-3.5273351735451652</v>
      </c>
      <c r="CH96" s="18">
        <f t="shared" si="248"/>
        <v>1.8358257413245704</v>
      </c>
      <c r="CI96" s="18">
        <f t="shared" si="249"/>
        <v>-0.72005526771274919</v>
      </c>
      <c r="CK96" t="str">
        <f t="shared" si="262"/>
        <v>52 Skilled metal, electrical and electronic trades</v>
      </c>
      <c r="CL96" s="18">
        <f t="shared" si="250"/>
        <v>2.0420111257851481</v>
      </c>
      <c r="CM96" s="18">
        <f t="shared" si="250"/>
        <v>-20.623188757199362</v>
      </c>
      <c r="CN96" s="18">
        <f t="shared" si="250"/>
        <v>1.9401633789520867</v>
      </c>
      <c r="CO96" s="18">
        <f t="shared" si="250"/>
        <v>-3.494775565346564</v>
      </c>
      <c r="CP96" s="18">
        <f t="shared" si="251"/>
        <v>-3.0198095071515607</v>
      </c>
      <c r="CR96" s="18">
        <f t="shared" si="252"/>
        <v>-1.7161127248431773</v>
      </c>
      <c r="CS96" s="18">
        <f t="shared" si="253"/>
        <v>1.7355658310364674</v>
      </c>
      <c r="CT96" s="18">
        <f t="shared" si="254"/>
        <v>0.42568357229957332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-8.9137598791275927</v>
      </c>
      <c r="C97" s="18">
        <f t="shared" si="210"/>
        <v>-14.178807931951621</v>
      </c>
      <c r="D97" s="18">
        <f t="shared" si="210"/>
        <v>7.5564343795512912</v>
      </c>
      <c r="E97" s="18">
        <f t="shared" si="210"/>
        <v>0.59218508205389764</v>
      </c>
      <c r="F97" s="18">
        <f t="shared" si="211"/>
        <v>1.7041522450196078</v>
      </c>
      <c r="H97" s="18">
        <f t="shared" si="212"/>
        <v>2.8619990310180254</v>
      </c>
      <c r="I97" s="18">
        <f t="shared" si="213"/>
        <v>3.4475221286801361</v>
      </c>
      <c r="J97" s="18">
        <f t="shared" si="214"/>
        <v>5.3636954354232103</v>
      </c>
      <c r="L97" t="str">
        <f t="shared" si="255"/>
        <v>53 Skilled construction and building trades</v>
      </c>
      <c r="M97" s="18">
        <f t="shared" si="215"/>
        <v>2.1932522099210816</v>
      </c>
      <c r="N97" s="18">
        <f t="shared" si="215"/>
        <v>-0.68370916932855019</v>
      </c>
      <c r="O97" s="18">
        <f t="shared" si="215"/>
        <v>3.6137416939414635</v>
      </c>
      <c r="P97" s="18">
        <f t="shared" si="215"/>
        <v>2.2253057902265283</v>
      </c>
      <c r="Q97" s="18">
        <f t="shared" si="216"/>
        <v>2.4721188423650675</v>
      </c>
      <c r="S97" s="18">
        <f t="shared" si="217"/>
        <v>2.6860381050265891</v>
      </c>
      <c r="T97" s="18">
        <f t="shared" si="218"/>
        <v>3.3576823940179468</v>
      </c>
      <c r="U97" s="18">
        <f t="shared" si="219"/>
        <v>5.167908215089323</v>
      </c>
      <c r="W97" t="str">
        <f t="shared" si="256"/>
        <v>53 Skilled construction and building trades</v>
      </c>
      <c r="X97" s="18">
        <f t="shared" si="220"/>
        <v>-0.27255549658995459</v>
      </c>
      <c r="Y97" s="18">
        <f t="shared" si="220"/>
        <v>-10.644527428843908</v>
      </c>
      <c r="Z97" s="18">
        <f t="shared" si="220"/>
        <v>3.3577590329296303</v>
      </c>
      <c r="AA97" s="18">
        <f t="shared" si="220"/>
        <v>1.1865484094890633</v>
      </c>
      <c r="AB97" s="18">
        <f t="shared" si="221"/>
        <v>1.0715730136796831</v>
      </c>
      <c r="AD97" s="18">
        <f t="shared" si="222"/>
        <v>1.9051695948164138</v>
      </c>
      <c r="AE97" s="18">
        <f t="shared" si="223"/>
        <v>3.3596285224426037</v>
      </c>
      <c r="AF97" s="18">
        <f t="shared" si="224"/>
        <v>4.6197235857958319</v>
      </c>
      <c r="AH97" t="str">
        <f t="shared" si="257"/>
        <v>53 Skilled construction and building trades</v>
      </c>
      <c r="AI97" s="18">
        <f t="shared" si="225"/>
        <v>3.4936212997489724</v>
      </c>
      <c r="AJ97" s="18">
        <f t="shared" si="225"/>
        <v>-12.053326301966871</v>
      </c>
      <c r="AK97" s="18">
        <f t="shared" si="225"/>
        <v>2.6431571160587586</v>
      </c>
      <c r="AL97" s="18">
        <f t="shared" si="225"/>
        <v>1.4252299708465976</v>
      </c>
      <c r="AM97" s="18">
        <f t="shared" si="226"/>
        <v>0.90102774735316693</v>
      </c>
      <c r="AO97" s="18">
        <f t="shared" si="227"/>
        <v>1.8295914377943534</v>
      </c>
      <c r="AP97" s="18">
        <f t="shared" si="228"/>
        <v>3.5320601860358458</v>
      </c>
      <c r="AQ97" s="18">
        <f t="shared" si="229"/>
        <v>4.7143245546578338</v>
      </c>
      <c r="AS97" t="str">
        <f t="shared" si="258"/>
        <v>53 Skilled construction and building trades</v>
      </c>
      <c r="AT97" s="18">
        <f t="shared" si="230"/>
        <v>-0.9316033862454387</v>
      </c>
      <c r="AU97" s="18">
        <f t="shared" si="230"/>
        <v>-5.9386067055791631</v>
      </c>
      <c r="AV97" s="18">
        <f t="shared" si="230"/>
        <v>3.5188137769496697</v>
      </c>
      <c r="AW97" s="18">
        <f t="shared" si="230"/>
        <v>0.6487412821973404</v>
      </c>
      <c r="AX97" s="18">
        <f t="shared" si="231"/>
        <v>1.1083347307725644</v>
      </c>
      <c r="AZ97" s="18">
        <f t="shared" si="232"/>
        <v>1.5964799126239715</v>
      </c>
      <c r="BA97" s="18">
        <f t="shared" si="233"/>
        <v>3.4596773476204046</v>
      </c>
      <c r="BB97" s="18">
        <f t="shared" si="234"/>
        <v>4.4945250208997534</v>
      </c>
      <c r="BD97" t="str">
        <f t="shared" si="259"/>
        <v>53 Skilled construction and building trades</v>
      </c>
      <c r="BE97" s="18">
        <f t="shared" si="235"/>
        <v>-4.4288828158522868</v>
      </c>
      <c r="BF97" s="18">
        <f t="shared" si="235"/>
        <v>-3.5303793676490169</v>
      </c>
      <c r="BG97" s="18">
        <f t="shared" si="235"/>
        <v>-0.24277423352279115</v>
      </c>
      <c r="BH97" s="18">
        <f t="shared" si="235"/>
        <v>-1.4406150047809763</v>
      </c>
      <c r="BI97" s="18">
        <f t="shared" si="236"/>
        <v>-1.2002684343331405</v>
      </c>
      <c r="BK97" s="18">
        <f t="shared" si="237"/>
        <v>-1.0429414637070478</v>
      </c>
      <c r="BL97" s="18">
        <f t="shared" si="238"/>
        <v>2.0419995159379312</v>
      </c>
      <c r="BM97" s="18">
        <f t="shared" si="239"/>
        <v>1.2715670024680659</v>
      </c>
      <c r="BO97" t="str">
        <f t="shared" si="260"/>
        <v>53 Skilled construction and building trades</v>
      </c>
      <c r="BP97" s="18">
        <f t="shared" si="240"/>
        <v>1.3376263697995272</v>
      </c>
      <c r="BQ97" s="18">
        <f t="shared" si="240"/>
        <v>-16.608001936407302</v>
      </c>
      <c r="BR97" s="18">
        <f t="shared" si="240"/>
        <v>2.0017892969750317</v>
      </c>
      <c r="BS97" s="18">
        <f t="shared" si="240"/>
        <v>-0.23181564066563354</v>
      </c>
      <c r="BT97" s="18">
        <f t="shared" si="241"/>
        <v>-0.65860572429394804</v>
      </c>
      <c r="BV97" s="18">
        <f t="shared" si="242"/>
        <v>0.5072312269175594</v>
      </c>
      <c r="BW97" s="18">
        <f t="shared" si="243"/>
        <v>2.6253905553075052</v>
      </c>
      <c r="BX97" s="18">
        <f t="shared" si="244"/>
        <v>2.9822696288312578</v>
      </c>
      <c r="BZ97" t="str">
        <f t="shared" si="261"/>
        <v>53 Skilled construction and building trades</v>
      </c>
      <c r="CA97" s="18">
        <f t="shared" si="245"/>
        <v>-5.4892550022917703</v>
      </c>
      <c r="CB97" s="18">
        <f t="shared" si="245"/>
        <v>-10.253042119491395</v>
      </c>
      <c r="CC97" s="18">
        <f t="shared" si="245"/>
        <v>2.1211279061041699</v>
      </c>
      <c r="CD97" s="18">
        <f t="shared" si="245"/>
        <v>-0.58107563321725397</v>
      </c>
      <c r="CE97" s="18">
        <f t="shared" si="246"/>
        <v>-0.38367360438675835</v>
      </c>
      <c r="CG97" s="18">
        <f t="shared" si="247"/>
        <v>0.31161927009908386</v>
      </c>
      <c r="CH97" s="18">
        <f t="shared" si="248"/>
        <v>2.3904602591859891</v>
      </c>
      <c r="CI97" s="18">
        <f t="shared" si="249"/>
        <v>2.6157738085911264</v>
      </c>
      <c r="CK97" t="str">
        <f t="shared" si="262"/>
        <v>53 Skilled construction and building trades</v>
      </c>
      <c r="CL97" s="18">
        <f t="shared" si="250"/>
        <v>-2.9781421437312994</v>
      </c>
      <c r="CM97" s="18">
        <f t="shared" si="250"/>
        <v>-19.785449751977112</v>
      </c>
      <c r="CN97" s="18">
        <f t="shared" si="250"/>
        <v>-2.1673122271368306</v>
      </c>
      <c r="CO97" s="18">
        <f t="shared" si="250"/>
        <v>-10.609030851389301</v>
      </c>
      <c r="CP97" s="18">
        <f t="shared" si="251"/>
        <v>-8.6727046970839332</v>
      </c>
      <c r="CR97" s="18">
        <f t="shared" si="252"/>
        <v>-7.8793290927732134</v>
      </c>
      <c r="CS97" s="18">
        <f t="shared" si="253"/>
        <v>1.1233878857632495</v>
      </c>
      <c r="CT97" s="18">
        <f t="shared" si="254"/>
        <v>-4.8496963229406003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1.1100292467790762</v>
      </c>
      <c r="C98" s="18">
        <f t="shared" si="210"/>
        <v>9.186754182736756</v>
      </c>
      <c r="D98" s="18">
        <f t="shared" si="210"/>
        <v>4.706226347829956</v>
      </c>
      <c r="E98" s="18">
        <f t="shared" si="210"/>
        <v>3.0392982001236524</v>
      </c>
      <c r="F98" s="18">
        <f t="shared" si="211"/>
        <v>3.9330897832921652</v>
      </c>
      <c r="H98" s="18">
        <f t="shared" si="212"/>
        <v>3.5919712374445911</v>
      </c>
      <c r="I98" s="18">
        <f t="shared" si="213"/>
        <v>3.6542822061671476</v>
      </c>
      <c r="J98" s="18">
        <f t="shared" si="214"/>
        <v>6.0425290502914564</v>
      </c>
      <c r="L98" t="str">
        <f t="shared" si="255"/>
        <v>54 Textiles, printing and other skilled trades</v>
      </c>
      <c r="M98" s="18">
        <f t="shared" si="215"/>
        <v>2.5187863690605772</v>
      </c>
      <c r="N98" s="18">
        <f t="shared" si="215"/>
        <v>7.4898088404617535</v>
      </c>
      <c r="O98" s="18">
        <f t="shared" si="215"/>
        <v>4.4887843512068981</v>
      </c>
      <c r="P98" s="18">
        <f t="shared" si="215"/>
        <v>3.7694762418406524</v>
      </c>
      <c r="Q98" s="18">
        <f t="shared" si="216"/>
        <v>4.2229220262513634</v>
      </c>
      <c r="S98" s="18">
        <f t="shared" si="217"/>
        <v>4.0086937250868093</v>
      </c>
      <c r="T98" s="18">
        <f t="shared" si="218"/>
        <v>3.9316635420038049</v>
      </c>
      <c r="U98" s="18">
        <f t="shared" si="219"/>
        <v>6.5402994681097004</v>
      </c>
      <c r="W98" t="str">
        <f t="shared" si="256"/>
        <v>54 Textiles, printing and other skilled trades</v>
      </c>
      <c r="X98" s="18">
        <f t="shared" si="220"/>
        <v>0.31093635332866132</v>
      </c>
      <c r="Y98" s="18">
        <f t="shared" si="220"/>
        <v>-6.9334185208597905</v>
      </c>
      <c r="Z98" s="18">
        <f t="shared" si="220"/>
        <v>3.7005141217490989</v>
      </c>
      <c r="AA98" s="18">
        <f t="shared" si="220"/>
        <v>2.5509729067745734</v>
      </c>
      <c r="AB98" s="18">
        <f t="shared" si="221"/>
        <v>2.286545115025107</v>
      </c>
      <c r="AD98" s="18">
        <f t="shared" si="222"/>
        <v>2.9327304131572474</v>
      </c>
      <c r="AE98" s="18">
        <f t="shared" si="223"/>
        <v>3.676501792217679</v>
      </c>
      <c r="AF98" s="18">
        <f t="shared" si="224"/>
        <v>5.5908682946069765</v>
      </c>
      <c r="AH98" t="str">
        <f t="shared" si="257"/>
        <v>54 Textiles, printing and other skilled trades</v>
      </c>
      <c r="AI98" s="18">
        <f t="shared" si="225"/>
        <v>-1.1984875013769547</v>
      </c>
      <c r="AJ98" s="18">
        <f t="shared" si="225"/>
        <v>-3.9000374650167258</v>
      </c>
      <c r="AK98" s="18">
        <f t="shared" si="225"/>
        <v>1.037766874614765</v>
      </c>
      <c r="AL98" s="18">
        <f t="shared" si="225"/>
        <v>2.122077985608195</v>
      </c>
      <c r="AM98" s="18">
        <f t="shared" si="226"/>
        <v>1.3960756167750832</v>
      </c>
      <c r="AO98" s="18">
        <f t="shared" si="227"/>
        <v>1.7593541276958113</v>
      </c>
      <c r="AP98" s="18">
        <f t="shared" si="228"/>
        <v>3.2488342282506188</v>
      </c>
      <c r="AQ98" s="18">
        <f t="shared" si="229"/>
        <v>4.4244739150756995</v>
      </c>
      <c r="AS98" t="str">
        <f t="shared" si="258"/>
        <v>54 Textiles, printing and other skilled trades</v>
      </c>
      <c r="AT98" s="18">
        <f t="shared" si="230"/>
        <v>-0.52325534199775259</v>
      </c>
      <c r="AU98" s="18">
        <f t="shared" si="230"/>
        <v>-4.6601839891626469</v>
      </c>
      <c r="AV98" s="18">
        <f t="shared" si="230"/>
        <v>2.7678490452057058</v>
      </c>
      <c r="AW98" s="18">
        <f t="shared" si="230"/>
        <v>2.0972359791743278</v>
      </c>
      <c r="AX98" s="18">
        <f t="shared" si="231"/>
        <v>1.8694076242657287</v>
      </c>
      <c r="AZ98" s="18">
        <f t="shared" si="232"/>
        <v>2.3202860194809327</v>
      </c>
      <c r="BA98" s="18">
        <f t="shared" si="233"/>
        <v>3.3912649995735622</v>
      </c>
      <c r="BB98" s="18">
        <f t="shared" si="234"/>
        <v>4.9353598801718856</v>
      </c>
      <c r="BD98" t="str">
        <f t="shared" si="259"/>
        <v>54 Textiles, printing and other skilled trades</v>
      </c>
      <c r="BE98" s="18">
        <f t="shared" si="235"/>
        <v>-2.9638410297491147</v>
      </c>
      <c r="BF98" s="18">
        <f t="shared" si="235"/>
        <v>-4.0465823400535843</v>
      </c>
      <c r="BG98" s="18">
        <f t="shared" si="235"/>
        <v>1.4747189619731538</v>
      </c>
      <c r="BH98" s="18">
        <f t="shared" si="235"/>
        <v>0.97441765610259967</v>
      </c>
      <c r="BI98" s="18">
        <f t="shared" si="236"/>
        <v>0.80862859097374784</v>
      </c>
      <c r="BK98" s="18">
        <f t="shared" si="237"/>
        <v>1.1409100848820408</v>
      </c>
      <c r="BL98" s="18">
        <f t="shared" si="238"/>
        <v>2.5096605523452942</v>
      </c>
      <c r="BM98" s="18">
        <f t="shared" si="239"/>
        <v>3.3355072117632112</v>
      </c>
      <c r="BO98" t="str">
        <f t="shared" si="260"/>
        <v>54 Textiles, printing and other skilled trades</v>
      </c>
      <c r="BP98" s="18">
        <f t="shared" si="240"/>
        <v>-4.7688738806590631</v>
      </c>
      <c r="BQ98" s="18">
        <f t="shared" si="240"/>
        <v>-10.023192219583098</v>
      </c>
      <c r="BR98" s="18">
        <f t="shared" si="240"/>
        <v>-2.4970715623564677</v>
      </c>
      <c r="BS98" s="18">
        <f t="shared" si="240"/>
        <v>-1.2991687961159459</v>
      </c>
      <c r="BT98" s="18">
        <f t="shared" si="241"/>
        <v>-2.2421399289277999</v>
      </c>
      <c r="BV98" s="18">
        <f t="shared" si="242"/>
        <v>-1.7000960981514379</v>
      </c>
      <c r="BW98" s="18">
        <f t="shared" si="243"/>
        <v>1.92574412922768</v>
      </c>
      <c r="BX98" s="18">
        <f t="shared" si="244"/>
        <v>0.66454046842536751</v>
      </c>
      <c r="BZ98" t="str">
        <f t="shared" si="261"/>
        <v>54 Textiles, printing and other skilled trades</v>
      </c>
      <c r="CA98" s="18">
        <f t="shared" si="245"/>
        <v>-5.016598626997915</v>
      </c>
      <c r="CB98" s="18">
        <f t="shared" si="245"/>
        <v>-14.164749614678829</v>
      </c>
      <c r="CC98" s="18">
        <f t="shared" si="245"/>
        <v>0.55071683095990753</v>
      </c>
      <c r="CD98" s="18">
        <f t="shared" si="245"/>
        <v>-1.8224572647863369</v>
      </c>
      <c r="CE98" s="18">
        <f t="shared" si="246"/>
        <v>-1.9139897260521344</v>
      </c>
      <c r="CG98" s="18">
        <f t="shared" si="247"/>
        <v>-1.0376888825246344</v>
      </c>
      <c r="CH98" s="18">
        <f t="shared" si="248"/>
        <v>2.0419481592000022</v>
      </c>
      <c r="CI98" s="18">
        <f t="shared" si="249"/>
        <v>1.275310503851923</v>
      </c>
      <c r="CK98" t="str">
        <f t="shared" si="262"/>
        <v>54 Textiles, printing and other skilled trades</v>
      </c>
      <c r="CL98" s="18">
        <f t="shared" si="250"/>
        <v>-2.3063478046951302</v>
      </c>
      <c r="CM98" s="18">
        <f t="shared" si="250"/>
        <v>-13.655761392424836</v>
      </c>
      <c r="CN98" s="18">
        <f t="shared" si="250"/>
        <v>-5.8118867850179505</v>
      </c>
      <c r="CO98" s="18">
        <f t="shared" si="250"/>
        <v>-4.1152178489317182</v>
      </c>
      <c r="CP98" s="18">
        <f t="shared" si="251"/>
        <v>-5.2712254140155572</v>
      </c>
      <c r="CR98" s="18">
        <f t="shared" si="252"/>
        <v>-4.6841431610693984</v>
      </c>
      <c r="CS98" s="18">
        <f t="shared" si="253"/>
        <v>1.137600293771146</v>
      </c>
      <c r="CT98" s="18">
        <f t="shared" si="254"/>
        <v>-2.6164909783403689</v>
      </c>
    </row>
    <row r="99" spans="1:98" x14ac:dyDescent="0.2">
      <c r="A99" t="str">
        <f t="shared" si="209"/>
        <v>61 Caring personal service occupations</v>
      </c>
      <c r="B99" s="18">
        <f t="shared" si="210"/>
        <v>4.5300509996389016</v>
      </c>
      <c r="C99" s="18">
        <f t="shared" si="210"/>
        <v>1.4771143071349968</v>
      </c>
      <c r="D99" s="18">
        <f t="shared" si="210"/>
        <v>6.3715576891890668</v>
      </c>
      <c r="E99" s="18">
        <f t="shared" si="210"/>
        <v>3.3126842224855402</v>
      </c>
      <c r="F99" s="18">
        <f t="shared" si="211"/>
        <v>4.1422628108947146</v>
      </c>
      <c r="H99" s="18">
        <f t="shared" si="212"/>
        <v>4.322408051954163</v>
      </c>
      <c r="I99" s="18">
        <f t="shared" si="213"/>
        <v>4.095503815509427</v>
      </c>
      <c r="J99" s="18">
        <f t="shared" si="214"/>
        <v>6.878586289755062</v>
      </c>
      <c r="L99" t="str">
        <f t="shared" si="255"/>
        <v>61 Caring personal service occupations</v>
      </c>
      <c r="M99" s="18">
        <f t="shared" si="215"/>
        <v>6.7046337355309182</v>
      </c>
      <c r="N99" s="18">
        <f t="shared" si="215"/>
        <v>2.7106893311983127</v>
      </c>
      <c r="O99" s="18">
        <f t="shared" si="215"/>
        <v>5.5307940210028939</v>
      </c>
      <c r="P99" s="18">
        <f t="shared" si="215"/>
        <v>2.9695540094293094</v>
      </c>
      <c r="Q99" s="18">
        <f t="shared" si="216"/>
        <v>3.7468691098246909</v>
      </c>
      <c r="S99" s="18">
        <f t="shared" si="217"/>
        <v>3.8163182747422475</v>
      </c>
      <c r="T99" s="18">
        <f t="shared" si="218"/>
        <v>4.1620031886670183</v>
      </c>
      <c r="U99" s="18">
        <f t="shared" si="219"/>
        <v>6.5699702841709451</v>
      </c>
      <c r="W99" t="str">
        <f t="shared" si="256"/>
        <v>61 Caring personal service occupations</v>
      </c>
      <c r="X99" s="18">
        <f t="shared" si="220"/>
        <v>3.6248093253881786</v>
      </c>
      <c r="Y99" s="18">
        <f t="shared" si="220"/>
        <v>-4.6677240515184852</v>
      </c>
      <c r="Z99" s="18">
        <f t="shared" si="220"/>
        <v>3.4509325447057648</v>
      </c>
      <c r="AA99" s="18">
        <f t="shared" si="220"/>
        <v>1.6533356112377051</v>
      </c>
      <c r="AB99" s="18">
        <f t="shared" si="221"/>
        <v>1.8024012347908069</v>
      </c>
      <c r="AD99" s="18">
        <f t="shared" si="222"/>
        <v>2.2490368859962917</v>
      </c>
      <c r="AE99" s="18">
        <f t="shared" si="223"/>
        <v>3.9448273765808617</v>
      </c>
      <c r="AF99" s="18">
        <f t="shared" si="224"/>
        <v>5.3414449931622698</v>
      </c>
      <c r="AH99" t="str">
        <f t="shared" si="257"/>
        <v>61 Caring personal service occupations</v>
      </c>
      <c r="AI99" s="18">
        <f t="shared" si="225"/>
        <v>0.71224694481122341</v>
      </c>
      <c r="AJ99" s="18">
        <f t="shared" si="225"/>
        <v>-4.0626414602508927</v>
      </c>
      <c r="AK99" s="18">
        <f t="shared" si="225"/>
        <v>1.0744098141293623</v>
      </c>
      <c r="AL99" s="18">
        <f t="shared" si="225"/>
        <v>0.35277113671485782</v>
      </c>
      <c r="AM99" s="18">
        <f t="shared" si="226"/>
        <v>0.29527423651161122</v>
      </c>
      <c r="AO99" s="18">
        <f t="shared" si="227"/>
        <v>0.59274306419956346</v>
      </c>
      <c r="AP99" s="18">
        <f t="shared" si="228"/>
        <v>3.2327039999055618</v>
      </c>
      <c r="AQ99" s="18">
        <f t="shared" si="229"/>
        <v>3.6183081167174391</v>
      </c>
      <c r="AS99" t="str">
        <f t="shared" si="258"/>
        <v>61 Caring personal service occupations</v>
      </c>
      <c r="AT99" s="18">
        <f t="shared" si="230"/>
        <v>2.8344401287847099</v>
      </c>
      <c r="AU99" s="18">
        <f t="shared" si="230"/>
        <v>-2.8654610443461848</v>
      </c>
      <c r="AV99" s="18">
        <f t="shared" si="230"/>
        <v>1.4017240312750756</v>
      </c>
      <c r="AW99" s="18">
        <f t="shared" si="230"/>
        <v>0.69299475353925555</v>
      </c>
      <c r="AX99" s="18">
        <f t="shared" si="231"/>
        <v>0.68726858583729733</v>
      </c>
      <c r="AZ99" s="18">
        <f t="shared" si="232"/>
        <v>0.92868573639584007</v>
      </c>
      <c r="BA99" s="18">
        <f t="shared" si="233"/>
        <v>3.3488528387119576</v>
      </c>
      <c r="BB99" s="18">
        <f t="shared" si="234"/>
        <v>3.9490556731765825</v>
      </c>
      <c r="BD99" t="str">
        <f t="shared" si="259"/>
        <v>61 Caring personal service occupations</v>
      </c>
      <c r="BE99" s="18">
        <f t="shared" si="235"/>
        <v>1.0608866118952509</v>
      </c>
      <c r="BF99" s="18">
        <f t="shared" si="235"/>
        <v>0.53213613469480503</v>
      </c>
      <c r="BG99" s="18">
        <f t="shared" si="235"/>
        <v>1.2727357236836934</v>
      </c>
      <c r="BH99" s="18">
        <f t="shared" si="235"/>
        <v>1.2526043531715603</v>
      </c>
      <c r="BI99" s="18">
        <f t="shared" si="236"/>
        <v>1.2137120208153718</v>
      </c>
      <c r="BK99" s="18">
        <f t="shared" si="237"/>
        <v>1.2593143653264693</v>
      </c>
      <c r="BL99" s="18">
        <f t="shared" si="238"/>
        <v>3.2991030519273989</v>
      </c>
      <c r="BM99" s="18">
        <f t="shared" si="239"/>
        <v>4.1251256762233179</v>
      </c>
      <c r="BO99" t="str">
        <f t="shared" si="260"/>
        <v>61 Caring personal service occupations</v>
      </c>
      <c r="BP99" s="18">
        <f t="shared" si="240"/>
        <v>-1.5926065675308521</v>
      </c>
      <c r="BQ99" s="18">
        <f t="shared" si="240"/>
        <v>-8.2238269760818046</v>
      </c>
      <c r="BR99" s="18">
        <f t="shared" si="240"/>
        <v>0.16634303479339252</v>
      </c>
      <c r="BS99" s="18">
        <f t="shared" si="240"/>
        <v>-1.8287389418012889</v>
      </c>
      <c r="BT99" s="18">
        <f t="shared" si="241"/>
        <v>-1.6246204706442113</v>
      </c>
      <c r="BV99" s="18">
        <f t="shared" si="242"/>
        <v>-1.1681664307620299</v>
      </c>
      <c r="BW99" s="18">
        <f t="shared" si="243"/>
        <v>2.4775925766751028</v>
      </c>
      <c r="BX99" s="18">
        <f t="shared" si="244"/>
        <v>1.6697167162678994</v>
      </c>
      <c r="BZ99" t="str">
        <f t="shared" si="261"/>
        <v>61 Caring personal service occupations</v>
      </c>
      <c r="CA99" s="18">
        <f t="shared" si="245"/>
        <v>-12.605267248960638</v>
      </c>
      <c r="CB99" s="18">
        <f t="shared" si="245"/>
        <v>-16.035435249165641</v>
      </c>
      <c r="CC99" s="18">
        <f t="shared" si="245"/>
        <v>-3.9106568999499269</v>
      </c>
      <c r="CD99" s="18">
        <f t="shared" si="245"/>
        <v>-1.5918971792333036</v>
      </c>
      <c r="CE99" s="18">
        <f t="shared" si="246"/>
        <v>-3.2866788618328369</v>
      </c>
      <c r="CG99" s="18">
        <f t="shared" si="247"/>
        <v>-2.3709685150856585</v>
      </c>
      <c r="CH99" s="18">
        <f t="shared" si="248"/>
        <v>1.5516024287353547</v>
      </c>
      <c r="CI99" s="18">
        <f t="shared" si="249"/>
        <v>-0.28893114138776044</v>
      </c>
      <c r="CK99" t="str">
        <f t="shared" si="262"/>
        <v>61 Caring personal service occupations</v>
      </c>
      <c r="CL99" s="18">
        <f t="shared" si="250"/>
        <v>-4.8501227513980112</v>
      </c>
      <c r="CM99" s="18">
        <f t="shared" si="250"/>
        <v>0.79637928822777759</v>
      </c>
      <c r="CN99" s="18">
        <f t="shared" si="250"/>
        <v>4.8955666601411929</v>
      </c>
      <c r="CO99" s="18">
        <f t="shared" si="250"/>
        <v>2.408489422238258</v>
      </c>
      <c r="CP99" s="18">
        <f t="shared" si="251"/>
        <v>3.0770278559714148</v>
      </c>
      <c r="CR99" s="18">
        <f t="shared" si="252"/>
        <v>3.2308930778509826</v>
      </c>
      <c r="CS99" s="18">
        <f t="shared" si="253"/>
        <v>1.9994037565998823</v>
      </c>
      <c r="CT99" s="18">
        <f t="shared" si="254"/>
        <v>4.5775405447334716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9.5419846498580476</v>
      </c>
      <c r="C100" s="18">
        <f t="shared" si="210"/>
        <v>6.2105447106979517</v>
      </c>
      <c r="D100" s="18">
        <f t="shared" si="210"/>
        <v>3.3592405487810728</v>
      </c>
      <c r="E100" s="18">
        <f t="shared" si="210"/>
        <v>2.6220858442297601</v>
      </c>
      <c r="F100" s="18">
        <f t="shared" si="211"/>
        <v>3.0730577724596086</v>
      </c>
      <c r="H100" s="18">
        <f t="shared" si="212"/>
        <v>2.8672180682614901</v>
      </c>
      <c r="I100" s="18">
        <f t="shared" si="213"/>
        <v>3.6900055739286453</v>
      </c>
      <c r="J100" s="18">
        <f t="shared" si="214"/>
        <v>5.555605323638324</v>
      </c>
      <c r="L100" t="str">
        <f t="shared" si="255"/>
        <v>62 Leisure, travel and related personal service occupations</v>
      </c>
      <c r="M100" s="18">
        <f t="shared" si="215"/>
        <v>5.9319899377728857</v>
      </c>
      <c r="N100" s="18">
        <f t="shared" si="215"/>
        <v>-5.3216269619435703</v>
      </c>
      <c r="O100" s="18">
        <f t="shared" si="215"/>
        <v>4.2591218181680324</v>
      </c>
      <c r="P100" s="18">
        <f t="shared" si="215"/>
        <v>3.0444751967367401</v>
      </c>
      <c r="Q100" s="18">
        <f t="shared" si="216"/>
        <v>2.8766380971777528</v>
      </c>
      <c r="S100" s="18">
        <f t="shared" si="217"/>
        <v>3.4477768781385754</v>
      </c>
      <c r="T100" s="18">
        <f t="shared" si="218"/>
        <v>3.8444543480716353</v>
      </c>
      <c r="U100" s="18">
        <f t="shared" si="219"/>
        <v>6.0795367917535259</v>
      </c>
      <c r="W100" t="str">
        <f t="shared" si="256"/>
        <v>62 Leisure, travel and related personal service occupations</v>
      </c>
      <c r="X100" s="18">
        <f t="shared" si="220"/>
        <v>5.1154185949376707</v>
      </c>
      <c r="Y100" s="18">
        <f t="shared" si="220"/>
        <v>-10.926275382389194</v>
      </c>
      <c r="Z100" s="18">
        <f t="shared" si="220"/>
        <v>3.6986871373380525</v>
      </c>
      <c r="AA100" s="18">
        <f t="shared" si="220"/>
        <v>2.9106278999853297</v>
      </c>
      <c r="AB100" s="18">
        <f t="shared" si="221"/>
        <v>2.2294764084470398</v>
      </c>
      <c r="AD100" s="18">
        <f t="shared" si="222"/>
        <v>3.1726466255317831</v>
      </c>
      <c r="AE100" s="18">
        <f t="shared" si="223"/>
        <v>3.9733625014392704</v>
      </c>
      <c r="AF100" s="18">
        <f t="shared" si="224"/>
        <v>5.9854800387237894</v>
      </c>
      <c r="AH100" t="str">
        <f t="shared" si="257"/>
        <v>62 Leisure, travel and related personal service occupations</v>
      </c>
      <c r="AI100" s="18">
        <f t="shared" si="225"/>
        <v>4.5018913040571373</v>
      </c>
      <c r="AJ100" s="18">
        <f t="shared" si="225"/>
        <v>-9.1006730439141865</v>
      </c>
      <c r="AK100" s="18">
        <f t="shared" si="225"/>
        <v>2.1310416185627234</v>
      </c>
      <c r="AL100" s="18">
        <f t="shared" si="225"/>
        <v>2.8334929649786122</v>
      </c>
      <c r="AM100" s="18">
        <f t="shared" si="226"/>
        <v>1.8253612433414945</v>
      </c>
      <c r="AO100" s="18">
        <f t="shared" si="227"/>
        <v>2.5988073262421141</v>
      </c>
      <c r="AP100" s="18">
        <f t="shared" si="228"/>
        <v>3.7772667478562116</v>
      </c>
      <c r="AQ100" s="18">
        <f t="shared" si="229"/>
        <v>5.4394352188993356</v>
      </c>
      <c r="AS100" t="str">
        <f t="shared" si="258"/>
        <v>62 Leisure, travel and related personal service occupations</v>
      </c>
      <c r="AT100" s="18">
        <f t="shared" si="230"/>
        <v>4.973248854664325</v>
      </c>
      <c r="AU100" s="18">
        <f t="shared" si="230"/>
        <v>-1.7592602590145057</v>
      </c>
      <c r="AV100" s="18">
        <f t="shared" si="230"/>
        <v>2.7228199538000153</v>
      </c>
      <c r="AW100" s="18">
        <f t="shared" si="230"/>
        <v>3.242189044487187</v>
      </c>
      <c r="AX100" s="18">
        <f t="shared" si="231"/>
        <v>2.7601893429048507</v>
      </c>
      <c r="AZ100" s="18">
        <f t="shared" si="232"/>
        <v>3.0687748965515071</v>
      </c>
      <c r="BA100" s="18">
        <f t="shared" si="233"/>
        <v>3.9704559000718787</v>
      </c>
      <c r="BB100" s="18">
        <f t="shared" si="234"/>
        <v>5.9121263221509235</v>
      </c>
      <c r="BD100" t="str">
        <f t="shared" si="259"/>
        <v>62 Leisure, travel and related personal service occupations</v>
      </c>
      <c r="BE100" s="18">
        <f t="shared" si="235"/>
        <v>-1.7617754284000142</v>
      </c>
      <c r="BF100" s="18">
        <f t="shared" si="235"/>
        <v>-3.0288956380730037</v>
      </c>
      <c r="BG100" s="18">
        <f t="shared" si="235"/>
        <v>-1.1490363815175764</v>
      </c>
      <c r="BH100" s="18">
        <f t="shared" si="235"/>
        <v>-0.69784886707903171</v>
      </c>
      <c r="BI100" s="18">
        <f t="shared" si="236"/>
        <v>-0.98617451411189272</v>
      </c>
      <c r="BK100" s="18">
        <f t="shared" si="237"/>
        <v>-0.84847306056621274</v>
      </c>
      <c r="BL100" s="18">
        <f t="shared" si="238"/>
        <v>2.4051072227832648</v>
      </c>
      <c r="BM100" s="18">
        <f t="shared" si="239"/>
        <v>1.8078386781573696</v>
      </c>
      <c r="BO100" t="str">
        <f t="shared" si="260"/>
        <v>62 Leisure, travel and related personal service occupations</v>
      </c>
      <c r="BP100" s="18">
        <f t="shared" si="240"/>
        <v>-2.4112875633476749</v>
      </c>
      <c r="BQ100" s="18">
        <f t="shared" si="240"/>
        <v>-10.42895963940177</v>
      </c>
      <c r="BR100" s="18">
        <f t="shared" si="240"/>
        <v>-1.8437078213210945</v>
      </c>
      <c r="BS100" s="18">
        <f t="shared" si="240"/>
        <v>-1.8973017677757942</v>
      </c>
      <c r="BT100" s="18">
        <f t="shared" si="241"/>
        <v>-2.4369223771029236</v>
      </c>
      <c r="BV100" s="18">
        <f t="shared" si="242"/>
        <v>-1.8794403711499763</v>
      </c>
      <c r="BW100" s="18">
        <f t="shared" si="243"/>
        <v>2.2098249869417996</v>
      </c>
      <c r="BX100" s="18">
        <f t="shared" si="244"/>
        <v>0.87921533241259731</v>
      </c>
      <c r="BZ100" t="str">
        <f t="shared" si="261"/>
        <v>62 Leisure, travel and related personal service occupations</v>
      </c>
      <c r="CA100" s="18">
        <f t="shared" si="245"/>
        <v>-0.84311270568523389</v>
      </c>
      <c r="CB100" s="18">
        <f t="shared" si="245"/>
        <v>-19.257447842403288</v>
      </c>
      <c r="CC100" s="18">
        <f t="shared" si="245"/>
        <v>-0.6101229753615045</v>
      </c>
      <c r="CD100" s="18">
        <f t="shared" si="245"/>
        <v>-3.1212596132897952</v>
      </c>
      <c r="CE100" s="18">
        <f t="shared" si="246"/>
        <v>-3.4491437508542444</v>
      </c>
      <c r="CG100" s="18">
        <f t="shared" si="247"/>
        <v>-2.29134387610479</v>
      </c>
      <c r="CH100" s="18">
        <f t="shared" si="248"/>
        <v>2.1135363291692411</v>
      </c>
      <c r="CI100" s="18">
        <f t="shared" si="249"/>
        <v>0.48221748235071082</v>
      </c>
      <c r="CK100" t="str">
        <f t="shared" si="262"/>
        <v>62 Leisure, travel and related personal service occupations</v>
      </c>
      <c r="CL100" s="18">
        <f t="shared" si="250"/>
        <v>0.19527002872212762</v>
      </c>
      <c r="CM100" s="18">
        <f t="shared" si="250"/>
        <v>-14.136630416372709</v>
      </c>
      <c r="CN100" s="18">
        <f t="shared" si="250"/>
        <v>-2.4181194473321344</v>
      </c>
      <c r="CO100" s="18">
        <f t="shared" si="250"/>
        <v>-0.19722293141405389</v>
      </c>
      <c r="CP100" s="18">
        <f t="shared" si="251"/>
        <v>-1.8240739419931984</v>
      </c>
      <c r="CR100" s="18">
        <f t="shared" si="252"/>
        <v>-0.94308193431021925</v>
      </c>
      <c r="CS100" s="18">
        <f t="shared" si="253"/>
        <v>1.5583038017755069</v>
      </c>
      <c r="CT100" s="18">
        <f t="shared" si="254"/>
        <v>0.80950239593253759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-1.825892003259455</v>
      </c>
      <c r="C101" s="18">
        <f t="shared" si="210"/>
        <v>18.233197386665069</v>
      </c>
      <c r="D101" s="18">
        <f t="shared" si="210"/>
        <v>1.0535009301228193</v>
      </c>
      <c r="E101" s="18">
        <f t="shared" si="210"/>
        <v>3.3487843656970995</v>
      </c>
      <c r="F101" s="18">
        <f t="shared" si="211"/>
        <v>3.4926181348085672</v>
      </c>
      <c r="H101" s="18">
        <f t="shared" si="212"/>
        <v>2.5779549306250926</v>
      </c>
      <c r="I101" s="18">
        <f t="shared" si="213"/>
        <v>3.4084444475760201</v>
      </c>
      <c r="J101" s="18">
        <f t="shared" si="214"/>
        <v>5.1309638988956463</v>
      </c>
      <c r="L101" t="str">
        <f t="shared" si="255"/>
        <v>63 Community and civil enforcement occupations</v>
      </c>
      <c r="M101" s="18">
        <f t="shared" si="215"/>
        <v>-2.2082032676493668</v>
      </c>
      <c r="N101" s="18">
        <f t="shared" si="215"/>
        <v>50.000378212988863</v>
      </c>
      <c r="O101" s="18">
        <f t="shared" si="215"/>
        <v>-2.1051740668825203</v>
      </c>
      <c r="P101" s="18">
        <f t="shared" si="215"/>
        <v>3.7336095485146936</v>
      </c>
      <c r="Q101" s="18">
        <f t="shared" si="216"/>
        <v>4.2480335798108948</v>
      </c>
      <c r="S101" s="18">
        <f t="shared" si="217"/>
        <v>1.749645822176138</v>
      </c>
      <c r="T101" s="18">
        <f t="shared" si="218"/>
        <v>2.9654281017857498</v>
      </c>
      <c r="U101" s="18">
        <f t="shared" si="219"/>
        <v>4.176363451046794</v>
      </c>
      <c r="W101" t="str">
        <f t="shared" si="256"/>
        <v>63 Community and civil enforcement occupations</v>
      </c>
      <c r="X101" s="18">
        <f t="shared" si="220"/>
        <v>1.1563700220609707</v>
      </c>
      <c r="Y101" s="18">
        <f t="shared" si="220"/>
        <v>7.6653896494794482</v>
      </c>
      <c r="Z101" s="18">
        <f t="shared" si="220"/>
        <v>2.4004631699097612</v>
      </c>
      <c r="AA101" s="18">
        <f t="shared" si="220"/>
        <v>1.7880611382856015</v>
      </c>
      <c r="AB101" s="18">
        <f t="shared" si="221"/>
        <v>2.3374600454351802</v>
      </c>
      <c r="AD101" s="18">
        <f t="shared" si="222"/>
        <v>1.991787124869826</v>
      </c>
      <c r="AE101" s="18">
        <f t="shared" si="223"/>
        <v>3.8091046822053887</v>
      </c>
      <c r="AF101" s="18">
        <f t="shared" si="224"/>
        <v>5.0580455513183908</v>
      </c>
      <c r="AH101" t="str">
        <f t="shared" si="257"/>
        <v>63 Community and civil enforcement occupations</v>
      </c>
      <c r="AI101" s="18">
        <f t="shared" si="225"/>
        <v>-1.0534372351472587</v>
      </c>
      <c r="AJ101" s="18">
        <f t="shared" si="225"/>
        <v>25.379744329132549</v>
      </c>
      <c r="AK101" s="18">
        <f t="shared" si="225"/>
        <v>-1.9401148701636561</v>
      </c>
      <c r="AL101" s="18">
        <f t="shared" si="225"/>
        <v>1.5584574172879506</v>
      </c>
      <c r="AM101" s="18">
        <f t="shared" si="226"/>
        <v>1.783604669232508</v>
      </c>
      <c r="AO101" s="18">
        <f t="shared" si="227"/>
        <v>0.37861301882957665</v>
      </c>
      <c r="AP101" s="18">
        <f t="shared" si="228"/>
        <v>3.0741943926250848</v>
      </c>
      <c r="AQ101" s="18">
        <f t="shared" si="229"/>
        <v>3.3243722497883432</v>
      </c>
      <c r="AS101" t="str">
        <f t="shared" si="258"/>
        <v>63 Community and civil enforcement occupations</v>
      </c>
      <c r="AT101" s="18">
        <f t="shared" si="230"/>
        <v>-3.4515896210268404</v>
      </c>
      <c r="AU101" s="18">
        <f t="shared" si="230"/>
        <v>20.148817807899412</v>
      </c>
      <c r="AV101" s="18">
        <f t="shared" si="230"/>
        <v>-3.3087135257858558</v>
      </c>
      <c r="AW101" s="18">
        <f t="shared" si="230"/>
        <v>0.35993647052368072</v>
      </c>
      <c r="AX101" s="18">
        <f t="shared" si="231"/>
        <v>0.32086040598351406</v>
      </c>
      <c r="AZ101" s="18">
        <f t="shared" si="232"/>
        <v>-0.87815785252141065</v>
      </c>
      <c r="BA101" s="18">
        <f t="shared" si="233"/>
        <v>2.8376191468750589</v>
      </c>
      <c r="BB101" s="18">
        <f t="shared" si="234"/>
        <v>2.2568097209284987</v>
      </c>
      <c r="BD101" t="str">
        <f t="shared" si="259"/>
        <v>63 Community and civil enforcement occupations</v>
      </c>
      <c r="BE101" s="18">
        <f t="shared" si="235"/>
        <v>-11.338070358909814</v>
      </c>
      <c r="BF101" s="18">
        <f t="shared" si="235"/>
        <v>51.131437358278205</v>
      </c>
      <c r="BG101" s="18">
        <f t="shared" si="235"/>
        <v>-8.176247451925466</v>
      </c>
      <c r="BH101" s="18">
        <f t="shared" si="235"/>
        <v>0.13735627565749642</v>
      </c>
      <c r="BI101" s="18">
        <f t="shared" si="236"/>
        <v>1.312656939544965E-3</v>
      </c>
      <c r="BK101" s="18">
        <f t="shared" si="237"/>
        <v>-2.714280922311596</v>
      </c>
      <c r="BL101" s="18">
        <f t="shared" si="238"/>
        <v>1.5071140316327281</v>
      </c>
      <c r="BM101" s="18">
        <f t="shared" si="239"/>
        <v>-0.60233326319342195</v>
      </c>
      <c r="BO101" t="str">
        <f t="shared" si="260"/>
        <v>63 Community and civil enforcement occupations</v>
      </c>
      <c r="BP101" s="18">
        <f t="shared" si="240"/>
        <v>-4.9350187867135631</v>
      </c>
      <c r="BQ101" s="18">
        <f t="shared" si="240"/>
        <v>18.520650634349355</v>
      </c>
      <c r="BR101" s="18">
        <f t="shared" si="240"/>
        <v>-5.6360527041806492</v>
      </c>
      <c r="BS101" s="18">
        <f t="shared" si="240"/>
        <v>-1.1207697037371678</v>
      </c>
      <c r="BT101" s="18">
        <f t="shared" si="241"/>
        <v>-1.4447631653160431</v>
      </c>
      <c r="BV101" s="18">
        <f t="shared" si="242"/>
        <v>-2.6493734070873409</v>
      </c>
      <c r="BW101" s="18">
        <f t="shared" si="243"/>
        <v>1.8120599792158298</v>
      </c>
      <c r="BX101" s="18">
        <f t="shared" si="244"/>
        <v>-0.15080928892959866</v>
      </c>
      <c r="BZ101" t="str">
        <f t="shared" si="261"/>
        <v>63 Community and civil enforcement occupations</v>
      </c>
      <c r="CA101" s="18">
        <f t="shared" si="245"/>
        <v>-5.1552364377942084</v>
      </c>
      <c r="CB101" s="18">
        <f t="shared" si="245"/>
        <v>13.744547461172264</v>
      </c>
      <c r="CC101" s="18">
        <f t="shared" si="245"/>
        <v>-2.5899801224750774</v>
      </c>
      <c r="CD101" s="18">
        <f t="shared" si="245"/>
        <v>-2.2395853393731624</v>
      </c>
      <c r="CE101" s="18">
        <f t="shared" si="246"/>
        <v>-1.420594765949823</v>
      </c>
      <c r="CG101" s="18">
        <f t="shared" si="247"/>
        <v>-2.3565234224708798</v>
      </c>
      <c r="CH101" s="18">
        <f t="shared" si="248"/>
        <v>1.9467685168338411</v>
      </c>
      <c r="CI101" s="18">
        <f t="shared" si="249"/>
        <v>0.22732596430239393</v>
      </c>
      <c r="CK101" t="str">
        <f t="shared" si="262"/>
        <v>63 Community and civil enforcement occupations</v>
      </c>
      <c r="CL101" s="18">
        <f t="shared" si="250"/>
        <v>-7.9339442486664469</v>
      </c>
      <c r="CM101" s="18">
        <f t="shared" si="250"/>
        <v>35.029800656657663</v>
      </c>
      <c r="CN101" s="18">
        <f t="shared" si="250"/>
        <v>-11.393232408609045</v>
      </c>
      <c r="CO101" s="18">
        <f t="shared" si="250"/>
        <v>-2.1545745864365862</v>
      </c>
      <c r="CP101" s="18">
        <f t="shared" si="251"/>
        <v>-3.2116503872595792</v>
      </c>
      <c r="CR101" s="18">
        <f t="shared" si="252"/>
        <v>-5.3364802111597109</v>
      </c>
      <c r="CS101" s="18">
        <f t="shared" si="253"/>
        <v>0.83193539009731587</v>
      </c>
      <c r="CT101" s="18">
        <f t="shared" si="254"/>
        <v>-3.6600595207903597</v>
      </c>
    </row>
    <row r="102" spans="1:98" x14ac:dyDescent="0.2">
      <c r="A102" t="str">
        <f t="shared" si="209"/>
        <v>71 Sales occupations</v>
      </c>
      <c r="B102" s="18">
        <f t="shared" si="210"/>
        <v>3.0631134454782494</v>
      </c>
      <c r="C102" s="18">
        <f t="shared" si="210"/>
        <v>-7.5918824779757754</v>
      </c>
      <c r="D102" s="18">
        <f t="shared" si="210"/>
        <v>1.6578549112269858</v>
      </c>
      <c r="E102" s="18">
        <f t="shared" si="210"/>
        <v>2.3114067830181328</v>
      </c>
      <c r="F102" s="18">
        <f t="shared" si="211"/>
        <v>1.4590898343496361</v>
      </c>
      <c r="H102" s="18">
        <f t="shared" si="212"/>
        <v>2.0930906387772286</v>
      </c>
      <c r="I102" s="18">
        <f t="shared" si="213"/>
        <v>2.9391336349851471</v>
      </c>
      <c r="J102" s="18">
        <f t="shared" si="214"/>
        <v>4.4034182004365485</v>
      </c>
      <c r="L102" t="str">
        <f t="shared" si="255"/>
        <v>71 Sales occupations</v>
      </c>
      <c r="M102" s="18">
        <f t="shared" si="215"/>
        <v>3.7050155027682274</v>
      </c>
      <c r="N102" s="18">
        <f t="shared" si="215"/>
        <v>10.381199344128088</v>
      </c>
      <c r="O102" s="18">
        <f t="shared" si="215"/>
        <v>2.471520081607137</v>
      </c>
      <c r="P102" s="18">
        <f t="shared" si="215"/>
        <v>3.3461877490757796</v>
      </c>
      <c r="Q102" s="18">
        <f t="shared" si="216"/>
        <v>3.497170233915714</v>
      </c>
      <c r="S102" s="18">
        <f t="shared" si="217"/>
        <v>3.0538054453768115</v>
      </c>
      <c r="T102" s="18">
        <f t="shared" si="218"/>
        <v>3.2117719766055153</v>
      </c>
      <c r="U102" s="18">
        <f t="shared" si="219"/>
        <v>5.3229498613620141</v>
      </c>
      <c r="W102" t="str">
        <f t="shared" si="256"/>
        <v>71 Sales occupations</v>
      </c>
      <c r="X102" s="18">
        <f t="shared" si="220"/>
        <v>2.3416363952161179</v>
      </c>
      <c r="Y102" s="18">
        <f t="shared" si="220"/>
        <v>3.2826289896163097</v>
      </c>
      <c r="Z102" s="18">
        <f t="shared" si="220"/>
        <v>0.97283005599080319</v>
      </c>
      <c r="AA102" s="18">
        <f t="shared" si="220"/>
        <v>2.2329569886476497</v>
      </c>
      <c r="AB102" s="18">
        <f t="shared" si="221"/>
        <v>1.9025254074075182</v>
      </c>
      <c r="AD102" s="18">
        <f t="shared" si="222"/>
        <v>1.811176943065762</v>
      </c>
      <c r="AE102" s="18">
        <f t="shared" si="223"/>
        <v>3.1687416867535845</v>
      </c>
      <c r="AF102" s="18">
        <f t="shared" si="224"/>
        <v>4.3926380019308819</v>
      </c>
      <c r="AH102" t="str">
        <f t="shared" si="257"/>
        <v>71 Sales occupations</v>
      </c>
      <c r="AI102" s="18">
        <f t="shared" si="225"/>
        <v>0.55584798761394438</v>
      </c>
      <c r="AJ102" s="18">
        <f t="shared" si="225"/>
        <v>3.0564132637634467</v>
      </c>
      <c r="AK102" s="18">
        <f t="shared" si="225"/>
        <v>-0.24842439907700742</v>
      </c>
      <c r="AL102" s="18">
        <f t="shared" si="225"/>
        <v>1.5922644909966754</v>
      </c>
      <c r="AM102" s="18">
        <f t="shared" si="226"/>
        <v>1.1038085886099003</v>
      </c>
      <c r="AO102" s="18">
        <f t="shared" si="227"/>
        <v>0.97495817909643012</v>
      </c>
      <c r="AP102" s="18">
        <f t="shared" si="228"/>
        <v>2.9444786113987709</v>
      </c>
      <c r="AQ102" s="18">
        <f t="shared" si="229"/>
        <v>3.6092674150638659</v>
      </c>
      <c r="AS102" t="str">
        <f t="shared" si="258"/>
        <v>71 Sales occupations</v>
      </c>
      <c r="AT102" s="18">
        <f t="shared" si="230"/>
        <v>-0.11080183305335334</v>
      </c>
      <c r="AU102" s="18">
        <f t="shared" si="230"/>
        <v>2.2701661994324329</v>
      </c>
      <c r="AV102" s="18">
        <f t="shared" si="230"/>
        <v>-0.86208262826724669</v>
      </c>
      <c r="AW102" s="18">
        <f t="shared" si="230"/>
        <v>1.5172442753764281</v>
      </c>
      <c r="AX102" s="18">
        <f t="shared" si="231"/>
        <v>0.81418242850057609</v>
      </c>
      <c r="AZ102" s="18">
        <f t="shared" si="232"/>
        <v>0.71785713769452197</v>
      </c>
      <c r="BA102" s="18">
        <f t="shared" si="233"/>
        <v>2.5446096329107881</v>
      </c>
      <c r="BB102" s="18">
        <f t="shared" si="234"/>
        <v>3.0574067273984484</v>
      </c>
      <c r="BD102" t="str">
        <f t="shared" si="259"/>
        <v>71 Sales occupations</v>
      </c>
      <c r="BE102" s="18">
        <f t="shared" si="235"/>
        <v>-1.8612054531334521</v>
      </c>
      <c r="BF102" s="18">
        <f t="shared" si="235"/>
        <v>10.384448109849775</v>
      </c>
      <c r="BG102" s="18">
        <f t="shared" si="235"/>
        <v>-1.4590332068043388</v>
      </c>
      <c r="BH102" s="18">
        <f t="shared" si="235"/>
        <v>0.28509173120452314</v>
      </c>
      <c r="BI102" s="18">
        <f t="shared" si="236"/>
        <v>0.33668170504488337</v>
      </c>
      <c r="BK102" s="18">
        <f t="shared" si="237"/>
        <v>-0.29968655517385034</v>
      </c>
      <c r="BL102" s="18">
        <f t="shared" si="238"/>
        <v>2.3357475704702146</v>
      </c>
      <c r="BM102" s="18">
        <f t="shared" si="239"/>
        <v>2.1201772689748877</v>
      </c>
      <c r="BO102" t="str">
        <f t="shared" si="260"/>
        <v>71 Sales occupations</v>
      </c>
      <c r="BP102" s="18">
        <f t="shared" si="240"/>
        <v>-3.0591477672353706</v>
      </c>
      <c r="BQ102" s="18">
        <f t="shared" si="240"/>
        <v>-3.7260610327533472</v>
      </c>
      <c r="BR102" s="18">
        <f t="shared" si="240"/>
        <v>-2.6748481009977287</v>
      </c>
      <c r="BS102" s="18">
        <f t="shared" si="240"/>
        <v>-2.312506413099491</v>
      </c>
      <c r="BT102" s="18">
        <f t="shared" si="241"/>
        <v>-2.5147317022891746</v>
      </c>
      <c r="BV102" s="18">
        <f t="shared" si="242"/>
        <v>-2.4334366169927235</v>
      </c>
      <c r="BW102" s="18">
        <f t="shared" si="243"/>
        <v>2.0165897414274214</v>
      </c>
      <c r="BX102" s="18">
        <f t="shared" si="244"/>
        <v>0.26319227060058736</v>
      </c>
      <c r="BZ102" t="str">
        <f t="shared" si="261"/>
        <v>71 Sales occupations</v>
      </c>
      <c r="CA102" s="18">
        <f t="shared" si="245"/>
        <v>-2.2871878810248658</v>
      </c>
      <c r="CB102" s="18">
        <f t="shared" si="245"/>
        <v>-11.489141300239968</v>
      </c>
      <c r="CC102" s="18">
        <f t="shared" si="245"/>
        <v>-4.046128691341333</v>
      </c>
      <c r="CD102" s="18">
        <f t="shared" si="245"/>
        <v>-8.4130566527284341</v>
      </c>
      <c r="CE102" s="18">
        <f t="shared" si="246"/>
        <v>-7.2683912073164496</v>
      </c>
      <c r="CG102" s="18">
        <f t="shared" si="247"/>
        <v>-6.9799553291603367</v>
      </c>
      <c r="CH102" s="18">
        <f t="shared" si="248"/>
        <v>1.3592286656051833</v>
      </c>
      <c r="CI102" s="18">
        <f t="shared" si="249"/>
        <v>-3.7658111302528274</v>
      </c>
      <c r="CK102" t="str">
        <f t="shared" si="262"/>
        <v>71 Sales occupations</v>
      </c>
      <c r="CL102" s="18">
        <f t="shared" si="250"/>
        <v>-1.0725956785345714</v>
      </c>
      <c r="CM102" s="18">
        <f t="shared" si="250"/>
        <v>-10.559010081843622</v>
      </c>
      <c r="CN102" s="18">
        <f t="shared" si="250"/>
        <v>-3.0235953488758294</v>
      </c>
      <c r="CO102" s="18">
        <f t="shared" si="250"/>
        <v>-2.449487257386096</v>
      </c>
      <c r="CP102" s="18">
        <f t="shared" si="251"/>
        <v>-3.1560132194781487</v>
      </c>
      <c r="CR102" s="18">
        <f t="shared" si="252"/>
        <v>-2.6412332716654552</v>
      </c>
      <c r="CS102" s="18">
        <f t="shared" si="253"/>
        <v>1.2022130548605903</v>
      </c>
      <c r="CT102" s="18">
        <f t="shared" si="254"/>
        <v>-0.95732998208354347</v>
      </c>
    </row>
    <row r="103" spans="1:98" x14ac:dyDescent="0.2">
      <c r="A103" t="str">
        <f t="shared" si="209"/>
        <v>72 Customer service occupations</v>
      </c>
      <c r="B103" s="18">
        <f t="shared" si="210"/>
        <v>3.2398546833465325</v>
      </c>
      <c r="C103" s="18">
        <f t="shared" si="210"/>
        <v>16.675352000041844</v>
      </c>
      <c r="D103" s="18">
        <f t="shared" si="210"/>
        <v>7.9921324555943807</v>
      </c>
      <c r="E103" s="18">
        <f t="shared" si="210"/>
        <v>3.2895940330551543</v>
      </c>
      <c r="F103" s="18">
        <f t="shared" si="211"/>
        <v>5.5374479536542953</v>
      </c>
      <c r="H103" s="18">
        <f t="shared" si="212"/>
        <v>4.8339024303376776</v>
      </c>
      <c r="I103" s="18">
        <f t="shared" si="213"/>
        <v>3.7325026527876393</v>
      </c>
      <c r="J103" s="18">
        <f t="shared" si="214"/>
        <v>7.0098383355393423</v>
      </c>
      <c r="L103" t="str">
        <f t="shared" si="255"/>
        <v>72 Customer service occupations</v>
      </c>
      <c r="M103" s="18">
        <f t="shared" si="215"/>
        <v>5.2967597937413124</v>
      </c>
      <c r="N103" s="18">
        <f t="shared" si="215"/>
        <v>5.6675253926373736</v>
      </c>
      <c r="O103" s="18">
        <f t="shared" si="215"/>
        <v>8.4465860031112339</v>
      </c>
      <c r="P103" s="18">
        <f t="shared" si="215"/>
        <v>3.3652424035101491</v>
      </c>
      <c r="Q103" s="18">
        <f t="shared" si="216"/>
        <v>5.0716106499391955</v>
      </c>
      <c r="S103" s="18">
        <f t="shared" si="217"/>
        <v>5.0320027013718516</v>
      </c>
      <c r="T103" s="18">
        <f t="shared" si="218"/>
        <v>4.035518369395108</v>
      </c>
      <c r="U103" s="18">
        <f t="shared" si="219"/>
        <v>7.3527062503325746</v>
      </c>
      <c r="W103" t="str">
        <f t="shared" si="256"/>
        <v>72 Customer service occupations</v>
      </c>
      <c r="X103" s="18">
        <f t="shared" si="220"/>
        <v>3.4962046560327309</v>
      </c>
      <c r="Y103" s="18">
        <f t="shared" si="220"/>
        <v>3.3809007161513582</v>
      </c>
      <c r="Z103" s="18">
        <f t="shared" si="220"/>
        <v>6.1853267916649468</v>
      </c>
      <c r="AA103" s="18">
        <f t="shared" si="220"/>
        <v>2.7381815919885977</v>
      </c>
      <c r="AB103" s="18">
        <f t="shared" si="221"/>
        <v>3.8436870992742955</v>
      </c>
      <c r="AD103" s="18">
        <f t="shared" si="222"/>
        <v>3.8746130818732016</v>
      </c>
      <c r="AE103" s="18">
        <f t="shared" si="223"/>
        <v>3.7760336697951757</v>
      </c>
      <c r="AF103" s="18">
        <f t="shared" si="224"/>
        <v>6.3337798480374907</v>
      </c>
      <c r="AH103" t="str">
        <f t="shared" si="257"/>
        <v>72 Customer service occupations</v>
      </c>
      <c r="AI103" s="18">
        <f t="shared" si="225"/>
        <v>4.9082602867313252</v>
      </c>
      <c r="AJ103" s="18">
        <f t="shared" si="225"/>
        <v>11.373303178822948</v>
      </c>
      <c r="AK103" s="18">
        <f t="shared" si="225"/>
        <v>6.1351214918291319</v>
      </c>
      <c r="AL103" s="18">
        <f t="shared" si="225"/>
        <v>2.3153133266279324</v>
      </c>
      <c r="AM103" s="18">
        <f t="shared" si="226"/>
        <v>4.044156413015787</v>
      </c>
      <c r="AO103" s="18">
        <f t="shared" si="227"/>
        <v>3.5730581175189124</v>
      </c>
      <c r="AP103" s="18">
        <f t="shared" si="228"/>
        <v>3.9037671697095488</v>
      </c>
      <c r="AQ103" s="18">
        <f t="shared" si="229"/>
        <v>6.2114650613541267</v>
      </c>
      <c r="AS103" t="str">
        <f t="shared" si="258"/>
        <v>72 Customer service occupations</v>
      </c>
      <c r="AT103" s="18">
        <f t="shared" si="230"/>
        <v>2.7443229463674612</v>
      </c>
      <c r="AU103" s="18">
        <f t="shared" si="230"/>
        <v>2.2236035725345493</v>
      </c>
      <c r="AV103" s="18">
        <f t="shared" si="230"/>
        <v>4.8348800424924843</v>
      </c>
      <c r="AW103" s="18">
        <f t="shared" si="230"/>
        <v>1.564059932917794</v>
      </c>
      <c r="AX103" s="18">
        <f t="shared" si="231"/>
        <v>2.6165821810230527</v>
      </c>
      <c r="AZ103" s="18">
        <f t="shared" si="232"/>
        <v>2.6428344056155018</v>
      </c>
      <c r="BA103" s="18">
        <f t="shared" si="233"/>
        <v>3.4364797084352139</v>
      </c>
      <c r="BB103" s="18">
        <f t="shared" si="234"/>
        <v>5.1991334030899061</v>
      </c>
      <c r="BD103" t="str">
        <f t="shared" si="259"/>
        <v>72 Customer service occupations</v>
      </c>
      <c r="BE103" s="18">
        <f t="shared" si="235"/>
        <v>-0.21898870965889605</v>
      </c>
      <c r="BF103" s="18">
        <f t="shared" si="235"/>
        <v>8.9329833284559115</v>
      </c>
      <c r="BG103" s="18">
        <f t="shared" si="235"/>
        <v>3.4216421050809132</v>
      </c>
      <c r="BH103" s="18">
        <f t="shared" si="235"/>
        <v>0.99795511297144923</v>
      </c>
      <c r="BI103" s="18">
        <f t="shared" si="236"/>
        <v>2.2313031827635887</v>
      </c>
      <c r="BK103" s="18">
        <f t="shared" si="237"/>
        <v>1.7994731176601997</v>
      </c>
      <c r="BL103" s="18">
        <f t="shared" si="238"/>
        <v>2.9505656476125353</v>
      </c>
      <c r="BM103" s="18">
        <f t="shared" si="239"/>
        <v>4.1996671781725947</v>
      </c>
      <c r="BO103" t="str">
        <f t="shared" si="260"/>
        <v>72 Customer service occupations</v>
      </c>
      <c r="BP103" s="18">
        <f t="shared" si="240"/>
        <v>-0.44905506487534774</v>
      </c>
      <c r="BQ103" s="18">
        <f t="shared" si="240"/>
        <v>-1.4579987337076439</v>
      </c>
      <c r="BR103" s="18">
        <f t="shared" si="240"/>
        <v>3.989644732713904</v>
      </c>
      <c r="BS103" s="18">
        <f t="shared" si="240"/>
        <v>-0.60996490358811162</v>
      </c>
      <c r="BT103" s="18">
        <f t="shared" si="241"/>
        <v>0.75115142397985668</v>
      </c>
      <c r="BV103" s="18">
        <f t="shared" si="242"/>
        <v>0.90017685846557338</v>
      </c>
      <c r="BW103" s="18">
        <f t="shared" si="243"/>
        <v>2.862622363389411</v>
      </c>
      <c r="BX103" s="18">
        <f t="shared" si="244"/>
        <v>3.4819157045062665</v>
      </c>
      <c r="BZ103" t="str">
        <f t="shared" si="261"/>
        <v>72 Customer service occupations</v>
      </c>
      <c r="CA103" s="18">
        <f t="shared" si="245"/>
        <v>-2.0144174355619326</v>
      </c>
      <c r="CB103" s="18">
        <f t="shared" si="245"/>
        <v>-7.6777391987555177</v>
      </c>
      <c r="CC103" s="18">
        <f t="shared" si="245"/>
        <v>2.6626090561775673</v>
      </c>
      <c r="CD103" s="18">
        <f t="shared" si="245"/>
        <v>-1.0306956574153703</v>
      </c>
      <c r="CE103" s="18">
        <f t="shared" si="246"/>
        <v>-0.32509777636392512</v>
      </c>
      <c r="CG103" s="18">
        <f t="shared" si="247"/>
        <v>0.18540176369035155</v>
      </c>
      <c r="CH103" s="18">
        <f t="shared" si="248"/>
        <v>2.0625621875551836</v>
      </c>
      <c r="CI103" s="18">
        <f t="shared" si="249"/>
        <v>2.20234698256081</v>
      </c>
      <c r="CK103" t="str">
        <f t="shared" si="262"/>
        <v>72 Customer service occupations</v>
      </c>
      <c r="CL103" s="18">
        <f t="shared" si="250"/>
        <v>6.4464369749992922</v>
      </c>
      <c r="CM103" s="18">
        <f t="shared" si="250"/>
        <v>0.54655478196650176</v>
      </c>
      <c r="CN103" s="18">
        <f t="shared" si="250"/>
        <v>10.044866658926033</v>
      </c>
      <c r="CO103" s="18">
        <f t="shared" si="250"/>
        <v>2.5207935427418171</v>
      </c>
      <c r="CP103" s="18">
        <f t="shared" si="251"/>
        <v>4.6877782381645972</v>
      </c>
      <c r="CR103" s="18">
        <f t="shared" si="252"/>
        <v>4.96984813927277</v>
      </c>
      <c r="CS103" s="18">
        <f t="shared" si="253"/>
        <v>2.6579055395944406</v>
      </c>
      <c r="CT103" s="18">
        <f t="shared" si="254"/>
        <v>6.4453619321235278</v>
      </c>
    </row>
    <row r="104" spans="1:98" x14ac:dyDescent="0.2">
      <c r="A104" t="str">
        <f t="shared" si="209"/>
        <v>81 Process, plant and machine operatives</v>
      </c>
      <c r="B104" s="18">
        <f t="shared" si="210"/>
        <v>5.4469784944495281</v>
      </c>
      <c r="C104" s="18">
        <f t="shared" si="210"/>
        <v>-5.0657047294559332</v>
      </c>
      <c r="D104" s="18">
        <f t="shared" si="210"/>
        <v>7.6508866861972225</v>
      </c>
      <c r="E104" s="18">
        <f t="shared" si="210"/>
        <v>4.5358069994243078</v>
      </c>
      <c r="F104" s="18">
        <f t="shared" si="211"/>
        <v>4.8661012348517163</v>
      </c>
      <c r="H104" s="18">
        <f t="shared" si="212"/>
        <v>5.5640202402385874</v>
      </c>
      <c r="I104" s="18">
        <f t="shared" si="213"/>
        <v>4.1393243246397704</v>
      </c>
      <c r="J104" s="18">
        <f t="shared" si="214"/>
        <v>7.812038443957281</v>
      </c>
      <c r="L104" t="str">
        <f t="shared" si="255"/>
        <v>81 Process, plant and machine operatives</v>
      </c>
      <c r="M104" s="18">
        <f t="shared" si="215"/>
        <v>5.3485766747580765</v>
      </c>
      <c r="N104" s="18">
        <f t="shared" si="215"/>
        <v>0.87954115900188423</v>
      </c>
      <c r="O104" s="18">
        <f t="shared" si="215"/>
        <v>8.652289648119261</v>
      </c>
      <c r="P104" s="18">
        <f t="shared" si="215"/>
        <v>4.6037639190974922</v>
      </c>
      <c r="Q104" s="18">
        <f t="shared" si="216"/>
        <v>5.6128869728614195</v>
      </c>
      <c r="S104" s="18">
        <f t="shared" si="217"/>
        <v>5.9362272461613408</v>
      </c>
      <c r="T104" s="18">
        <f t="shared" si="218"/>
        <v>4.0198849159655214</v>
      </c>
      <c r="U104" s="18">
        <f t="shared" si="219"/>
        <v>8.0203279404006835</v>
      </c>
      <c r="W104" t="str">
        <f t="shared" si="256"/>
        <v>81 Process, plant and machine operatives</v>
      </c>
      <c r="X104" s="18">
        <f t="shared" si="220"/>
        <v>1.0423533543371333</v>
      </c>
      <c r="Y104" s="18">
        <f t="shared" si="220"/>
        <v>-6.7697907278338132</v>
      </c>
      <c r="Z104" s="18">
        <f t="shared" si="220"/>
        <v>8.5756433975146873</v>
      </c>
      <c r="AA104" s="18">
        <f t="shared" si="220"/>
        <v>4.3458276022312781</v>
      </c>
      <c r="AB104" s="18">
        <f t="shared" si="221"/>
        <v>4.908481235948825</v>
      </c>
      <c r="AD104" s="18">
        <f t="shared" si="222"/>
        <v>5.7371326510860854</v>
      </c>
      <c r="AE104" s="18">
        <f t="shared" si="223"/>
        <v>4.1187244289447644</v>
      </c>
      <c r="AF104" s="18">
        <f t="shared" si="224"/>
        <v>7.9288625679455382</v>
      </c>
      <c r="AH104" t="str">
        <f t="shared" si="257"/>
        <v>81 Process, plant and machine operatives</v>
      </c>
      <c r="AI104" s="18">
        <f t="shared" si="225"/>
        <v>2.8523116969860318</v>
      </c>
      <c r="AJ104" s="18">
        <f t="shared" si="225"/>
        <v>-5.0583134607877556</v>
      </c>
      <c r="AK104" s="18">
        <f t="shared" si="225"/>
        <v>8.0590117736140101</v>
      </c>
      <c r="AL104" s="18">
        <f t="shared" si="225"/>
        <v>4.443187544884819</v>
      </c>
      <c r="AM104" s="18">
        <f t="shared" si="226"/>
        <v>4.9325416430861191</v>
      </c>
      <c r="AO104" s="18">
        <f t="shared" si="227"/>
        <v>5.6348149056432817</v>
      </c>
      <c r="AP104" s="18">
        <f t="shared" si="228"/>
        <v>4.0694372533414125</v>
      </c>
      <c r="AQ104" s="18">
        <f t="shared" si="229"/>
        <v>7.8221709278801121</v>
      </c>
      <c r="AS104" t="str">
        <f t="shared" si="258"/>
        <v>81 Process, plant and machine operatives</v>
      </c>
      <c r="AT104" s="18">
        <f t="shared" si="230"/>
        <v>2.1712402460539515</v>
      </c>
      <c r="AU104" s="18">
        <f t="shared" si="230"/>
        <v>-7.4627460323598243</v>
      </c>
      <c r="AV104" s="18">
        <f t="shared" si="230"/>
        <v>6.4802161139793313</v>
      </c>
      <c r="AW104" s="18">
        <f t="shared" si="230"/>
        <v>2.5470348753433125</v>
      </c>
      <c r="AX104" s="18">
        <f t="shared" si="231"/>
        <v>3.0963449944321431</v>
      </c>
      <c r="AZ104" s="18">
        <f t="shared" si="232"/>
        <v>3.8416817078331222</v>
      </c>
      <c r="BA104" s="18">
        <f t="shared" si="233"/>
        <v>3.5937542697549452</v>
      </c>
      <c r="BB104" s="18">
        <f t="shared" si="234"/>
        <v>6.1805168836793767</v>
      </c>
      <c r="BD104" t="str">
        <f t="shared" si="259"/>
        <v>81 Process, plant and machine operatives</v>
      </c>
      <c r="BE104" s="18">
        <f t="shared" si="235"/>
        <v>-0.54592541498335034</v>
      </c>
      <c r="BF104" s="18">
        <f t="shared" si="235"/>
        <v>-3.4926781266689355</v>
      </c>
      <c r="BG104" s="18">
        <f t="shared" si="235"/>
        <v>5.0737632544918698</v>
      </c>
      <c r="BH104" s="18">
        <f t="shared" si="235"/>
        <v>1.385628364798186</v>
      </c>
      <c r="BI104" s="18">
        <f t="shared" si="236"/>
        <v>2.2085505315809106</v>
      </c>
      <c r="BK104" s="18">
        <f t="shared" si="237"/>
        <v>2.6003936601835198</v>
      </c>
      <c r="BL104" s="18">
        <f t="shared" si="238"/>
        <v>2.6429011574299555</v>
      </c>
      <c r="BM104" s="18">
        <f t="shared" si="239"/>
        <v>4.5478075190802159</v>
      </c>
      <c r="BO104" t="str">
        <f t="shared" si="260"/>
        <v>81 Process, plant and machine operatives</v>
      </c>
      <c r="BP104" s="18">
        <f t="shared" si="240"/>
        <v>2.1510910927744709</v>
      </c>
      <c r="BQ104" s="18">
        <f t="shared" si="240"/>
        <v>-17.733981684641918</v>
      </c>
      <c r="BR104" s="18">
        <f t="shared" si="240"/>
        <v>4.9896623630560244</v>
      </c>
      <c r="BS104" s="18">
        <f t="shared" si="240"/>
        <v>-0.21831230372173493</v>
      </c>
      <c r="BT104" s="18">
        <f t="shared" si="241"/>
        <v>0.16508216830020128</v>
      </c>
      <c r="BV104" s="18">
        <f t="shared" si="242"/>
        <v>1.4883230665360569</v>
      </c>
      <c r="BW104" s="18">
        <f t="shared" si="243"/>
        <v>2.6129822213351694</v>
      </c>
      <c r="BX104" s="18">
        <f t="shared" si="244"/>
        <v>3.6836834859399925</v>
      </c>
      <c r="BZ104" t="str">
        <f t="shared" si="261"/>
        <v>81 Process, plant and machine operatives</v>
      </c>
      <c r="CA104" s="18">
        <f t="shared" si="245"/>
        <v>-4.1797257684442091</v>
      </c>
      <c r="CB104" s="18">
        <f t="shared" si="245"/>
        <v>-14.310323818502802</v>
      </c>
      <c r="CC104" s="18">
        <f t="shared" si="245"/>
        <v>1.42756695145283</v>
      </c>
      <c r="CD104" s="18">
        <f t="shared" si="245"/>
        <v>-8.2236773958389247</v>
      </c>
      <c r="CE104" s="18">
        <f t="shared" si="246"/>
        <v>-5.7159040379573867</v>
      </c>
      <c r="CG104" s="18">
        <f t="shared" si="247"/>
        <v>-5.1132065638624047</v>
      </c>
      <c r="CH104" s="18">
        <f t="shared" si="248"/>
        <v>1.6704675370843525</v>
      </c>
      <c r="CI104" s="18">
        <f t="shared" si="249"/>
        <v>-2.0122990436863164</v>
      </c>
      <c r="CK104" t="str">
        <f t="shared" si="262"/>
        <v>81 Process, plant and machine operatives</v>
      </c>
      <c r="CL104" s="18">
        <f t="shared" si="250"/>
        <v>-3.9474678954436015</v>
      </c>
      <c r="CM104" s="18">
        <f t="shared" si="250"/>
        <v>-20.543813088041595</v>
      </c>
      <c r="CN104" s="18">
        <f t="shared" si="250"/>
        <v>-8.5439755790912457</v>
      </c>
      <c r="CO104" s="18">
        <f t="shared" si="250"/>
        <v>-3.0939631440976667</v>
      </c>
      <c r="CP104" s="18">
        <f t="shared" si="251"/>
        <v>-6.0047077536667164</v>
      </c>
      <c r="CR104" s="18">
        <f t="shared" si="252"/>
        <v>-4.945796284391335</v>
      </c>
      <c r="CS104" s="18">
        <f t="shared" si="253"/>
        <v>0.89522615147377138</v>
      </c>
      <c r="CT104" s="18">
        <f t="shared" si="254"/>
        <v>-3.2383646617623829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8.1859773153304172</v>
      </c>
      <c r="C105" s="18">
        <f t="shared" si="210"/>
        <v>-10.578833956707435</v>
      </c>
      <c r="D105" s="18">
        <f t="shared" si="210"/>
        <v>6.2995729715864091</v>
      </c>
      <c r="E105" s="18">
        <f t="shared" si="210"/>
        <v>3.4894610362272926</v>
      </c>
      <c r="F105" s="18">
        <f t="shared" si="211"/>
        <v>3.4108716347934553</v>
      </c>
      <c r="H105" s="18">
        <f t="shared" si="212"/>
        <v>4.4178123459463148</v>
      </c>
      <c r="I105" s="18">
        <f t="shared" si="213"/>
        <v>4.6751547130545967</v>
      </c>
      <c r="J105" s="18">
        <f t="shared" si="214"/>
        <v>7.3488688582075801</v>
      </c>
      <c r="L105" t="str">
        <f t="shared" si="255"/>
        <v>82 Transport and mobile machine drivers and operatives</v>
      </c>
      <c r="M105" s="18">
        <f t="shared" si="215"/>
        <v>8.6551025627616962</v>
      </c>
      <c r="N105" s="18">
        <f t="shared" si="215"/>
        <v>-3.5320058360326367</v>
      </c>
      <c r="O105" s="18">
        <f t="shared" si="215"/>
        <v>4.0158112775058097</v>
      </c>
      <c r="P105" s="18">
        <f t="shared" si="215"/>
        <v>3.4044369530092489</v>
      </c>
      <c r="Q105" s="18">
        <f t="shared" si="216"/>
        <v>3.1464979048857922</v>
      </c>
      <c r="S105" s="18">
        <f t="shared" si="217"/>
        <v>3.6078280725144074</v>
      </c>
      <c r="T105" s="18">
        <f t="shared" si="218"/>
        <v>4.2477005224397013</v>
      </c>
      <c r="U105" s="18">
        <f t="shared" si="219"/>
        <v>6.4896367188814086</v>
      </c>
      <c r="W105" t="str">
        <f t="shared" si="256"/>
        <v>82 Transport and mobile machine drivers and operatives</v>
      </c>
      <c r="X105" s="18">
        <f t="shared" si="220"/>
        <v>6.8212356737868962</v>
      </c>
      <c r="Y105" s="18">
        <f t="shared" si="220"/>
        <v>-12.968410973696731</v>
      </c>
      <c r="Z105" s="18">
        <f t="shared" si="220"/>
        <v>2.5544333151566567</v>
      </c>
      <c r="AA105" s="18">
        <f t="shared" si="220"/>
        <v>2.8622709392580381</v>
      </c>
      <c r="AB105" s="18">
        <f t="shared" si="221"/>
        <v>1.6981697250690875</v>
      </c>
      <c r="AD105" s="18">
        <f t="shared" si="222"/>
        <v>2.7595558639410322</v>
      </c>
      <c r="AE105" s="18">
        <f t="shared" si="223"/>
        <v>4.10599255927937</v>
      </c>
      <c r="AF105" s="18">
        <f t="shared" si="224"/>
        <v>5.8101323262323978</v>
      </c>
      <c r="AH105" t="str">
        <f t="shared" si="257"/>
        <v>82 Transport and mobile machine drivers and operatives</v>
      </c>
      <c r="AI105" s="18">
        <f t="shared" si="225"/>
        <v>6.5882750827114034</v>
      </c>
      <c r="AJ105" s="18">
        <f t="shared" si="225"/>
        <v>-14.115413448041281</v>
      </c>
      <c r="AK105" s="18">
        <f t="shared" si="225"/>
        <v>2.7731269558659566</v>
      </c>
      <c r="AL105" s="18">
        <f t="shared" si="225"/>
        <v>1.9764745482591106</v>
      </c>
      <c r="AM105" s="18">
        <f t="shared" si="226"/>
        <v>1.1333896880704186</v>
      </c>
      <c r="AO105" s="18">
        <f t="shared" si="227"/>
        <v>2.2413368315608917</v>
      </c>
      <c r="AP105" s="18">
        <f t="shared" si="228"/>
        <v>4.0581514847515932</v>
      </c>
      <c r="AQ105" s="18">
        <f t="shared" si="229"/>
        <v>5.4305746301411828</v>
      </c>
      <c r="AS105" t="str">
        <f t="shared" si="258"/>
        <v>82 Transport and mobile machine drivers and operatives</v>
      </c>
      <c r="AT105" s="18">
        <f t="shared" si="230"/>
        <v>5.25134702842871</v>
      </c>
      <c r="AU105" s="18">
        <f t="shared" si="230"/>
        <v>-8.4221086754061485</v>
      </c>
      <c r="AV105" s="18">
        <f t="shared" si="230"/>
        <v>2.2312179618261041</v>
      </c>
      <c r="AW105" s="18">
        <f t="shared" si="230"/>
        <v>1.6925365991764085</v>
      </c>
      <c r="AX105" s="18">
        <f t="shared" si="231"/>
        <v>1.195789941228087</v>
      </c>
      <c r="AZ105" s="18">
        <f t="shared" si="232"/>
        <v>1.8717809298322674</v>
      </c>
      <c r="BA105" s="18">
        <f t="shared" si="233"/>
        <v>3.9896910275716957</v>
      </c>
      <c r="BB105" s="18">
        <f t="shared" si="234"/>
        <v>5.1336638710427041</v>
      </c>
      <c r="BD105" t="str">
        <f t="shared" si="259"/>
        <v>82 Transport and mobile machine drivers and operatives</v>
      </c>
      <c r="BE105" s="18">
        <f t="shared" si="235"/>
        <v>0.57502407125948896</v>
      </c>
      <c r="BF105" s="18">
        <f t="shared" si="235"/>
        <v>-6.8916455007233202</v>
      </c>
      <c r="BG105" s="18">
        <f t="shared" si="235"/>
        <v>1.7797517711692468</v>
      </c>
      <c r="BH105" s="18">
        <f t="shared" si="235"/>
        <v>1.0978548743672212</v>
      </c>
      <c r="BI105" s="18">
        <f t="shared" si="236"/>
        <v>0.79052031739788031</v>
      </c>
      <c r="BK105" s="18">
        <f t="shared" si="237"/>
        <v>1.324644708603806</v>
      </c>
      <c r="BL105" s="18">
        <f t="shared" si="238"/>
        <v>3.0643830406468009</v>
      </c>
      <c r="BM105" s="18">
        <f t="shared" si="239"/>
        <v>3.9610822915181254</v>
      </c>
      <c r="BO105" t="str">
        <f t="shared" si="260"/>
        <v>82 Transport and mobile machine drivers and operatives</v>
      </c>
      <c r="BP105" s="18">
        <f t="shared" si="240"/>
        <v>3.2554277290036682</v>
      </c>
      <c r="BQ105" s="18">
        <f t="shared" si="240"/>
        <v>-23.11358933207439</v>
      </c>
      <c r="BR105" s="18">
        <f t="shared" si="240"/>
        <v>1.2922505594163303</v>
      </c>
      <c r="BS105" s="18">
        <f t="shared" si="240"/>
        <v>-0.51642937334500649</v>
      </c>
      <c r="BT105" s="18">
        <f t="shared" si="241"/>
        <v>-1.5529354933159656</v>
      </c>
      <c r="BV105" s="18">
        <f t="shared" si="242"/>
        <v>8.2846727577257084E-2</v>
      </c>
      <c r="BW105" s="18">
        <f t="shared" si="243"/>
        <v>2.9989961101319684</v>
      </c>
      <c r="BX105" s="18">
        <f t="shared" si="244"/>
        <v>3.0538885969206175</v>
      </c>
      <c r="BZ105" t="str">
        <f t="shared" si="261"/>
        <v>82 Transport and mobile machine drivers and operatives</v>
      </c>
      <c r="CA105" s="18">
        <f t="shared" si="245"/>
        <v>-3.0927078325775459</v>
      </c>
      <c r="CB105" s="18">
        <f t="shared" si="245"/>
        <v>-23.62249986298195</v>
      </c>
      <c r="CC105" s="18">
        <f t="shared" si="245"/>
        <v>-0.7326670838849525</v>
      </c>
      <c r="CD105" s="18">
        <f t="shared" si="245"/>
        <v>-3.0518031036536497</v>
      </c>
      <c r="CE105" s="18">
        <f t="shared" si="246"/>
        <v>-3.777937740866133</v>
      </c>
      <c r="CG105" s="18">
        <f t="shared" si="247"/>
        <v>-2.2848412361256676</v>
      </c>
      <c r="CH105" s="18">
        <f t="shared" si="248"/>
        <v>2.2565468361827712</v>
      </c>
      <c r="CI105" s="18">
        <f t="shared" si="249"/>
        <v>0.66520830549370302</v>
      </c>
      <c r="CK105" t="str">
        <f t="shared" si="262"/>
        <v>82 Transport and mobile machine drivers and operatives</v>
      </c>
      <c r="CL105" s="18">
        <f t="shared" si="250"/>
        <v>3.5529476823660477</v>
      </c>
      <c r="CM105" s="18">
        <f t="shared" si="250"/>
        <v>-21.606203182254426</v>
      </c>
      <c r="CN105" s="18">
        <f t="shared" si="250"/>
        <v>0.3900464175956575</v>
      </c>
      <c r="CO105" s="18">
        <f t="shared" si="250"/>
        <v>-2.5604497711231189</v>
      </c>
      <c r="CP105" s="18">
        <f t="shared" si="251"/>
        <v>-2.9757085101269065</v>
      </c>
      <c r="CR105" s="18">
        <f t="shared" si="252"/>
        <v>-1.5867142159995629</v>
      </c>
      <c r="CS105" s="18">
        <f t="shared" si="253"/>
        <v>2.0297243823067301</v>
      </c>
      <c r="CT105" s="18">
        <f t="shared" si="254"/>
        <v>0.86824401411678132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-4.8824876541012969</v>
      </c>
      <c r="C106" s="18">
        <f t="shared" si="210"/>
        <v>0.21794570711179961</v>
      </c>
      <c r="D106" s="18">
        <f t="shared" si="210"/>
        <v>-2.1768575955956937</v>
      </c>
      <c r="E106" s="18">
        <f t="shared" si="210"/>
        <v>1.3000467493214485</v>
      </c>
      <c r="F106" s="18">
        <f t="shared" si="211"/>
        <v>0.1332068786080054</v>
      </c>
      <c r="H106" s="18">
        <f t="shared" si="212"/>
        <v>0.12756017161930089</v>
      </c>
      <c r="I106" s="18">
        <f t="shared" si="213"/>
        <v>2.8625095453484795</v>
      </c>
      <c r="J106" s="18">
        <f t="shared" si="214"/>
        <v>2.9486978742137238</v>
      </c>
      <c r="L106" t="str">
        <f t="shared" si="255"/>
        <v>91 Elementary trades and related occupations</v>
      </c>
      <c r="M106" s="18">
        <f t="shared" si="215"/>
        <v>4.1679684616860557</v>
      </c>
      <c r="N106" s="18">
        <f t="shared" si="215"/>
        <v>-5.0931738616055373</v>
      </c>
      <c r="O106" s="18">
        <f t="shared" si="215"/>
        <v>0.39768501760935049</v>
      </c>
      <c r="P106" s="18">
        <f t="shared" si="215"/>
        <v>3.3964654022095253</v>
      </c>
      <c r="Q106" s="18">
        <f t="shared" si="216"/>
        <v>1.9027265859579146</v>
      </c>
      <c r="S106" s="18">
        <f t="shared" si="217"/>
        <v>2.3870495093393007</v>
      </c>
      <c r="T106" s="18">
        <f t="shared" si="218"/>
        <v>2.9497328897427844</v>
      </c>
      <c r="U106" s="18">
        <f t="shared" si="219"/>
        <v>4.627991227176631</v>
      </c>
      <c r="W106" t="str">
        <f t="shared" si="256"/>
        <v>91 Elementary trades and related occupations</v>
      </c>
      <c r="X106" s="18">
        <f t="shared" si="220"/>
        <v>0.32221669647451989</v>
      </c>
      <c r="Y106" s="18">
        <f t="shared" si="220"/>
        <v>-11.772707512158998</v>
      </c>
      <c r="Z106" s="18">
        <f t="shared" si="220"/>
        <v>-3.0827091352435554</v>
      </c>
      <c r="AA106" s="18">
        <f t="shared" si="220"/>
        <v>0.88437934683121</v>
      </c>
      <c r="AB106" s="18">
        <f t="shared" si="221"/>
        <v>-1.2037332374115528</v>
      </c>
      <c r="AD106" s="18">
        <f t="shared" si="222"/>
        <v>-0.45570550929511233</v>
      </c>
      <c r="AE106" s="18">
        <f t="shared" si="223"/>
        <v>2.7163357035755453</v>
      </c>
      <c r="AF106" s="18">
        <f t="shared" si="224"/>
        <v>2.4065395640895382</v>
      </c>
      <c r="AH106" t="str">
        <f t="shared" si="257"/>
        <v>91 Elementary trades and related occupations</v>
      </c>
      <c r="AI106" s="18">
        <f t="shared" si="225"/>
        <v>1.7069938547293884</v>
      </c>
      <c r="AJ106" s="18">
        <f t="shared" si="225"/>
        <v>-15.010453450315197</v>
      </c>
      <c r="AK106" s="18">
        <f t="shared" si="225"/>
        <v>-0.97060226722350817</v>
      </c>
      <c r="AL106" s="18">
        <f t="shared" si="225"/>
        <v>2.7185142714578392</v>
      </c>
      <c r="AM106" s="18">
        <f t="shared" si="226"/>
        <v>0.35571125174733709</v>
      </c>
      <c r="AO106" s="18">
        <f t="shared" si="227"/>
        <v>1.4737862516982947</v>
      </c>
      <c r="AP106" s="18">
        <f t="shared" si="228"/>
        <v>2.9970184571113334</v>
      </c>
      <c r="AQ106" s="18">
        <f t="shared" si="229"/>
        <v>4.0067150903168924</v>
      </c>
      <c r="AS106" t="str">
        <f t="shared" si="258"/>
        <v>91 Elementary trades and related occupations</v>
      </c>
      <c r="AT106" s="18">
        <f t="shared" si="230"/>
        <v>-1.1371587845288467</v>
      </c>
      <c r="AU106" s="18">
        <f t="shared" si="230"/>
        <v>1.9337888733846453</v>
      </c>
      <c r="AV106" s="18">
        <f t="shared" si="230"/>
        <v>-2.9106536048978504</v>
      </c>
      <c r="AW106" s="18">
        <f t="shared" si="230"/>
        <v>0.95288769100478898</v>
      </c>
      <c r="AX106" s="18">
        <f t="shared" si="231"/>
        <v>-0.21041425463435015</v>
      </c>
      <c r="AZ106" s="18">
        <f t="shared" si="232"/>
        <v>-0.35174683404934903</v>
      </c>
      <c r="BA106" s="18">
        <f t="shared" si="233"/>
        <v>2.4725214569295328</v>
      </c>
      <c r="BB106" s="18">
        <f t="shared" si="234"/>
        <v>2.2245474121437958</v>
      </c>
      <c r="BD106" t="str">
        <f t="shared" si="259"/>
        <v>91 Elementary trades and related occupations</v>
      </c>
      <c r="BE106" s="18">
        <f t="shared" si="235"/>
        <v>-4.7984439724210848</v>
      </c>
      <c r="BF106" s="18">
        <f t="shared" si="235"/>
        <v>-2.0470088824529831</v>
      </c>
      <c r="BG106" s="18">
        <f t="shared" si="235"/>
        <v>-1.7803776456144615</v>
      </c>
      <c r="BH106" s="18">
        <f t="shared" si="235"/>
        <v>1.2328562579452695</v>
      </c>
      <c r="BI106" s="18">
        <f t="shared" si="236"/>
        <v>7.5206336140443142E-2</v>
      </c>
      <c r="BK106" s="18">
        <f t="shared" si="237"/>
        <v>0.21831126031894854</v>
      </c>
      <c r="BL106" s="18">
        <f t="shared" si="238"/>
        <v>1.9016003910788948</v>
      </c>
      <c r="BM106" s="18">
        <f t="shared" si="239"/>
        <v>2.0699306386442018</v>
      </c>
      <c r="BO106" t="str">
        <f t="shared" si="260"/>
        <v>91 Elementary trades and related occupations</v>
      </c>
      <c r="BP106" s="18">
        <f t="shared" si="240"/>
        <v>-2.1243303795408175</v>
      </c>
      <c r="BQ106" s="18">
        <f t="shared" si="240"/>
        <v>-14.913466856097157</v>
      </c>
      <c r="BR106" s="18">
        <f t="shared" si="240"/>
        <v>-3.7891364832930985</v>
      </c>
      <c r="BS106" s="18">
        <f t="shared" si="240"/>
        <v>-0.77016773698278529</v>
      </c>
      <c r="BT106" s="18">
        <f t="shared" si="241"/>
        <v>-2.663607177992422</v>
      </c>
      <c r="BV106" s="18">
        <f t="shared" si="242"/>
        <v>-1.7868721831944989</v>
      </c>
      <c r="BW106" s="18">
        <f t="shared" si="243"/>
        <v>1.7192094417837422</v>
      </c>
      <c r="BX106" s="18">
        <f t="shared" si="244"/>
        <v>0.35367300990960526</v>
      </c>
      <c r="BZ106" t="str">
        <f t="shared" si="261"/>
        <v>91 Elementary trades and related occupations</v>
      </c>
      <c r="CA106" s="18">
        <f t="shared" si="245"/>
        <v>-6.3455139653735726</v>
      </c>
      <c r="CB106" s="18">
        <f t="shared" si="245"/>
        <v>-13.903139396450959</v>
      </c>
      <c r="CC106" s="18">
        <f t="shared" si="245"/>
        <v>-4.5607109094763949</v>
      </c>
      <c r="CD106" s="18">
        <f t="shared" si="245"/>
        <v>-3.0897020053239133</v>
      </c>
      <c r="CE106" s="18">
        <f t="shared" si="246"/>
        <v>-4.2623723647562279</v>
      </c>
      <c r="CG106" s="18">
        <f t="shared" si="247"/>
        <v>-3.5825403930920929</v>
      </c>
      <c r="CH106" s="18">
        <f t="shared" si="248"/>
        <v>1.5301422784145258</v>
      </c>
      <c r="CI106" s="18">
        <f t="shared" si="249"/>
        <v>-1.2000472393242534</v>
      </c>
      <c r="CK106" t="str">
        <f t="shared" si="262"/>
        <v>91 Elementary trades and related occupations</v>
      </c>
      <c r="CL106" s="18">
        <f t="shared" si="250"/>
        <v>-4.1237381336720391</v>
      </c>
      <c r="CM106" s="18">
        <f t="shared" si="250"/>
        <v>-8.7079060708674767</v>
      </c>
      <c r="CN106" s="18">
        <f t="shared" si="250"/>
        <v>-5.9206463957825477</v>
      </c>
      <c r="CO106" s="18">
        <f t="shared" si="250"/>
        <v>-2.7418229508623271</v>
      </c>
      <c r="CP106" s="18">
        <f t="shared" si="251"/>
        <v>-4.1266555141110999</v>
      </c>
      <c r="CR106" s="18">
        <f t="shared" si="252"/>
        <v>-3.8131892743175078</v>
      </c>
      <c r="CS106" s="18">
        <f t="shared" si="253"/>
        <v>1.2062761947481793</v>
      </c>
      <c r="CT106" s="18">
        <f t="shared" si="254"/>
        <v>-1.854623555299173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3.8619955614829005</v>
      </c>
      <c r="C107" s="18">
        <f t="shared" si="210"/>
        <v>8.0394260898987824</v>
      </c>
      <c r="D107" s="18">
        <f t="shared" si="210"/>
        <v>3.6163946416550852</v>
      </c>
      <c r="E107" s="18">
        <f t="shared" si="210"/>
        <v>2.1089657612820334</v>
      </c>
      <c r="F107" s="18">
        <f t="shared" si="211"/>
        <v>2.9402489314273916</v>
      </c>
      <c r="H107" s="18">
        <f t="shared" si="212"/>
        <v>2.6089894609135245</v>
      </c>
      <c r="I107" s="18">
        <f t="shared" si="213"/>
        <v>3.6728900891753513</v>
      </c>
      <c r="J107" s="18">
        <f t="shared" si="214"/>
        <v>5.3630275785544468</v>
      </c>
      <c r="L107" t="str">
        <f t="shared" ref="L107" si="263">A107</f>
        <v>92 Elementary administration and service occupations</v>
      </c>
      <c r="M107" s="18">
        <f t="shared" si="215"/>
        <v>7.4064677258500522</v>
      </c>
      <c r="N107" s="18">
        <f t="shared" si="215"/>
        <v>8.0546322618646258</v>
      </c>
      <c r="O107" s="18">
        <f t="shared" si="215"/>
        <v>5.3513884576363191</v>
      </c>
      <c r="P107" s="18">
        <f t="shared" si="215"/>
        <v>3.8524854347574911</v>
      </c>
      <c r="Q107" s="18">
        <f t="shared" si="216"/>
        <v>4.5775235826604144</v>
      </c>
      <c r="S107" s="18">
        <f t="shared" si="217"/>
        <v>4.3497351252257843</v>
      </c>
      <c r="T107" s="18">
        <f t="shared" si="218"/>
        <v>4.1260169122416368</v>
      </c>
      <c r="U107" s="18">
        <f t="shared" si="219"/>
        <v>6.9191189413712495</v>
      </c>
      <c r="W107" t="str">
        <f t="shared" ref="W107" si="264">A107</f>
        <v>92 Elementary administration and service occupations</v>
      </c>
      <c r="X107" s="18">
        <f t="shared" si="220"/>
        <v>4.968255978680447</v>
      </c>
      <c r="Y107" s="18">
        <f t="shared" si="220"/>
        <v>-1.8336965355774892</v>
      </c>
      <c r="Z107" s="18">
        <f t="shared" si="220"/>
        <v>3.4775013936850563</v>
      </c>
      <c r="AA107" s="18">
        <f t="shared" si="220"/>
        <v>2.8934158698491697</v>
      </c>
      <c r="AB107" s="18">
        <f t="shared" si="221"/>
        <v>2.7730504857751193</v>
      </c>
      <c r="AD107" s="18">
        <f t="shared" si="222"/>
        <v>3.0877437992150147</v>
      </c>
      <c r="AE107" s="18">
        <f t="shared" si="223"/>
        <v>4.0586397603440849</v>
      </c>
      <c r="AF107" s="18">
        <f t="shared" si="224"/>
        <v>5.9931322812581955</v>
      </c>
      <c r="AH107" t="str">
        <f t="shared" ref="AH107" si="265">L107</f>
        <v>92 Elementary administration and service occupations</v>
      </c>
      <c r="AI107" s="18">
        <f t="shared" si="225"/>
        <v>5.2661549759836612</v>
      </c>
      <c r="AJ107" s="18">
        <f t="shared" si="225"/>
        <v>-0.33808824153280792</v>
      </c>
      <c r="AK107" s="18">
        <f t="shared" si="225"/>
        <v>3.1117332921182017</v>
      </c>
      <c r="AL107" s="18">
        <f t="shared" si="225"/>
        <v>2.929660913012766</v>
      </c>
      <c r="AM107" s="18">
        <f t="shared" si="226"/>
        <v>2.7790719643796535</v>
      </c>
      <c r="AO107" s="18">
        <f t="shared" si="227"/>
        <v>2.9903159558389181</v>
      </c>
      <c r="AP107" s="18">
        <f t="shared" si="228"/>
        <v>3.9184456545145574</v>
      </c>
      <c r="AQ107" s="18">
        <f t="shared" si="229"/>
        <v>5.8182275503428249</v>
      </c>
      <c r="AS107" t="str">
        <f t="shared" ref="AS107" si="266">W107</f>
        <v>92 Elementary administration and service occupations</v>
      </c>
      <c r="AT107" s="18">
        <f t="shared" si="230"/>
        <v>3.682116243474165</v>
      </c>
      <c r="AU107" s="18">
        <f t="shared" si="230"/>
        <v>3.2171699233510598</v>
      </c>
      <c r="AV107" s="18">
        <f t="shared" si="230"/>
        <v>2.9774415995429848</v>
      </c>
      <c r="AW107" s="18">
        <f t="shared" si="230"/>
        <v>2.9287574197288224</v>
      </c>
      <c r="AX107" s="18">
        <f t="shared" si="231"/>
        <v>2.9619735614087705</v>
      </c>
      <c r="AZ107" s="18">
        <f t="shared" si="232"/>
        <v>2.9449829217738532</v>
      </c>
      <c r="BA107" s="18">
        <f t="shared" si="233"/>
        <v>3.8816414569293523</v>
      </c>
      <c r="BB107" s="18">
        <f t="shared" si="234"/>
        <v>5.7585741210787855</v>
      </c>
      <c r="BD107" t="str">
        <f t="shared" ref="BD107" si="267">AH107</f>
        <v>92 Elementary administration and service occupations</v>
      </c>
      <c r="BE107" s="18">
        <f t="shared" si="235"/>
        <v>-2.8840915417394863</v>
      </c>
      <c r="BF107" s="18">
        <f t="shared" si="235"/>
        <v>0.75909288664699481</v>
      </c>
      <c r="BG107" s="18">
        <f t="shared" si="235"/>
        <v>-0.55333857789175989</v>
      </c>
      <c r="BH107" s="18">
        <f t="shared" si="235"/>
        <v>-0.18362870817836274</v>
      </c>
      <c r="BI107" s="18">
        <f t="shared" si="236"/>
        <v>-0.24071760210151449</v>
      </c>
      <c r="BK107" s="18">
        <f t="shared" si="237"/>
        <v>-0.30701779732593693</v>
      </c>
      <c r="BL107" s="18">
        <f t="shared" si="238"/>
        <v>2.706009196854442</v>
      </c>
      <c r="BM107" s="18">
        <f t="shared" si="239"/>
        <v>2.496255280940729</v>
      </c>
      <c r="BO107" t="str">
        <f t="shared" ref="BO107" si="268">AS107</f>
        <v>92 Elementary administration and service occupations</v>
      </c>
      <c r="BP107" s="18">
        <f t="shared" si="240"/>
        <v>-0.48431649452617132</v>
      </c>
      <c r="BQ107" s="18">
        <f t="shared" si="240"/>
        <v>-11.510157288394963</v>
      </c>
      <c r="BR107" s="18">
        <f t="shared" si="240"/>
        <v>0.828805648888431</v>
      </c>
      <c r="BS107" s="18">
        <f t="shared" si="240"/>
        <v>-1.0740361541864973</v>
      </c>
      <c r="BT107" s="18">
        <f t="shared" si="241"/>
        <v>-1.1742850183464659</v>
      </c>
      <c r="BV107" s="18">
        <f t="shared" si="242"/>
        <v>-0.44377944211028142</v>
      </c>
      <c r="BW107" s="18">
        <f t="shared" si="243"/>
        <v>2.5803665823704414</v>
      </c>
      <c r="BX107" s="18">
        <f t="shared" si="244"/>
        <v>2.2728146655476511</v>
      </c>
      <c r="BZ107" t="str">
        <f t="shared" ref="BZ107" si="269">BD107</f>
        <v>92 Elementary administration and service occupations</v>
      </c>
      <c r="CA107" s="18">
        <f t="shared" si="245"/>
        <v>-1.9026829887865859</v>
      </c>
      <c r="CB107" s="18">
        <f t="shared" si="245"/>
        <v>-16.297180252372822</v>
      </c>
      <c r="CC107" s="18">
        <f t="shared" si="245"/>
        <v>0.16847888831716951</v>
      </c>
      <c r="CD107" s="18">
        <f t="shared" si="245"/>
        <v>-3.8053968602611121</v>
      </c>
      <c r="CE107" s="18">
        <f t="shared" si="246"/>
        <v>-3.4240676142204607</v>
      </c>
      <c r="CG107" s="18">
        <f t="shared" si="247"/>
        <v>-2.498604617007627</v>
      </c>
      <c r="CH107" s="18">
        <f t="shared" si="248"/>
        <v>2.0481811764156976</v>
      </c>
      <c r="CI107" s="18">
        <f t="shared" si="249"/>
        <v>0.25926531074125236</v>
      </c>
      <c r="CK107" t="str">
        <f t="shared" ref="CK107" si="270">BO107</f>
        <v>92 Elementary administration and service occupations</v>
      </c>
      <c r="CL107" s="18">
        <f t="shared" si="250"/>
        <v>-3.1860237013377923</v>
      </c>
      <c r="CM107" s="18">
        <f t="shared" si="250"/>
        <v>-15.702218621349562</v>
      </c>
      <c r="CN107" s="18">
        <f t="shared" si="250"/>
        <v>-5.2429753422029819</v>
      </c>
      <c r="CO107" s="18">
        <f t="shared" si="250"/>
        <v>-2.3913157047874001</v>
      </c>
      <c r="CP107" s="18">
        <f t="shared" si="251"/>
        <v>-4.1736683490676167</v>
      </c>
      <c r="CR107" s="18">
        <f t="shared" si="252"/>
        <v>-3.3512790283052429</v>
      </c>
      <c r="CS107" s="18">
        <f t="shared" si="253"/>
        <v>1.102193052275946</v>
      </c>
      <c r="CT107" s="18">
        <f t="shared" si="254"/>
        <v>-1.6560184025728786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4.7751247961571375</v>
      </c>
      <c r="C109" s="26">
        <f>IF(AND(D$6-C$6 &lt;&gt; 0,C35&lt;&gt;0,D35&lt;&gt;0),(EXP(LN(D35/C35)/(D$6-C$6))-1)*100,0)</f>
        <v>8.2620872108841716</v>
      </c>
      <c r="D109" s="26">
        <f>IF(AND(E$6-D$6 &lt;&gt; 0,D35&lt;&gt;0,E35&lt;&gt;0),(EXP(LN(E35/D35)/(E$6-D$6))-1)*100,0)</f>
        <v>2.8637927777930505</v>
      </c>
      <c r="E109" s="26">
        <f>IF(AND(F$6-E$6 &lt;&gt; 0,E35&lt;&gt;0,F35&lt;&gt;0),(EXP(LN(F35/E35)/(F$6-E$6))-1)*100,0)</f>
        <v>2.3593526579040791</v>
      </c>
      <c r="F109" s="26">
        <f>IF(AND(F$6-C$6 &lt;&gt; 0,C35&lt;&gt;0,F35&lt;&gt;0),(EXP(LN(F35/C35)/(F$6-C$6))-1)*100,0)</f>
        <v>2.8765811507936112</v>
      </c>
      <c r="H109" s="26">
        <f t="shared" ref="H109" si="271">IF($F$6-$D$6 &lt;&gt; 0,(EXP(LN(1+(H72/100))/($F$6-$D$6))-1)*100,0)</f>
        <v>2.5272239020621923</v>
      </c>
      <c r="I109" s="26">
        <f t="shared" ref="I109" si="272">IF(D35&gt;0,((1+(I35/D35))^(1/($F$6-$D$6))-1)*100,0)</f>
        <v>3.2004118495736922</v>
      </c>
      <c r="J109" s="26">
        <f t="shared" ref="J109" si="273">IF($F$6-$D$6 &lt;&gt; 0,(EXP(LN(1+(J72/100))/($F$6-$D$6))-1)*100,0)</f>
        <v>4.9296818839162704</v>
      </c>
      <c r="L109" s="24" t="str">
        <f>L35</f>
        <v>All occupations</v>
      </c>
      <c r="M109" s="26">
        <f>IF(AND(N$6-M$6 &lt;&gt; 0,M35&lt;&gt;0,N35&lt;&gt;0),(EXP(LN(N35/M35)/(N$6-M$6))-1)*100,0)</f>
        <v>4.7234173189167228</v>
      </c>
      <c r="N109" s="26">
        <f>IF(AND(O$6-N$6 &lt;&gt; 0,N35&lt;&gt;0,O35&lt;&gt;0),(EXP(LN(O35/N35)/(O$6-N$6))-1)*100,0)</f>
        <v>8.0630637147989237</v>
      </c>
      <c r="O109" s="26">
        <f>IF(AND(P$6-O$6 &lt;&gt; 0,O35&lt;&gt;0,P35&lt;&gt;0),(EXP(LN(P35/O35)/(P$6-O$6))-1)*100,0)</f>
        <v>2.9413838951613647</v>
      </c>
      <c r="P109" s="26">
        <f>IF(AND(Q$6-P$6 &lt;&gt; 0,P35&lt;&gt;0,Q35&lt;&gt;0),(EXP(LN(Q35/P35)/(Q$6-P$6))-1)*100,0)</f>
        <v>2.3720976254546056</v>
      </c>
      <c r="Q109" s="26">
        <f>IF(AND(Q$6-N$6 &lt;&gt; 0,N35&lt;&gt;0,Q35&lt;&gt;0),(EXP(LN(Q35/N35)/(Q$6-N$6))-1)*100,0)</f>
        <v>2.8969985616577043</v>
      </c>
      <c r="S109" s="26">
        <f t="shared" ref="S109" si="274">IF($F$6-$D$6 &lt;&gt; 0,(EXP(LN(1+(S72/100))/($F$6-$D$6))-1)*100,0)</f>
        <v>2.561509045462329</v>
      </c>
      <c r="T109" s="26">
        <f t="shared" ref="T109" si="275">IF(O35&gt;0,((1+(T35/O35))^(1/($F$6-$D$6))-1)*100,0)</f>
        <v>3.3497407079729147</v>
      </c>
      <c r="U109" s="26">
        <f t="shared" ref="U109" si="276">IF($F$6-$D$6 &lt;&gt; 0,(EXP(LN(1+(U72/100))/($F$6-$D$6))-1)*100,0)</f>
        <v>5.0726968850734355</v>
      </c>
      <c r="W109" s="24" t="str">
        <f>W35</f>
        <v>All occupations</v>
      </c>
      <c r="X109" s="26">
        <f>IF(AND(Y$6-X$6 &lt;&gt; 0,X35&lt;&gt;0,Y35&lt;&gt;0),(EXP(LN(Y35/X35)/(Y$6-X$6))-1)*100,0)</f>
        <v>2.1718899996984842</v>
      </c>
      <c r="Y109" s="26">
        <f>IF(AND(Z$6-Y$6 &lt;&gt; 0,Y35&lt;&gt;0,Z35&lt;&gt;0),(EXP(LN(Z35/Y35)/(Z$6-Y$6))-1)*100,0)</f>
        <v>-0.11481864476063919</v>
      </c>
      <c r="Z109" s="26">
        <f>IF(AND(AA$6-Z$6 &lt;&gt; 0,Z35&lt;&gt;0,AA35&lt;&gt;0),(EXP(LN(AA35/Z35)/(AA$6-Z$6))-1)*100,0)</f>
        <v>1.3607631738165482</v>
      </c>
      <c r="AA109" s="26">
        <f>IF(AND(AB$6-AA$6 &lt;&gt; 0,AA35&lt;&gt;0,AB35&lt;&gt;0),(EXP(LN(AB35/AA35)/(AB$6-AA$6))-1)*100,0)</f>
        <v>1.3977817525868019</v>
      </c>
      <c r="AB109" s="26">
        <f>IF(AND(AB$6-Y$6 &lt;&gt; 0,Y35&lt;&gt;0,AB35&lt;&gt;0),(EXP(LN(AB35/Y35)/(AB$6-Y$6))-1)*100,0)</f>
        <v>1.2910178329625266</v>
      </c>
      <c r="AD109" s="26">
        <f t="shared" ref="AD109" si="277">IF($F$6-$D$6 &lt;&gt; 0,(EXP(LN(1+(AD72/100))/($F$6-$D$6))-1)*100,0)</f>
        <v>1.3854407243760969</v>
      </c>
      <c r="AE109" s="26">
        <f t="shared" ref="AE109" si="278">IF(Z35&gt;0,((1+(AE35/Z35))^(1/($F$6-$D$6))-1)*100,0)</f>
        <v>3.1939295569962001</v>
      </c>
      <c r="AF109" s="26">
        <f t="shared" ref="AF109" si="279">IF($F$6-$D$6 &lt;&gt; 0,(EXP(LN(1+(AF72/100))/($F$6-$D$6))-1)*100,0)</f>
        <v>4.117794508699002</v>
      </c>
      <c r="AH109" s="24" t="str">
        <f>AH35</f>
        <v>All occupations</v>
      </c>
      <c r="AI109" s="26">
        <f>IF(AND(AJ$6-AI$6 &lt;&gt; 0,AI35&lt;&gt;0,AJ35&lt;&gt;0),(EXP(LN(AJ35/AI35)/(AJ$6-AI$6))-1)*100,0)</f>
        <v>0.67864270693058781</v>
      </c>
      <c r="AJ109" s="26">
        <f>IF(AND(AK$6-AJ$6 &lt;&gt; 0,AJ35&lt;&gt;0,AK35&lt;&gt;0),(EXP(LN(AK35/AJ35)/(AK$6-AJ$6))-1)*100,0)</f>
        <v>-0.88196217271016009</v>
      </c>
      <c r="AK109" s="26">
        <f>IF(AND(AL$6-AK$6 &lt;&gt; 0,AK35&lt;&gt;0,AL35&lt;&gt;0),(EXP(LN(AL35/AK35)/(AL$6-AK$6))-1)*100,0)</f>
        <v>-6.3609945023423986E-2</v>
      </c>
      <c r="AL109" s="26">
        <f>IF(AND(AM$6-AL$6 &lt;&gt; 0,AL35&lt;&gt;0,AM35&lt;&gt;0),(EXP(LN(AM35/AL35)/(AM$6-AL$6))-1)*100,0)</f>
        <v>0.97864335912554168</v>
      </c>
      <c r="AM109" s="26">
        <f>IF(AND(AM$6-AJ$6 &lt;&gt; 0,AJ35&lt;&gt;0,AM35&lt;&gt;0),(EXP(LN(AM35/AJ35)/(AM$6-AJ$6))-1)*100,0)</f>
        <v>0.53485220472875294</v>
      </c>
      <c r="AO109" s="26">
        <f t="shared" ref="AO109" si="280">IF($F$6-$D$6 &lt;&gt; 0,(EXP(LN(1+(AO72/100))/($F$6-$D$6))-1)*100,0)</f>
        <v>0.63002339613096314</v>
      </c>
      <c r="AP109" s="26">
        <f t="shared" ref="AP109" si="281">IF(AK35&gt;0,((1+(AP35/AK35))^(1/($F$6-$D$6))-1)*100,0)</f>
        <v>2.955680408583139</v>
      </c>
      <c r="AQ109" s="26">
        <f t="shared" ref="AQ109" si="282">IF($F$6-$D$6 &lt;&gt; 0,(EXP(LN(1+(AQ72/100))/($F$6-$D$6))-1)*100,0)</f>
        <v>3.381178938676821</v>
      </c>
      <c r="AS109" s="24" t="str">
        <f>AS35</f>
        <v>All occupations</v>
      </c>
      <c r="AT109" s="26">
        <f>IF(AND(AU$6-AT$6 &lt;&gt; 0,AT35&lt;&gt;0,AU35&lt;&gt;0),(EXP(LN(AU35/AT35)/(AU$6-AT$6))-1)*100,0)</f>
        <v>1.9324718258289852</v>
      </c>
      <c r="AU109" s="26">
        <f>IF(AND(AV$6-AU$6 &lt;&gt; 0,AU35&lt;&gt;0,AV35&lt;&gt;0),(EXP(LN(AV35/AU35)/(AV$6-AU$6))-1)*100,0)</f>
        <v>0.38888689786558128</v>
      </c>
      <c r="AV109" s="26">
        <f>IF(AND(AW$6-AV$6 &lt;&gt; 0,AV35&lt;&gt;0,AW35&lt;&gt;0),(EXP(LN(AW35/AV35)/(AW$6-AV$6))-1)*100,0)</f>
        <v>0.4817342539281011</v>
      </c>
      <c r="AW109" s="26">
        <f>IF(AND(AX$6-AW$6 &lt;&gt; 0,AW35&lt;&gt;0,AX35&lt;&gt;0),(EXP(LN(AX35/AW35)/(AX$6-AW$6))-1)*100,0)</f>
        <v>1.2414088301053061</v>
      </c>
      <c r="AX109" s="26">
        <f>IF(AND(AX$6-AU$6 &lt;&gt; 0,AU35&lt;&gt;0,AX35&lt;&gt;0),(EXP(LN(AX35/AU35)/(AX$6-AU$6))-1)*100,0)</f>
        <v>0.95002726469928245</v>
      </c>
      <c r="AZ109" s="26">
        <f t="shared" ref="AZ109" si="283">IF($F$6-$D$6 &lt;&gt; 0,(EXP(LN(1+(AZ72/100))/($F$6-$D$6))-1)*100,0)</f>
        <v>0.98754795217621538</v>
      </c>
      <c r="BA109" s="26">
        <f t="shared" ref="BA109" si="284">IF(AV35&gt;0,((1+(BA35/AV35))^(1/($F$6-$D$6))-1)*100,0)</f>
        <v>2.9951916171677251</v>
      </c>
      <c r="BB109" s="26">
        <f t="shared" ref="BB109" si="285">IF($F$6-$D$6 &lt;&gt; 0,(EXP(LN(1+(BB72/100))/($F$6-$D$6))-1)*100,0)</f>
        <v>3.6643511779946181</v>
      </c>
      <c r="BD109" s="24" t="str">
        <f>BD35</f>
        <v>All occupations</v>
      </c>
      <c r="BE109" s="26">
        <f>IF(AND(BF$6-BE$6 &lt;&gt; 0,BE35&lt;&gt;0,BF35&lt;&gt;0),(EXP(LN(BF35/BE35)/(BF$6-BE$6))-1)*100,0)</f>
        <v>-1.4187210007543083</v>
      </c>
      <c r="BF109" s="26">
        <f>IF(AND(BG$6-BF$6 &lt;&gt; 0,BF35&lt;&gt;0,BG35&lt;&gt;0),(EXP(LN(BG35/BF35)/(BG$6-BF$6))-1)*100,0)</f>
        <v>4.4227011329312838</v>
      </c>
      <c r="BG109" s="26">
        <f>IF(AND(BH$6-BG$6 &lt;&gt; 0,BG35&lt;&gt;0,BH35&lt;&gt;0),(EXP(LN(BH35/BG35)/(BH$6-BG$6))-1)*100,0)</f>
        <v>-0.36292333316979564</v>
      </c>
      <c r="BH109" s="26">
        <f>IF(AND(BI$6-BH$6 &lt;&gt; 0,BH35&lt;&gt;0,BI35&lt;&gt;0),(EXP(LN(BI35/BH35)/(BI$6-BH$6))-1)*100,0)</f>
        <v>-4.2514049997643966E-2</v>
      </c>
      <c r="BI109" s="26">
        <f>IF(AND(BI$6-BF$6 &lt;&gt; 0,BF35&lt;&gt;0,BI35&lt;&gt;0),(EXP(LN(BI35/BF35)/(BI$6-BF$6))-1)*100,0)</f>
        <v>0.13036881738537343</v>
      </c>
      <c r="BK109" s="26">
        <f t="shared" ref="BK109" si="286">IF($F$6-$D$6 &lt;&gt; 0,(EXP(LN(1+(BK72/100))/($F$6-$D$6))-1)*100,0)</f>
        <v>-0.14943146557083731</v>
      </c>
      <c r="BL109" s="26">
        <f t="shared" ref="BL109" si="287">IF(BG35&gt;0,((1+(BL35/BG35))^(1/($F$6-$D$6))-1)*100,0)</f>
        <v>2.5014358718649099</v>
      </c>
      <c r="BM109" s="26">
        <f t="shared" ref="BM109" si="288">IF($F$6-$D$6 &lt;&gt; 0,(EXP(LN(1+(BM72/100))/($F$6-$D$6))-1)*100,0)</f>
        <v>2.3960436053075185</v>
      </c>
      <c r="BO109" s="24" t="str">
        <f>BO35</f>
        <v>All occupations</v>
      </c>
      <c r="BP109" s="26">
        <f>IF(AND(BQ$6-BP$6 &lt;&gt; 0,BP35&lt;&gt;0,BQ35&lt;&gt;0),(EXP(LN(BQ35/BP35)/(BQ$6-BP$6))-1)*100,0)</f>
        <v>-0.97811799518664477</v>
      </c>
      <c r="BQ109" s="26">
        <f>IF(AND(BR$6-BQ$6 &lt;&gt; 0,BQ35&lt;&gt;0,BR35&lt;&gt;0),(EXP(LN(BR35/BQ35)/(BR$6-BQ$6))-1)*100,0)</f>
        <v>-8.3978128424178173</v>
      </c>
      <c r="BR109" s="26">
        <f>IF(AND(BS$6-BR$6 &lt;&gt; 0,BR35&lt;&gt;0,BS35&lt;&gt;0),(EXP(LN(BS35/BR35)/(BS$6-BR$6))-1)*100,0)</f>
        <v>-0.50264002654599738</v>
      </c>
      <c r="BS109" s="26">
        <f>IF(AND(BT$6-BS$6 &lt;&gt; 0,BS35&lt;&gt;0,BT35&lt;&gt;0),(EXP(LN(BT35/BS35)/(BT$6-BS$6))-1)*100,0)</f>
        <v>-1.6898921802120492</v>
      </c>
      <c r="BT109" s="26">
        <f>IF(AND(BT$6-BQ$6 &lt;&gt; 0,BQ35&lt;&gt;0,BT35&lt;&gt;0),(EXP(LN(BT35/BQ35)/(BT$6-BQ$6))-1)*100,0)</f>
        <v>-1.7553104397356911</v>
      </c>
      <c r="BV109" s="26">
        <f t="shared" ref="BV109" si="289">IF($F$6-$D$6 &lt;&gt; 0,(EXP(LN(1+(BV72/100))/($F$6-$D$6))-1)*100,0)</f>
        <v>-1.2957239672197973</v>
      </c>
      <c r="BW109" s="26">
        <f t="shared" ref="BW109" si="290">IF(BR35&gt;0,((1+(BW35/BR35))^(1/($F$6-$D$6))-1)*100,0)</f>
        <v>2.2923853618001422</v>
      </c>
      <c r="BX109" s="26">
        <f t="shared" ref="BX109" si="291">IF($F$6-$D$6 &lt;&gt; 0,(EXP(LN(1+(BX72/100))/($F$6-$D$6))-1)*100,0)</f>
        <v>1.3744288984173902</v>
      </c>
      <c r="BZ109" s="24" t="str">
        <f>BZ35</f>
        <v>All occupations</v>
      </c>
      <c r="CA109" s="26">
        <f>IF(AND(CB$6-CA$6 &lt;&gt; 0,CA35&lt;&gt;0,CB35&lt;&gt;0),(EXP(LN(CB35/CA35)/(CB$6-CA$6))-1)*100,0)</f>
        <v>-3.169006627392057</v>
      </c>
      <c r="CB109" s="26">
        <f>IF(AND(CC$6-CB$6 &lt;&gt; 0,CB35&lt;&gt;0,CC35&lt;&gt;0),(EXP(LN(CC35/CB35)/(CC$6-CB$6))-1)*100,0)</f>
        <v>-13.045588285031496</v>
      </c>
      <c r="CC109" s="26">
        <f>IF(AND(CD$6-CC$6 &lt;&gt; 0,CC35&lt;&gt;0,CD35&lt;&gt;0),(EXP(LN(CD35/CC35)/(CD$6-CC$6))-1)*100,0)</f>
        <v>-1.2759796665599898</v>
      </c>
      <c r="CD109" s="26">
        <f>IF(AND(CE$6-CD$6 &lt;&gt; 0,CD35&lt;&gt;0,CE35&lt;&gt;0),(EXP(LN(CE35/CD35)/(CE$6-CD$6))-1)*100,0)</f>
        <v>-3.9074412018330507</v>
      </c>
      <c r="CE109" s="26">
        <f>IF(AND(CE$6-CB$6 &lt;&gt; 0,CB35&lt;&gt;0,CE35&lt;&gt;0),(EXP(LN(CE35/CB35)/(CE$6-CB$6))-1)*100,0)</f>
        <v>-3.6960810637754804</v>
      </c>
      <c r="CG109" s="26">
        <f t="shared" ref="CG109" si="292">IF($F$6-$D$6 &lt;&gt; 0,(EXP(LN(1+(CG72/100))/($F$6-$D$6))-1)*100,0)</f>
        <v>-3.0381745747846578</v>
      </c>
      <c r="CH109" s="26">
        <f t="shared" ref="CH109" si="293">IF(CC35&gt;0,((1+(CH35/CC35))^(1/($F$6-$D$6))-1)*100,0)</f>
        <v>1.886162902516153</v>
      </c>
      <c r="CI109" s="26">
        <f t="shared" ref="CI109" si="294">IF($F$6-$D$6 &lt;&gt; 0,(EXP(LN(1+(CI72/100))/($F$6-$D$6))-1)*100,0)</f>
        <v>-0.32017125614379749</v>
      </c>
      <c r="CK109" s="24" t="str">
        <f>CK35</f>
        <v>All occupations</v>
      </c>
      <c r="CL109" s="26">
        <f>IF(AND(CM$6-CL$6 &lt;&gt; 0,CL35&lt;&gt;0,CM35&lt;&gt;0),(EXP(LN(CM35/CL35)/(CM$6-CL$6))-1)*100,0)</f>
        <v>-0.46501294277517813</v>
      </c>
      <c r="CM109" s="26">
        <f>IF(AND(CN$6-CM$6 &lt;&gt; 0,CM35&lt;&gt;0,CN35&lt;&gt;0),(EXP(LN(CN35/CM35)/(CN$6-CM$6))-1)*100,0)</f>
        <v>-12.963279256667493</v>
      </c>
      <c r="CN109" s="26">
        <f>IF(AND(CO$6-CN$6 &lt;&gt; 0,CN35&lt;&gt;0,CO35&lt;&gt;0),(EXP(LN(CO35/CN35)/(CO$6-CN$6))-1)*100,0)</f>
        <v>-1.2975285651399604</v>
      </c>
      <c r="CO109" s="26">
        <f>IF(AND(CP$6-CO$6 &lt;&gt; 0,CO35&lt;&gt;0,CP35&lt;&gt;0),(EXP(LN(CP35/CO35)/(CP$6-CO$6))-1)*100,0)</f>
        <v>-0.51464750427571149</v>
      </c>
      <c r="CP109" s="26">
        <f>IF(AND(CP$6-CM$6 &lt;&gt; 0,CM35&lt;&gt;0,CP35&lt;&gt;0),(EXP(LN(CP35/CM35)/(CP$6-CM$6))-1)*100,0)</f>
        <v>-1.5856608795023708</v>
      </c>
      <c r="CR109" s="26">
        <f t="shared" ref="CR109" si="295">IF($F$6-$D$6 &lt;&gt; 0,(EXP(LN(1+(CR72/100))/($F$6-$D$6))-1)*100,0)</f>
        <v>-0.77629539228278865</v>
      </c>
      <c r="CS109" s="26">
        <f t="shared" ref="CS109" si="296">IF(CN35&gt;0,((1+(CS35/CN35))^(1/($F$6-$D$6))-1)*100,0)</f>
        <v>1.5924610714494136</v>
      </c>
      <c r="CT109" s="26">
        <f t="shared" ref="CT109" si="297">IF($F$6-$D$6 &lt;&gt; 0,(EXP(LN(1+(CT72/100))/($F$6-$D$6))-1)*100,0)</f>
        <v>0.97752731553797378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Solent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Solent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Solent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Solent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Solent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Solent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Solent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Solent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Solent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0.13374495276560261</v>
      </c>
      <c r="C119" s="27">
        <f t="shared" si="299"/>
        <v>9.5948043742634104E-2</v>
      </c>
      <c r="D119" s="27">
        <f t="shared" si="299"/>
        <v>2.6099100297683364E-2</v>
      </c>
      <c r="E119" s="27">
        <f t="shared" si="299"/>
        <v>0.25105894501433801</v>
      </c>
      <c r="F119" s="27">
        <f t="shared" ref="F119:F144" si="300">F8-D8</f>
        <v>0.27715804531202137</v>
      </c>
      <c r="L119" t="str">
        <f>A119</f>
        <v>11 Corporate managers and directors</v>
      </c>
      <c r="M119" s="27">
        <f t="shared" ref="M119:P144" si="301">N8-M8</f>
        <v>1.4890071936332872</v>
      </c>
      <c r="N119" s="27">
        <f t="shared" si="301"/>
        <v>0.63270500313864009</v>
      </c>
      <c r="O119" s="27">
        <f t="shared" si="301"/>
        <v>0.18062502555037785</v>
      </c>
      <c r="P119" s="27">
        <f t="shared" si="301"/>
        <v>2.0961979519660536</v>
      </c>
      <c r="Q119" s="27">
        <f t="shared" ref="Q119:Q144" si="302">Q8-O8</f>
        <v>2.2768229775164315</v>
      </c>
      <c r="W119" t="str">
        <f>A119</f>
        <v>11 Corporate managers and directors</v>
      </c>
      <c r="X119" s="27">
        <f t="shared" ref="X119:AA144" si="303">Y8-X8</f>
        <v>2.2993089447165822</v>
      </c>
      <c r="Y119" s="27">
        <f t="shared" si="303"/>
        <v>-0.2615158658766159</v>
      </c>
      <c r="Z119" s="27">
        <f t="shared" si="303"/>
        <v>-0.65781377647776473</v>
      </c>
      <c r="AA119" s="27">
        <f t="shared" si="303"/>
        <v>2.0836292212635001</v>
      </c>
      <c r="AB119" s="27">
        <f t="shared" ref="AB119:AB144" si="304">AB8-Z8</f>
        <v>1.4258154447857354</v>
      </c>
      <c r="AH119" t="str">
        <f>L119</f>
        <v>11 Corporate managers and directors</v>
      </c>
      <c r="AI119" s="27">
        <f t="shared" ref="AI119:AL144" si="305">AJ8-AI8</f>
        <v>0.41340607271405672</v>
      </c>
      <c r="AJ119" s="27">
        <f t="shared" si="305"/>
        <v>4.8413577885923598E-2</v>
      </c>
      <c r="AK119" s="27">
        <f t="shared" si="305"/>
        <v>-0.27324725842776809</v>
      </c>
      <c r="AL119" s="27">
        <f t="shared" si="305"/>
        <v>0.25119137625624477</v>
      </c>
      <c r="AM119" s="27">
        <f t="shared" ref="AM119:AM144" si="306">AM8-AK8</f>
        <v>-2.2055882171523322E-2</v>
      </c>
      <c r="AS119" t="str">
        <f>W119</f>
        <v>11 Corporate managers and directors</v>
      </c>
      <c r="AT119" s="27">
        <f t="shared" ref="AT119:AW144" si="307">AU8-AT8</f>
        <v>0.57131077858869572</v>
      </c>
      <c r="AU119" s="27">
        <f t="shared" si="307"/>
        <v>2.9762648491552746E-2</v>
      </c>
      <c r="AV119" s="27">
        <f t="shared" si="307"/>
        <v>-0.47488906300653611</v>
      </c>
      <c r="AW119" s="27">
        <f t="shared" si="307"/>
        <v>0.39402814214977511</v>
      </c>
      <c r="AX119" s="27">
        <f t="shared" ref="AX119:AX144" si="308">AX8-AV8</f>
        <v>-8.0860920856760998E-2</v>
      </c>
      <c r="BD119" t="str">
        <f>AH119</f>
        <v>11 Corporate managers and directors</v>
      </c>
      <c r="BE119" s="27">
        <f t="shared" ref="BE119:BH144" si="309">BF8-BE8</f>
        <v>0.19880791832690292</v>
      </c>
      <c r="BF119" s="27">
        <f t="shared" si="309"/>
        <v>0.77496660641875437</v>
      </c>
      <c r="BG119" s="27">
        <f t="shared" si="309"/>
        <v>-1.2032052193078906</v>
      </c>
      <c r="BH119" s="27">
        <f t="shared" si="309"/>
        <v>0.44963578025854734</v>
      </c>
      <c r="BI119" s="27">
        <f t="shared" ref="BI119:BI144" si="310">BI8-BG8</f>
        <v>-0.75356943904934326</v>
      </c>
      <c r="BO119" t="str">
        <f>AS119</f>
        <v>11 Corporate managers and directors</v>
      </c>
      <c r="BP119" s="27">
        <f t="shared" ref="BP119:BS144" si="311">BQ8-BP8</f>
        <v>0.40461061710429913</v>
      </c>
      <c r="BQ119" s="27">
        <f t="shared" si="311"/>
        <v>-0.39823262586619101</v>
      </c>
      <c r="BR119" s="27">
        <f t="shared" si="311"/>
        <v>-0.85793884712019519</v>
      </c>
      <c r="BS119" s="27">
        <f t="shared" si="311"/>
        <v>-0.97368337074643918</v>
      </c>
      <c r="BT119" s="27">
        <f t="shared" ref="BT119:BT144" si="312">BT8-BR8</f>
        <v>-1.8316222178666344</v>
      </c>
      <c r="BZ119" t="str">
        <f>BD119</f>
        <v>11 Corporate managers and directors</v>
      </c>
      <c r="CA119" s="68">
        <f t="shared" ref="CA119:CD144" si="313">CB8-CA8</f>
        <v>-0.11363271891560434</v>
      </c>
      <c r="CB119" s="68">
        <f t="shared" si="313"/>
        <v>-7.1432221860914247E-2</v>
      </c>
      <c r="CC119" s="68">
        <f t="shared" si="313"/>
        <v>-0.17717752488428129</v>
      </c>
      <c r="CD119" s="68">
        <f t="shared" si="313"/>
        <v>-0.90880749604550726</v>
      </c>
      <c r="CE119" s="68">
        <f t="shared" ref="CE119:CE144" si="314">CE8-CC8</f>
        <v>-1.0859850209297885</v>
      </c>
      <c r="CK119" t="str">
        <f>BO119</f>
        <v>11 Corporate managers and directors</v>
      </c>
      <c r="CL119" s="68">
        <f t="shared" ref="CL119:CO144" si="315">CM8-CL8</f>
        <v>0.13749802885018403</v>
      </c>
      <c r="CM119" s="68">
        <f t="shared" si="315"/>
        <v>-7.0762271916366304E-2</v>
      </c>
      <c r="CN119" s="68">
        <f t="shared" si="315"/>
        <v>2.0285757932254844E-2</v>
      </c>
      <c r="CO119" s="68">
        <f t="shared" si="315"/>
        <v>0.18777088121688101</v>
      </c>
      <c r="CP119" s="68">
        <f t="shared" ref="CP119:CP144" si="316">CP8-CN8</f>
        <v>0.20805663914913586</v>
      </c>
    </row>
    <row r="120" spans="1:94" x14ac:dyDescent="0.2">
      <c r="A120" t="str">
        <f t="shared" si="298"/>
        <v>12 Other managers and proprietors</v>
      </c>
      <c r="B120" s="27">
        <f t="shared" si="299"/>
        <v>6.1457178471230195E-2</v>
      </c>
      <c r="C120" s="27">
        <f t="shared" si="299"/>
        <v>2.4655266554741706E-3</v>
      </c>
      <c r="D120" s="27">
        <f t="shared" si="299"/>
        <v>0.11369877344467255</v>
      </c>
      <c r="E120" s="27">
        <f t="shared" si="299"/>
        <v>0.15360399940481118</v>
      </c>
      <c r="F120" s="27">
        <f t="shared" si="300"/>
        <v>0.26730277284948373</v>
      </c>
      <c r="L120" t="str">
        <f t="shared" ref="L120:L143" si="317">A120</f>
        <v>12 Other managers and proprietors</v>
      </c>
      <c r="M120" s="27">
        <f t="shared" si="301"/>
        <v>0.44355198443337218</v>
      </c>
      <c r="N120" s="27">
        <f t="shared" si="301"/>
        <v>0.20972667061263284</v>
      </c>
      <c r="O120" s="27">
        <f t="shared" si="301"/>
        <v>1.0601046925888458</v>
      </c>
      <c r="P120" s="27">
        <f t="shared" si="301"/>
        <v>1.4924692432894489</v>
      </c>
      <c r="Q120" s="27">
        <f t="shared" si="302"/>
        <v>2.5525739358782946</v>
      </c>
      <c r="W120" t="str">
        <f t="shared" ref="W120:W143" si="318">A120</f>
        <v>12 Other managers and proprietors</v>
      </c>
      <c r="X120" s="27">
        <f t="shared" si="303"/>
        <v>0.44347013649169842</v>
      </c>
      <c r="Y120" s="27">
        <f t="shared" si="303"/>
        <v>-0.18773690811414845</v>
      </c>
      <c r="Z120" s="27">
        <f t="shared" si="303"/>
        <v>1.4361786677378303</v>
      </c>
      <c r="AA120" s="27">
        <f t="shared" si="303"/>
        <v>1.565855838050692</v>
      </c>
      <c r="AB120" s="27">
        <f t="shared" si="304"/>
        <v>3.0020345057885223</v>
      </c>
      <c r="AH120" t="str">
        <f t="shared" ref="AH120:AH143" si="319">L120</f>
        <v>12 Other managers and proprietors</v>
      </c>
      <c r="AI120" s="27">
        <f t="shared" si="305"/>
        <v>0.17224760040698728</v>
      </c>
      <c r="AJ120" s="27">
        <f t="shared" si="305"/>
        <v>2.2110801998269425E-2</v>
      </c>
      <c r="AK120" s="27">
        <f t="shared" si="305"/>
        <v>0.35864150729762811</v>
      </c>
      <c r="AL120" s="27">
        <f t="shared" si="305"/>
        <v>0.46616036840434827</v>
      </c>
      <c r="AM120" s="27">
        <f t="shared" si="306"/>
        <v>0.82480187570197638</v>
      </c>
      <c r="AS120" t="str">
        <f t="shared" ref="AS120:AS143" si="320">W120</f>
        <v>12 Other managers and proprietors</v>
      </c>
      <c r="AT120" s="27">
        <f t="shared" si="307"/>
        <v>0.1124184437015594</v>
      </c>
      <c r="AU120" s="27">
        <f t="shared" si="307"/>
        <v>-1.9962509445653698E-2</v>
      </c>
      <c r="AV120" s="27">
        <f t="shared" si="307"/>
        <v>0.4183832587203693</v>
      </c>
      <c r="AW120" s="27">
        <f t="shared" si="307"/>
        <v>0.40500937430128925</v>
      </c>
      <c r="AX120" s="27">
        <f t="shared" si="308"/>
        <v>0.82339263302165855</v>
      </c>
      <c r="BD120" t="str">
        <f t="shared" ref="BD120:BD143" si="321">AH120</f>
        <v>12 Other managers and proprietors</v>
      </c>
      <c r="BE120" s="27">
        <f t="shared" si="309"/>
        <v>-0.52843901480797406</v>
      </c>
      <c r="BF120" s="27">
        <f t="shared" si="309"/>
        <v>0.20351133494651164</v>
      </c>
      <c r="BG120" s="27">
        <f t="shared" si="309"/>
        <v>0.47188375203872601</v>
      </c>
      <c r="BH120" s="27">
        <f t="shared" si="309"/>
        <v>0.2361188279515023</v>
      </c>
      <c r="BI120" s="27">
        <f t="shared" si="310"/>
        <v>0.70800257999022831</v>
      </c>
      <c r="BO120" t="str">
        <f t="shared" ref="BO120:BO143" si="322">AS120</f>
        <v>12 Other managers and proprietors</v>
      </c>
      <c r="BP120" s="27">
        <f t="shared" si="311"/>
        <v>-0.12038325430375663</v>
      </c>
      <c r="BQ120" s="27">
        <f t="shared" si="311"/>
        <v>-0.19648395035434119</v>
      </c>
      <c r="BR120" s="27">
        <f t="shared" si="311"/>
        <v>0.78080466105322399</v>
      </c>
      <c r="BS120" s="27">
        <f t="shared" si="311"/>
        <v>-5.4404651258056269E-2</v>
      </c>
      <c r="BT120" s="27">
        <f t="shared" si="312"/>
        <v>0.72640000979516772</v>
      </c>
      <c r="BZ120" t="str">
        <f t="shared" ref="BZ120:BZ143" si="323">BD120</f>
        <v>12 Other managers and proprietors</v>
      </c>
      <c r="CA120" s="68">
        <f t="shared" si="313"/>
        <v>-0.27329730497725535</v>
      </c>
      <c r="CB120" s="68">
        <f t="shared" si="313"/>
        <v>-0.30846821007419645</v>
      </c>
      <c r="CC120" s="68">
        <f t="shared" si="313"/>
        <v>0.30552531925097637</v>
      </c>
      <c r="CD120" s="68">
        <f t="shared" si="313"/>
        <v>-0.46931264318694965</v>
      </c>
      <c r="CE120" s="68">
        <f t="shared" si="314"/>
        <v>-0.16378732393597328</v>
      </c>
      <c r="CK120" t="str">
        <f t="shared" ref="CK120:CK143" si="324">BO120</f>
        <v>12 Other managers and proprietors</v>
      </c>
      <c r="CL120" s="68">
        <f t="shared" si="315"/>
        <v>7.9336629738413489E-3</v>
      </c>
      <c r="CM120" s="68">
        <f t="shared" si="315"/>
        <v>-9.9403387329950021E-2</v>
      </c>
      <c r="CN120" s="68">
        <f t="shared" si="315"/>
        <v>0.26140992469337043</v>
      </c>
      <c r="CO120" s="68">
        <f t="shared" si="315"/>
        <v>0.25318169275416824</v>
      </c>
      <c r="CP120" s="68">
        <f t="shared" si="316"/>
        <v>0.51459161744753867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0.36746609486596116</v>
      </c>
      <c r="C121" s="27">
        <f t="shared" si="299"/>
        <v>0.15741773691415761</v>
      </c>
      <c r="D121" s="27">
        <f t="shared" si="299"/>
        <v>0.25900912257464093</v>
      </c>
      <c r="E121" s="27">
        <f t="shared" si="299"/>
        <v>0.60229458999976959</v>
      </c>
      <c r="F121" s="27">
        <f t="shared" si="300"/>
        <v>0.86130371257441052</v>
      </c>
      <c r="L121" t="str">
        <f t="shared" si="317"/>
        <v>21 Science, research, engineering and technology professionals</v>
      </c>
      <c r="M121" s="27">
        <f t="shared" si="301"/>
        <v>1.1998566698227346</v>
      </c>
      <c r="N121" s="27">
        <f t="shared" si="301"/>
        <v>1.096912356843549</v>
      </c>
      <c r="O121" s="27">
        <f t="shared" si="301"/>
        <v>1.5572066150977708</v>
      </c>
      <c r="P121" s="27">
        <f t="shared" si="301"/>
        <v>3.1574235513506697</v>
      </c>
      <c r="Q121" s="27">
        <f t="shared" si="302"/>
        <v>4.7146301664484405</v>
      </c>
      <c r="W121" t="str">
        <f t="shared" si="318"/>
        <v>21 Science, research, engineering and technology professionals</v>
      </c>
      <c r="X121" s="27">
        <f t="shared" si="303"/>
        <v>0.30861687058898113</v>
      </c>
      <c r="Y121" s="27">
        <f t="shared" si="303"/>
        <v>8.1204185014751573E-3</v>
      </c>
      <c r="Z121" s="27">
        <f t="shared" si="303"/>
        <v>0.52902487010321941</v>
      </c>
      <c r="AA121" s="27">
        <f t="shared" si="303"/>
        <v>0.76396317701645344</v>
      </c>
      <c r="AB121" s="27">
        <f t="shared" si="304"/>
        <v>1.2929880471196729</v>
      </c>
      <c r="AH121" t="str">
        <f t="shared" si="319"/>
        <v>21 Science, research, engineering and technology professionals</v>
      </c>
      <c r="AI121" s="27">
        <f t="shared" si="305"/>
        <v>1.2584149619028207E-2</v>
      </c>
      <c r="AJ121" s="27">
        <f t="shared" si="305"/>
        <v>7.0734525532263337E-2</v>
      </c>
      <c r="AK121" s="27">
        <f t="shared" si="305"/>
        <v>6.0444135247575304E-2</v>
      </c>
      <c r="AL121" s="27">
        <f t="shared" si="305"/>
        <v>0.19790789230196548</v>
      </c>
      <c r="AM121" s="27">
        <f t="shared" si="306"/>
        <v>0.25835202754954079</v>
      </c>
      <c r="AS121" t="str">
        <f t="shared" si="320"/>
        <v>21 Science, research, engineering and technology professionals</v>
      </c>
      <c r="AT121" s="27">
        <f t="shared" si="307"/>
        <v>0.1246151583067352</v>
      </c>
      <c r="AU121" s="27">
        <f t="shared" si="307"/>
        <v>-2.2105181476361757E-3</v>
      </c>
      <c r="AV121" s="27">
        <f t="shared" si="307"/>
        <v>-0.21860485307300914</v>
      </c>
      <c r="AW121" s="27">
        <f t="shared" si="307"/>
        <v>-7.6117165058327885E-2</v>
      </c>
      <c r="AX121" s="27">
        <f t="shared" si="308"/>
        <v>-0.29472201813133703</v>
      </c>
      <c r="BD121" t="str">
        <f t="shared" si="321"/>
        <v>21 Science, research, engineering and technology professionals</v>
      </c>
      <c r="BE121" s="27">
        <f t="shared" si="309"/>
        <v>-0.29913920479264977</v>
      </c>
      <c r="BF121" s="27">
        <f t="shared" si="309"/>
        <v>0.45671998350473508</v>
      </c>
      <c r="BG121" s="27">
        <f t="shared" si="309"/>
        <v>-0.36510748995810349</v>
      </c>
      <c r="BH121" s="27">
        <f t="shared" si="309"/>
        <v>-0.25792270915033555</v>
      </c>
      <c r="BI121" s="27">
        <f t="shared" si="310"/>
        <v>-0.62303019910843904</v>
      </c>
      <c r="BO121" t="str">
        <f t="shared" si="322"/>
        <v>21 Science, research, engineering and technology professionals</v>
      </c>
      <c r="BP121" s="27">
        <f t="shared" si="311"/>
        <v>3.2124829067839755E-2</v>
      </c>
      <c r="BQ121" s="27">
        <f t="shared" si="311"/>
        <v>-0.11041200909567594</v>
      </c>
      <c r="BR121" s="27">
        <f t="shared" si="311"/>
        <v>-6.3160459221640153E-2</v>
      </c>
      <c r="BS121" s="27">
        <f t="shared" si="311"/>
        <v>-0.4017707943712483</v>
      </c>
      <c r="BT121" s="27">
        <f t="shared" si="312"/>
        <v>-0.46493125359288845</v>
      </c>
      <c r="BZ121" t="str">
        <f t="shared" si="323"/>
        <v>21 Science, research, engineering and technology professionals</v>
      </c>
      <c r="CA121" s="68">
        <f t="shared" si="313"/>
        <v>-0.27352808194877243</v>
      </c>
      <c r="CB121" s="68">
        <f t="shared" si="313"/>
        <v>-5.0572626122449948E-2</v>
      </c>
      <c r="CC121" s="68">
        <f t="shared" si="313"/>
        <v>9.4452888358172116E-2</v>
      </c>
      <c r="CD121" s="68">
        <f t="shared" si="313"/>
        <v>-0.58150682361768524</v>
      </c>
      <c r="CE121" s="68">
        <f t="shared" si="314"/>
        <v>-0.48705393525951313</v>
      </c>
      <c r="CK121" t="str">
        <f t="shared" si="324"/>
        <v>21 Science, research, engineering and technology professionals</v>
      </c>
      <c r="CL121" s="68">
        <f t="shared" si="315"/>
        <v>7.526765105046429E-2</v>
      </c>
      <c r="CM121" s="68">
        <f t="shared" si="315"/>
        <v>-7.0701373122944444E-4</v>
      </c>
      <c r="CN121" s="68">
        <f t="shared" si="315"/>
        <v>0.18683315385759997</v>
      </c>
      <c r="CO121" s="68">
        <f t="shared" si="315"/>
        <v>0.30312441449692196</v>
      </c>
      <c r="CP121" s="68">
        <f t="shared" si="316"/>
        <v>0.48995756835452192</v>
      </c>
    </row>
    <row r="122" spans="1:94" x14ac:dyDescent="0.2">
      <c r="A122" t="str">
        <f t="shared" si="298"/>
        <v>22 Health professionals</v>
      </c>
      <c r="B122" s="27">
        <f t="shared" si="299"/>
        <v>0.41514486601469081</v>
      </c>
      <c r="C122" s="27">
        <f t="shared" si="299"/>
        <v>8.3100684185112739E-2</v>
      </c>
      <c r="D122" s="27">
        <f t="shared" si="299"/>
        <v>0.32885687647693795</v>
      </c>
      <c r="E122" s="27">
        <f t="shared" si="299"/>
        <v>0.4367153261828034</v>
      </c>
      <c r="F122" s="27">
        <f t="shared" si="300"/>
        <v>0.76557220265974135</v>
      </c>
      <c r="L122" t="str">
        <f t="shared" si="317"/>
        <v>22 Health professionals</v>
      </c>
      <c r="M122" s="27">
        <f t="shared" si="301"/>
        <v>1.2862386752827115</v>
      </c>
      <c r="N122" s="27">
        <f t="shared" si="301"/>
        <v>0.26480774322795231</v>
      </c>
      <c r="O122" s="27">
        <f t="shared" si="301"/>
        <v>0.90270869435503975</v>
      </c>
      <c r="P122" s="27">
        <f t="shared" si="301"/>
        <v>1.08475698253062</v>
      </c>
      <c r="Q122" s="27">
        <f t="shared" si="302"/>
        <v>1.9874656768856598</v>
      </c>
      <c r="W122" t="str">
        <f t="shared" si="318"/>
        <v>22 Health professionals</v>
      </c>
      <c r="X122" s="27">
        <f t="shared" si="303"/>
        <v>1.8828201015185666</v>
      </c>
      <c r="Y122" s="27">
        <f t="shared" si="303"/>
        <v>-0.1519335830198596</v>
      </c>
      <c r="Z122" s="27">
        <f t="shared" si="303"/>
        <v>1.041445514088764</v>
      </c>
      <c r="AA122" s="27">
        <f t="shared" si="303"/>
        <v>1.0241494949376886</v>
      </c>
      <c r="AB122" s="27">
        <f t="shared" si="304"/>
        <v>2.0655950090264525</v>
      </c>
      <c r="AH122" t="str">
        <f t="shared" si="319"/>
        <v>22 Health professionals</v>
      </c>
      <c r="AI122" s="27">
        <f t="shared" si="305"/>
        <v>-0.66055897397117569</v>
      </c>
      <c r="AJ122" s="27">
        <f t="shared" si="305"/>
        <v>-0.42606918924201365</v>
      </c>
      <c r="AK122" s="27">
        <f t="shared" si="305"/>
        <v>-1.2676739275185096</v>
      </c>
      <c r="AL122" s="27">
        <f t="shared" si="305"/>
        <v>-1.2050550197484275</v>
      </c>
      <c r="AM122" s="27">
        <f t="shared" si="306"/>
        <v>-2.4727289472669369</v>
      </c>
      <c r="AS122" t="str">
        <f t="shared" si="320"/>
        <v>22 Health professionals</v>
      </c>
      <c r="AT122" s="27">
        <f t="shared" si="307"/>
        <v>9.6496272698604613E-2</v>
      </c>
      <c r="AU122" s="27">
        <f t="shared" si="307"/>
        <v>7.5171166602312933E-2</v>
      </c>
      <c r="AV122" s="27">
        <f t="shared" si="307"/>
        <v>2.1132147962828141E-2</v>
      </c>
      <c r="AW122" s="27">
        <f t="shared" si="307"/>
        <v>5.3838524488389994E-2</v>
      </c>
      <c r="AX122" s="27">
        <f t="shared" si="308"/>
        <v>7.4970672451218134E-2</v>
      </c>
      <c r="BD122" t="str">
        <f t="shared" si="321"/>
        <v>22 Health professionals</v>
      </c>
      <c r="BE122" s="27">
        <f t="shared" si="309"/>
        <v>0.38014849786728755</v>
      </c>
      <c r="BF122" s="27">
        <f t="shared" si="309"/>
        <v>0.21180582038717777</v>
      </c>
      <c r="BG122" s="27">
        <f t="shared" si="309"/>
        <v>0.1477132271824857</v>
      </c>
      <c r="BH122" s="27">
        <f t="shared" si="309"/>
        <v>0.22439086962575239</v>
      </c>
      <c r="BI122" s="27">
        <f t="shared" si="310"/>
        <v>0.37210409680823808</v>
      </c>
      <c r="BO122" t="str">
        <f t="shared" si="322"/>
        <v>22 Health professionals</v>
      </c>
      <c r="BP122" s="27">
        <f t="shared" si="311"/>
        <v>0.14806727566277633</v>
      </c>
      <c r="BQ122" s="27">
        <f t="shared" si="311"/>
        <v>-7.9216295268014214E-4</v>
      </c>
      <c r="BR122" s="27">
        <f t="shared" si="311"/>
        <v>2.1321471650629142E-2</v>
      </c>
      <c r="BS122" s="27">
        <f t="shared" si="311"/>
        <v>-0.36300377074966428</v>
      </c>
      <c r="BT122" s="27">
        <f t="shared" si="312"/>
        <v>-0.34168229909903514</v>
      </c>
      <c r="BZ122" t="str">
        <f t="shared" si="323"/>
        <v>22 Health professionals</v>
      </c>
      <c r="CA122" s="68">
        <f t="shared" si="313"/>
        <v>0.16782725762507655</v>
      </c>
      <c r="CB122" s="68">
        <f t="shared" si="313"/>
        <v>-0.19775331896050097</v>
      </c>
      <c r="CC122" s="68">
        <f t="shared" si="313"/>
        <v>5.6766362347076549E-2</v>
      </c>
      <c r="CD122" s="68">
        <f t="shared" si="313"/>
        <v>-0.35117525896552138</v>
      </c>
      <c r="CE122" s="68">
        <f t="shared" si="314"/>
        <v>-0.29440889661844483</v>
      </c>
      <c r="CK122" t="str">
        <f t="shared" si="324"/>
        <v>22 Health professionals</v>
      </c>
      <c r="CL122" s="68">
        <f t="shared" si="315"/>
        <v>4.8594754670669538E-2</v>
      </c>
      <c r="CM122" s="68">
        <f t="shared" si="315"/>
        <v>4.4143340536825781E-3</v>
      </c>
      <c r="CN122" s="68">
        <f t="shared" si="315"/>
        <v>9.7479165645659116E-2</v>
      </c>
      <c r="CO122" s="68">
        <f t="shared" si="315"/>
        <v>0.22404803239753429</v>
      </c>
      <c r="CP122" s="68">
        <f t="shared" si="316"/>
        <v>0.32152719804319341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0.21888156873573106</v>
      </c>
      <c r="C123" s="27">
        <f t="shared" si="299"/>
        <v>0.145173347948238</v>
      </c>
      <c r="D123" s="27">
        <f t="shared" si="299"/>
        <v>0.31138627149454212</v>
      </c>
      <c r="E123" s="27">
        <f t="shared" si="299"/>
        <v>0.50477364064929819</v>
      </c>
      <c r="F123" s="27">
        <f t="shared" si="300"/>
        <v>0.81615991214384032</v>
      </c>
      <c r="L123" t="str">
        <f t="shared" si="317"/>
        <v>23 Teaching and other educational professionals</v>
      </c>
      <c r="M123" s="27">
        <f t="shared" si="301"/>
        <v>1.5291272888953671</v>
      </c>
      <c r="N123" s="27">
        <f t="shared" si="301"/>
        <v>0.40927647144345691</v>
      </c>
      <c r="O123" s="27">
        <f t="shared" si="301"/>
        <v>1.6390855545007756</v>
      </c>
      <c r="P123" s="27">
        <f t="shared" si="301"/>
        <v>2.5068373436615339</v>
      </c>
      <c r="Q123" s="27">
        <f t="shared" si="302"/>
        <v>4.1459228981623095</v>
      </c>
      <c r="W123" t="str">
        <f t="shared" si="318"/>
        <v>23 Teaching and other educational professionals</v>
      </c>
      <c r="X123" s="27">
        <f t="shared" si="303"/>
        <v>-0.95983186619925043</v>
      </c>
      <c r="Y123" s="27">
        <f t="shared" si="303"/>
        <v>-0.19118002791854494</v>
      </c>
      <c r="Z123" s="27">
        <f t="shared" si="303"/>
        <v>-0.85989839230018106</v>
      </c>
      <c r="AA123" s="27">
        <f t="shared" si="303"/>
        <v>-0.90301550240427098</v>
      </c>
      <c r="AB123" s="27">
        <f t="shared" si="304"/>
        <v>-1.762913894704452</v>
      </c>
      <c r="AH123" t="str">
        <f t="shared" si="319"/>
        <v>23 Teaching and other educational professionals</v>
      </c>
      <c r="AI123" s="27">
        <f t="shared" si="305"/>
        <v>-0.51657496493264909</v>
      </c>
      <c r="AJ123" s="27">
        <f t="shared" si="305"/>
        <v>-8.7494356273135176E-2</v>
      </c>
      <c r="AK123" s="27">
        <f t="shared" si="305"/>
        <v>-0.19352265041441119</v>
      </c>
      <c r="AL123" s="27">
        <f t="shared" si="305"/>
        <v>1.8295461395074208E-3</v>
      </c>
      <c r="AM123" s="27">
        <f t="shared" si="306"/>
        <v>-0.19169310427490377</v>
      </c>
      <c r="AS123" t="str">
        <f t="shared" si="320"/>
        <v>23 Teaching and other educational professionals</v>
      </c>
      <c r="AT123" s="27">
        <f t="shared" si="307"/>
        <v>-3.2251659291857027E-3</v>
      </c>
      <c r="AU123" s="27">
        <f t="shared" si="307"/>
        <v>-9.356112667872063E-4</v>
      </c>
      <c r="AV123" s="27">
        <f t="shared" si="307"/>
        <v>-4.8937387348632566E-2</v>
      </c>
      <c r="AW123" s="27">
        <f t="shared" si="307"/>
        <v>-2.4056239396084228E-2</v>
      </c>
      <c r="AX123" s="27">
        <f t="shared" si="308"/>
        <v>-7.2993626744716794E-2</v>
      </c>
      <c r="BD123" t="str">
        <f t="shared" si="321"/>
        <v>23 Teaching and other educational professionals</v>
      </c>
      <c r="BE123" s="27">
        <f t="shared" si="309"/>
        <v>-0.10190294109754228</v>
      </c>
      <c r="BF123" s="27">
        <f t="shared" si="309"/>
        <v>0.13893988022967529</v>
      </c>
      <c r="BG123" s="27">
        <f t="shared" si="309"/>
        <v>4.6997360591385151E-2</v>
      </c>
      <c r="BH123" s="27">
        <f t="shared" si="309"/>
        <v>0.23620243713342415</v>
      </c>
      <c r="BI123" s="27">
        <f t="shared" si="310"/>
        <v>0.2831997977248093</v>
      </c>
      <c r="BO123" t="str">
        <f t="shared" si="322"/>
        <v>23 Teaching and other educational professionals</v>
      </c>
      <c r="BP123" s="27">
        <f t="shared" si="311"/>
        <v>-7.6354940219388157E-2</v>
      </c>
      <c r="BQ123" s="27">
        <f t="shared" si="311"/>
        <v>8.4622625657164718E-3</v>
      </c>
      <c r="BR123" s="27">
        <f t="shared" si="311"/>
        <v>-3.1069143234236263E-2</v>
      </c>
      <c r="BS123" s="27">
        <f t="shared" si="311"/>
        <v>-7.9560218635265079E-2</v>
      </c>
      <c r="BT123" s="27">
        <f t="shared" si="312"/>
        <v>-0.11062936186950134</v>
      </c>
      <c r="BZ123" t="str">
        <f t="shared" si="323"/>
        <v>23 Teaching and other educational professionals</v>
      </c>
      <c r="CA123" s="68">
        <f t="shared" si="313"/>
        <v>-4.5817505546257964E-2</v>
      </c>
      <c r="CB123" s="68">
        <f t="shared" si="313"/>
        <v>-3.4018223877640197E-2</v>
      </c>
      <c r="CC123" s="68">
        <f t="shared" si="313"/>
        <v>6.0914976082767303E-2</v>
      </c>
      <c r="CD123" s="68">
        <f t="shared" si="313"/>
        <v>-7.0796639781695814E-2</v>
      </c>
      <c r="CE123" s="68">
        <f t="shared" si="314"/>
        <v>-9.8816636989285112E-3</v>
      </c>
      <c r="CK123" t="str">
        <f t="shared" si="324"/>
        <v>23 Teaching and other educational professionals</v>
      </c>
      <c r="CL123" s="68">
        <f t="shared" si="315"/>
        <v>2.385591626609157E-2</v>
      </c>
      <c r="CM123" s="68">
        <f t="shared" si="315"/>
        <v>1.1090402536321875E-2</v>
      </c>
      <c r="CN123" s="68">
        <f t="shared" si="315"/>
        <v>4.7906099264308832E-2</v>
      </c>
      <c r="CO123" s="68">
        <f t="shared" si="315"/>
        <v>3.4906837137641977E-2</v>
      </c>
      <c r="CP123" s="68">
        <f t="shared" si="316"/>
        <v>8.281293640195081E-2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0.1395061966338369</v>
      </c>
      <c r="C124" s="27">
        <f t="shared" si="299"/>
        <v>0.11550959066216948</v>
      </c>
      <c r="D124" s="27">
        <f t="shared" si="299"/>
        <v>0.21199336178209371</v>
      </c>
      <c r="E124" s="27">
        <f t="shared" si="299"/>
        <v>0.36124615445100616</v>
      </c>
      <c r="F124" s="27">
        <f t="shared" si="300"/>
        <v>0.57323951623309988</v>
      </c>
      <c r="L124" t="str">
        <f t="shared" si="317"/>
        <v>24 Business, media and public service professionals</v>
      </c>
      <c r="M124" s="27">
        <f t="shared" si="301"/>
        <v>1.8852686576370079</v>
      </c>
      <c r="N124" s="27">
        <f t="shared" si="301"/>
        <v>0.89746262963634571</v>
      </c>
      <c r="O124" s="27">
        <f t="shared" si="301"/>
        <v>1.8774841300764447</v>
      </c>
      <c r="P124" s="27">
        <f t="shared" si="301"/>
        <v>2.8922040225616836</v>
      </c>
      <c r="Q124" s="27">
        <f t="shared" si="302"/>
        <v>4.7696881526381283</v>
      </c>
      <c r="W124" t="str">
        <f t="shared" si="318"/>
        <v>24 Business, media and public service professionals</v>
      </c>
      <c r="X124" s="27">
        <f t="shared" si="303"/>
        <v>1.6137893451791587</v>
      </c>
      <c r="Y124" s="27">
        <f t="shared" si="303"/>
        <v>0.70811278700131197</v>
      </c>
      <c r="Z124" s="27">
        <f t="shared" si="303"/>
        <v>1.6141769900933252</v>
      </c>
      <c r="AA124" s="27">
        <f t="shared" si="303"/>
        <v>1.7834904641788718</v>
      </c>
      <c r="AB124" s="27">
        <f t="shared" si="304"/>
        <v>3.397667454272197</v>
      </c>
      <c r="AH124" t="str">
        <f t="shared" si="319"/>
        <v>24 Business, media and public service professionals</v>
      </c>
      <c r="AI124" s="27">
        <f t="shared" si="305"/>
        <v>-5.4686427707731244E-2</v>
      </c>
      <c r="AJ124" s="27">
        <f t="shared" si="305"/>
        <v>0.10288209331599507</v>
      </c>
      <c r="AK124" s="27">
        <f t="shared" si="305"/>
        <v>-5.8316886873322593E-2</v>
      </c>
      <c r="AL124" s="27">
        <f t="shared" si="305"/>
        <v>0.11525836846916993</v>
      </c>
      <c r="AM124" s="27">
        <f t="shared" si="306"/>
        <v>5.6941481595847332E-2</v>
      </c>
      <c r="AS124" t="str">
        <f t="shared" si="320"/>
        <v>24 Business, media and public service professionals</v>
      </c>
      <c r="AT124" s="27">
        <f t="shared" si="307"/>
        <v>0.1896535596596669</v>
      </c>
      <c r="AU124" s="27">
        <f t="shared" si="307"/>
        <v>0.12378994461893322</v>
      </c>
      <c r="AV124" s="27">
        <f t="shared" si="307"/>
        <v>0.19723578860625324</v>
      </c>
      <c r="AW124" s="27">
        <f t="shared" si="307"/>
        <v>0.31466229299367177</v>
      </c>
      <c r="AX124" s="27">
        <f t="shared" si="308"/>
        <v>0.511898081599925</v>
      </c>
      <c r="BD124" t="str">
        <f t="shared" si="321"/>
        <v>24 Business, media and public service professionals</v>
      </c>
      <c r="BE124" s="27">
        <f t="shared" si="309"/>
        <v>0.10024782273162547</v>
      </c>
      <c r="BF124" s="27">
        <f t="shared" si="309"/>
        <v>0.74350948047355025</v>
      </c>
      <c r="BG124" s="27">
        <f t="shared" si="309"/>
        <v>0.4180270593515889</v>
      </c>
      <c r="BH124" s="27">
        <f t="shared" si="309"/>
        <v>0.40907666107049145</v>
      </c>
      <c r="BI124" s="27">
        <f t="shared" si="310"/>
        <v>0.82710372042208036</v>
      </c>
      <c r="BO124" t="str">
        <f t="shared" si="322"/>
        <v>24 Business, media and public service professionals</v>
      </c>
      <c r="BP124" s="27">
        <f t="shared" si="311"/>
        <v>0.11041381972671926</v>
      </c>
      <c r="BQ124" s="27">
        <f t="shared" si="311"/>
        <v>-2.0247429397791894E-2</v>
      </c>
      <c r="BR124" s="27">
        <f t="shared" si="311"/>
        <v>9.7414674210191787E-2</v>
      </c>
      <c r="BS124" s="27">
        <f t="shared" si="311"/>
        <v>-0.48604818337519573</v>
      </c>
      <c r="BT124" s="27">
        <f t="shared" si="312"/>
        <v>-0.38863350916500394</v>
      </c>
      <c r="BZ124" t="str">
        <f t="shared" si="323"/>
        <v>24 Business, media and public service professionals</v>
      </c>
      <c r="CA124" s="68">
        <f t="shared" si="313"/>
        <v>-1.7689984386345614E-2</v>
      </c>
      <c r="CB124" s="68">
        <f t="shared" si="313"/>
        <v>-3.231918163115588E-2</v>
      </c>
      <c r="CC124" s="68">
        <f t="shared" si="313"/>
        <v>0.10730215752206651</v>
      </c>
      <c r="CD124" s="68">
        <f t="shared" si="313"/>
        <v>-0.66265988345656091</v>
      </c>
      <c r="CE124" s="68">
        <f t="shared" si="314"/>
        <v>-0.5553577259344944</v>
      </c>
      <c r="CK124" t="str">
        <f t="shared" si="324"/>
        <v>24 Business, media and public service professionals</v>
      </c>
      <c r="CL124" s="68">
        <f t="shared" si="315"/>
        <v>8.1092528102417516E-2</v>
      </c>
      <c r="CM124" s="68">
        <f t="shared" si="315"/>
        <v>7.1597457570855005E-3</v>
      </c>
      <c r="CN124" s="68">
        <f t="shared" si="315"/>
        <v>0.13957279752445828</v>
      </c>
      <c r="CO124" s="68">
        <f t="shared" si="315"/>
        <v>0.2540188606483883</v>
      </c>
      <c r="CP124" s="68">
        <f t="shared" si="316"/>
        <v>0.39359165817284658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6.9233829335231617E-2</v>
      </c>
      <c r="C125" s="27">
        <f t="shared" si="299"/>
        <v>3.2219480480688567E-2</v>
      </c>
      <c r="D125" s="27">
        <f t="shared" si="299"/>
        <v>1.6712129339462867E-2</v>
      </c>
      <c r="E125" s="27">
        <f t="shared" si="299"/>
        <v>0.118478614193471</v>
      </c>
      <c r="F125" s="27">
        <f t="shared" si="300"/>
        <v>0.13519074353293387</v>
      </c>
      <c r="L125" t="str">
        <f t="shared" si="317"/>
        <v>31 Science, engineering and technology associate professionals</v>
      </c>
      <c r="M125" s="27">
        <f t="shared" si="301"/>
        <v>0.261500397081325</v>
      </c>
      <c r="N125" s="27">
        <f t="shared" si="301"/>
        <v>0.24892389169350104</v>
      </c>
      <c r="O125" s="27">
        <f t="shared" si="301"/>
        <v>-6.9236742487214453E-2</v>
      </c>
      <c r="P125" s="27">
        <f t="shared" si="301"/>
        <v>0.39706174884362899</v>
      </c>
      <c r="Q125" s="27">
        <f t="shared" si="302"/>
        <v>0.32782500635641454</v>
      </c>
      <c r="W125" t="str">
        <f t="shared" si="318"/>
        <v>31 Science, engineering and technology associate professionals</v>
      </c>
      <c r="X125" s="27">
        <f t="shared" si="303"/>
        <v>0.33220714152808872</v>
      </c>
      <c r="Y125" s="27">
        <f t="shared" si="303"/>
        <v>0.11798926749721472</v>
      </c>
      <c r="Z125" s="27">
        <f t="shared" si="303"/>
        <v>-0.29326867134535606</v>
      </c>
      <c r="AA125" s="27">
        <f t="shared" si="303"/>
        <v>0.25529728321922729</v>
      </c>
      <c r="AB125" s="27">
        <f t="shared" si="304"/>
        <v>-3.7971388126128769E-2</v>
      </c>
      <c r="AH125" t="str">
        <f t="shared" si="319"/>
        <v>31 Science, engineering and technology associate professionals</v>
      </c>
      <c r="AI125" s="27">
        <f t="shared" si="305"/>
        <v>7.7799270808626586E-2</v>
      </c>
      <c r="AJ125" s="27">
        <f t="shared" si="305"/>
        <v>5.8745384208193197E-2</v>
      </c>
      <c r="AK125" s="27">
        <f t="shared" si="305"/>
        <v>-2.63120491060298E-3</v>
      </c>
      <c r="AL125" s="27">
        <f t="shared" si="305"/>
        <v>0.16164110724061664</v>
      </c>
      <c r="AM125" s="27">
        <f t="shared" si="306"/>
        <v>0.15900990233001366</v>
      </c>
      <c r="AS125" t="str">
        <f t="shared" si="320"/>
        <v>31 Science, engineering and technology associate professionals</v>
      </c>
      <c r="AT125" s="27">
        <f t="shared" si="307"/>
        <v>0.11135522386753305</v>
      </c>
      <c r="AU125" s="27">
        <f t="shared" si="307"/>
        <v>5.4770931373264498E-2</v>
      </c>
      <c r="AV125" s="27">
        <f t="shared" si="307"/>
        <v>-0.24036699211302981</v>
      </c>
      <c r="AW125" s="27">
        <f t="shared" si="307"/>
        <v>-1.2435652040151512E-2</v>
      </c>
      <c r="AX125" s="27">
        <f t="shared" si="308"/>
        <v>-0.25280264415318132</v>
      </c>
      <c r="BD125" t="str">
        <f t="shared" si="321"/>
        <v>31 Science, engineering and technology associate professionals</v>
      </c>
      <c r="BE125" s="27">
        <f t="shared" si="309"/>
        <v>-4.1237842743823361E-2</v>
      </c>
      <c r="BF125" s="27">
        <f t="shared" si="309"/>
        <v>0.31099873307927961</v>
      </c>
      <c r="BG125" s="27">
        <f t="shared" si="309"/>
        <v>-0.52457031079966887</v>
      </c>
      <c r="BH125" s="27">
        <f t="shared" si="309"/>
        <v>-0.33084809291643524</v>
      </c>
      <c r="BI125" s="27">
        <f t="shared" si="310"/>
        <v>-0.85541840371610411</v>
      </c>
      <c r="BO125" t="str">
        <f t="shared" si="322"/>
        <v>31 Science, engineering and technology associate professionals</v>
      </c>
      <c r="BP125" s="27">
        <f t="shared" si="311"/>
        <v>0.11860767846259401</v>
      </c>
      <c r="BQ125" s="27">
        <f t="shared" si="311"/>
        <v>4.286649756611105E-2</v>
      </c>
      <c r="BR125" s="27">
        <f t="shared" si="311"/>
        <v>-0.21865229310912215</v>
      </c>
      <c r="BS125" s="27">
        <f t="shared" si="311"/>
        <v>-0.11295241476260953</v>
      </c>
      <c r="BT125" s="27">
        <f t="shared" si="312"/>
        <v>-0.33160470787173169</v>
      </c>
      <c r="BZ125" t="str">
        <f t="shared" si="323"/>
        <v>31 Science, engineering and technology associate professionals</v>
      </c>
      <c r="CA125" s="68">
        <f t="shared" si="313"/>
        <v>-2.3199948180474328E-2</v>
      </c>
      <c r="CB125" s="68">
        <f t="shared" si="313"/>
        <v>5.3070189052428329E-2</v>
      </c>
      <c r="CC125" s="68">
        <f t="shared" si="313"/>
        <v>-0.11687373061313566</v>
      </c>
      <c r="CD125" s="68">
        <f t="shared" si="313"/>
        <v>-0.14901997250783261</v>
      </c>
      <c r="CE125" s="68">
        <f t="shared" si="314"/>
        <v>-0.26589370312096827</v>
      </c>
      <c r="CK125" t="str">
        <f t="shared" si="324"/>
        <v>31 Science, engineering and technology associate professionals</v>
      </c>
      <c r="CL125" s="68">
        <f t="shared" si="315"/>
        <v>5.3633630095917789E-2</v>
      </c>
      <c r="CM125" s="68">
        <f t="shared" si="315"/>
        <v>3.6606385769512279E-2</v>
      </c>
      <c r="CN125" s="68">
        <f t="shared" si="315"/>
        <v>5.9389820726165249E-2</v>
      </c>
      <c r="CO125" s="68">
        <f t="shared" si="315"/>
        <v>0.21204628584699803</v>
      </c>
      <c r="CP125" s="68">
        <f t="shared" si="316"/>
        <v>0.2714361065731633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1.2131833855455791E-2</v>
      </c>
      <c r="C126" s="27">
        <f t="shared" si="299"/>
        <v>-7.4778748093895508E-4</v>
      </c>
      <c r="D126" s="27">
        <f t="shared" si="299"/>
        <v>1.710442869284369E-2</v>
      </c>
      <c r="E126" s="27">
        <f t="shared" si="299"/>
        <v>2.7212247206225323E-2</v>
      </c>
      <c r="F126" s="27">
        <f t="shared" si="300"/>
        <v>4.4316675899069014E-2</v>
      </c>
      <c r="L126" t="str">
        <f t="shared" si="317"/>
        <v>32 Health and social care associate professionals</v>
      </c>
      <c r="M126" s="27">
        <f t="shared" si="301"/>
        <v>0.31477601565172686</v>
      </c>
      <c r="N126" s="27">
        <f t="shared" si="301"/>
        <v>7.8084237310677374E-2</v>
      </c>
      <c r="O126" s="27">
        <f t="shared" si="301"/>
        <v>0.23368879575031598</v>
      </c>
      <c r="P126" s="27">
        <f t="shared" si="301"/>
        <v>0.43037418785639137</v>
      </c>
      <c r="Q126" s="27">
        <f t="shared" si="302"/>
        <v>0.66406298360670735</v>
      </c>
      <c r="W126" t="str">
        <f t="shared" si="318"/>
        <v>32 Health and social care associate professionals</v>
      </c>
      <c r="X126" s="27">
        <f t="shared" si="303"/>
        <v>0.63707798827564011</v>
      </c>
      <c r="Y126" s="27">
        <f t="shared" si="303"/>
        <v>5.0502699855851763E-2</v>
      </c>
      <c r="Z126" s="27">
        <f t="shared" si="303"/>
        <v>0.338293046856879</v>
      </c>
      <c r="AA126" s="27">
        <f t="shared" si="303"/>
        <v>0.64802365167584153</v>
      </c>
      <c r="AB126" s="27">
        <f t="shared" si="304"/>
        <v>0.98631669853272053</v>
      </c>
      <c r="AH126" t="str">
        <f t="shared" si="319"/>
        <v>32 Health and social care associate professionals</v>
      </c>
      <c r="AI126" s="27">
        <f t="shared" si="305"/>
        <v>-0.18391738352380016</v>
      </c>
      <c r="AJ126" s="27">
        <f t="shared" si="305"/>
        <v>-8.5639182037654304E-2</v>
      </c>
      <c r="AK126" s="27">
        <f t="shared" si="305"/>
        <v>-0.49500796713280071</v>
      </c>
      <c r="AL126" s="27">
        <f t="shared" si="305"/>
        <v>-0.51254084404924471</v>
      </c>
      <c r="AM126" s="27">
        <f t="shared" si="306"/>
        <v>-1.0075488111820454</v>
      </c>
      <c r="AS126" t="str">
        <f t="shared" si="320"/>
        <v>32 Health and social care associate professionals</v>
      </c>
      <c r="AT126" s="27">
        <f t="shared" si="307"/>
        <v>5.8519725259538691E-2</v>
      </c>
      <c r="AU126" s="27">
        <f t="shared" si="307"/>
        <v>6.5597215448837121E-2</v>
      </c>
      <c r="AV126" s="27">
        <f t="shared" si="307"/>
        <v>-2.9972016784812761E-2</v>
      </c>
      <c r="AW126" s="27">
        <f t="shared" si="307"/>
        <v>4.4955108374665875E-2</v>
      </c>
      <c r="AX126" s="27">
        <f t="shared" si="308"/>
        <v>1.4983091589853115E-2</v>
      </c>
      <c r="BD126" t="str">
        <f t="shared" si="321"/>
        <v>32 Health and social care associate professionals</v>
      </c>
      <c r="BE126" s="27">
        <f t="shared" si="309"/>
        <v>0.25117441282359132</v>
      </c>
      <c r="BF126" s="27">
        <f t="shared" si="309"/>
        <v>0.21496196973342685</v>
      </c>
      <c r="BG126" s="27">
        <f t="shared" si="309"/>
        <v>-4.1936386208549781E-2</v>
      </c>
      <c r="BH126" s="27">
        <f t="shared" si="309"/>
        <v>0.29985566924014906</v>
      </c>
      <c r="BI126" s="27">
        <f t="shared" si="310"/>
        <v>0.25791928303159928</v>
      </c>
      <c r="BO126" t="str">
        <f t="shared" si="322"/>
        <v>32 Health and social care associate professionals</v>
      </c>
      <c r="BP126" s="27">
        <f t="shared" si="311"/>
        <v>6.8816389510093279E-2</v>
      </c>
      <c r="BQ126" s="27">
        <f t="shared" si="311"/>
        <v>1.6259109607643207E-2</v>
      </c>
      <c r="BR126" s="27">
        <f t="shared" si="311"/>
        <v>-8.8432824958996514E-2</v>
      </c>
      <c r="BS126" s="27">
        <f t="shared" si="311"/>
        <v>-0.24526394484524938</v>
      </c>
      <c r="BT126" s="27">
        <f t="shared" si="312"/>
        <v>-0.3336967698042459</v>
      </c>
      <c r="BZ126" t="str">
        <f t="shared" si="323"/>
        <v>32 Health and social care associate professionals</v>
      </c>
      <c r="CA126" s="68">
        <f t="shared" si="313"/>
        <v>-4.6902140147606131E-2</v>
      </c>
      <c r="CB126" s="68">
        <f t="shared" si="313"/>
        <v>-7.7160007770837757E-2</v>
      </c>
      <c r="CC126" s="68">
        <f t="shared" si="313"/>
        <v>-3.6815049585723958E-2</v>
      </c>
      <c r="CD126" s="68">
        <f t="shared" si="313"/>
        <v>-0.14496791609883891</v>
      </c>
      <c r="CE126" s="68">
        <f t="shared" si="314"/>
        <v>-0.18178296568456287</v>
      </c>
      <c r="CK126" t="str">
        <f t="shared" si="324"/>
        <v>32 Health and social care associate professionals</v>
      </c>
      <c r="CL126" s="68">
        <f t="shared" si="315"/>
        <v>1.5654143072209116E-2</v>
      </c>
      <c r="CM126" s="68">
        <f t="shared" si="315"/>
        <v>4.9255918381249791E-3</v>
      </c>
      <c r="CN126" s="68">
        <f t="shared" si="315"/>
        <v>3.5991092158636329E-2</v>
      </c>
      <c r="CO126" s="68">
        <f t="shared" si="315"/>
        <v>0.10342097571539689</v>
      </c>
      <c r="CP126" s="68">
        <f t="shared" si="316"/>
        <v>0.13941206787403321</v>
      </c>
    </row>
    <row r="127" spans="1:94" x14ac:dyDescent="0.2">
      <c r="A127" t="str">
        <f t="shared" si="298"/>
        <v>33 Protective service occupations</v>
      </c>
      <c r="B127" s="27">
        <f t="shared" si="299"/>
        <v>-2.5929821401042899E-4</v>
      </c>
      <c r="C127" s="27">
        <f t="shared" si="299"/>
        <v>3.7483852424193206E-3</v>
      </c>
      <c r="D127" s="27">
        <f t="shared" si="299"/>
        <v>1.0712174185662341E-2</v>
      </c>
      <c r="E127" s="27">
        <f t="shared" si="299"/>
        <v>1.9051059692846782E-2</v>
      </c>
      <c r="F127" s="27">
        <f t="shared" si="300"/>
        <v>2.9763233878509123E-2</v>
      </c>
      <c r="L127" t="str">
        <f t="shared" si="317"/>
        <v>33 Protective service occupations</v>
      </c>
      <c r="M127" s="27">
        <f t="shared" si="301"/>
        <v>4.6909920902339419E-2</v>
      </c>
      <c r="N127" s="27">
        <f t="shared" si="301"/>
        <v>0.1249860228978964</v>
      </c>
      <c r="O127" s="27">
        <f t="shared" si="301"/>
        <v>0.24327714979325499</v>
      </c>
      <c r="P127" s="27">
        <f t="shared" si="301"/>
        <v>0.47671454951324777</v>
      </c>
      <c r="Q127" s="27">
        <f t="shared" si="302"/>
        <v>0.71999169930650275</v>
      </c>
      <c r="W127" t="str">
        <f t="shared" si="318"/>
        <v>33 Protective service occupations</v>
      </c>
      <c r="X127" s="27">
        <f t="shared" si="303"/>
        <v>0.22454133777065355</v>
      </c>
      <c r="Y127" s="27">
        <f t="shared" si="303"/>
        <v>0.23623595760100491</v>
      </c>
      <c r="Z127" s="27">
        <f t="shared" si="303"/>
        <v>0.82922374345256156</v>
      </c>
      <c r="AA127" s="27">
        <f t="shared" si="303"/>
        <v>1.2748870938796242</v>
      </c>
      <c r="AB127" s="27">
        <f t="shared" si="304"/>
        <v>2.1041108373321857</v>
      </c>
      <c r="AH127" t="str">
        <f t="shared" si="319"/>
        <v>33 Protective service occupations</v>
      </c>
      <c r="AI127" s="27">
        <f t="shared" si="305"/>
        <v>3.9733534722177222E-2</v>
      </c>
      <c r="AJ127" s="27">
        <f t="shared" si="305"/>
        <v>6.20893365174775E-2</v>
      </c>
      <c r="AK127" s="27">
        <f t="shared" si="305"/>
        <v>0.17685662654635936</v>
      </c>
      <c r="AL127" s="27">
        <f t="shared" si="305"/>
        <v>0.2651850069066598</v>
      </c>
      <c r="AM127" s="27">
        <f t="shared" si="306"/>
        <v>0.44204163345301917</v>
      </c>
      <c r="AS127" t="str">
        <f t="shared" si="320"/>
        <v>33 Protective service occupations</v>
      </c>
      <c r="AT127" s="27">
        <f t="shared" si="307"/>
        <v>-5.1764608527561373E-2</v>
      </c>
      <c r="AU127" s="27">
        <f t="shared" si="307"/>
        <v>3.8125009787403852E-2</v>
      </c>
      <c r="AV127" s="27">
        <f t="shared" si="307"/>
        <v>5.7898074813850675E-2</v>
      </c>
      <c r="AW127" s="27">
        <f t="shared" si="307"/>
        <v>6.7037357159011268E-2</v>
      </c>
      <c r="AX127" s="27">
        <f t="shared" si="308"/>
        <v>0.12493543197286194</v>
      </c>
      <c r="BD127" t="str">
        <f t="shared" si="321"/>
        <v>33 Protective service occupations</v>
      </c>
      <c r="BE127" s="27">
        <f t="shared" si="309"/>
        <v>-0.36716841891610486</v>
      </c>
      <c r="BF127" s="27">
        <f t="shared" si="309"/>
        <v>0.17409264287104187</v>
      </c>
      <c r="BG127" s="27">
        <f t="shared" si="309"/>
        <v>0.20584347917923185</v>
      </c>
      <c r="BH127" s="27">
        <f t="shared" si="309"/>
        <v>-8.6604933591589717E-2</v>
      </c>
      <c r="BI127" s="27">
        <f t="shared" si="310"/>
        <v>0.11923854558764213</v>
      </c>
      <c r="BO127" t="str">
        <f t="shared" si="322"/>
        <v>33 Protective service occupations</v>
      </c>
      <c r="BP127" s="27">
        <f t="shared" si="311"/>
        <v>-0.12884180568185011</v>
      </c>
      <c r="BQ127" s="27">
        <f t="shared" si="311"/>
        <v>-9.2585362399889126E-2</v>
      </c>
      <c r="BR127" s="27">
        <f t="shared" si="311"/>
        <v>0.22473408836734321</v>
      </c>
      <c r="BS127" s="27">
        <f t="shared" si="311"/>
        <v>-0.38108364794276195</v>
      </c>
      <c r="BT127" s="27">
        <f t="shared" si="312"/>
        <v>-0.15634955957541874</v>
      </c>
      <c r="BZ127" t="str">
        <f t="shared" si="323"/>
        <v>33 Protective service occupations</v>
      </c>
      <c r="CA127" s="68">
        <f t="shared" si="313"/>
        <v>-0.15735244237148116</v>
      </c>
      <c r="CB127" s="68">
        <f t="shared" si="313"/>
        <v>-2.0956257420526536E-2</v>
      </c>
      <c r="CC127" s="68">
        <f t="shared" si="313"/>
        <v>0.17190423127223886</v>
      </c>
      <c r="CD127" s="68">
        <f t="shared" si="313"/>
        <v>-0.28499945200247145</v>
      </c>
      <c r="CE127" s="68">
        <f t="shared" si="314"/>
        <v>-0.11309522073023259</v>
      </c>
      <c r="CK127" t="str">
        <f t="shared" si="324"/>
        <v>33 Protective service occupations</v>
      </c>
      <c r="CL127" s="68">
        <f t="shared" si="315"/>
        <v>-1.9424571825924358E-2</v>
      </c>
      <c r="CM127" s="68">
        <f t="shared" si="315"/>
        <v>-5.6556874607630037E-3</v>
      </c>
      <c r="CN127" s="68">
        <f t="shared" si="315"/>
        <v>-5.0265915936263783E-2</v>
      </c>
      <c r="CO127" s="68">
        <f t="shared" si="315"/>
        <v>-3.1994978101331784E-3</v>
      </c>
      <c r="CP127" s="68">
        <f t="shared" si="316"/>
        <v>-5.3465413746396961E-2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2.6480299730958223E-2</v>
      </c>
      <c r="C128" s="27">
        <f t="shared" si="299"/>
        <v>1.3347319994531315E-2</v>
      </c>
      <c r="D128" s="27">
        <f t="shared" si="299"/>
        <v>1.5977095573774081E-2</v>
      </c>
      <c r="E128" s="27">
        <f t="shared" si="299"/>
        <v>5.2024703528157024E-2</v>
      </c>
      <c r="F128" s="27">
        <f t="shared" si="300"/>
        <v>6.8001799101931104E-2</v>
      </c>
      <c r="L128" t="str">
        <f t="shared" si="317"/>
        <v>34 Culture, media and sports occupations</v>
      </c>
      <c r="M128" s="27">
        <f t="shared" si="301"/>
        <v>2.7081555525653389E-2</v>
      </c>
      <c r="N128" s="27">
        <f t="shared" si="301"/>
        <v>0.4587109719206941</v>
      </c>
      <c r="O128" s="27">
        <f t="shared" si="301"/>
        <v>0.30021268480222263</v>
      </c>
      <c r="P128" s="27">
        <f t="shared" si="301"/>
        <v>0.88941625164386862</v>
      </c>
      <c r="Q128" s="27">
        <f t="shared" si="302"/>
        <v>1.1896289364460912</v>
      </c>
      <c r="W128" t="str">
        <f t="shared" si="318"/>
        <v>34 Culture, media and sports occupations</v>
      </c>
      <c r="X128" s="27">
        <f t="shared" si="303"/>
        <v>-0.45045022643614452</v>
      </c>
      <c r="Y128" s="27">
        <f t="shared" si="303"/>
        <v>1.839607011716371E-2</v>
      </c>
      <c r="Z128" s="27">
        <f t="shared" si="303"/>
        <v>-4.4950224949952933E-2</v>
      </c>
      <c r="AA128" s="27">
        <f t="shared" si="303"/>
        <v>0.50015871970903802</v>
      </c>
      <c r="AB128" s="27">
        <f t="shared" si="304"/>
        <v>0.45520849475908509</v>
      </c>
      <c r="AH128" t="str">
        <f t="shared" si="319"/>
        <v>34 Culture, media and sports occupations</v>
      </c>
      <c r="AI128" s="27">
        <f t="shared" si="305"/>
        <v>-2.896292302957415E-2</v>
      </c>
      <c r="AJ128" s="27">
        <f t="shared" si="305"/>
        <v>6.7752804591291294E-2</v>
      </c>
      <c r="AK128" s="27">
        <f t="shared" si="305"/>
        <v>-3.8750750291259184E-2</v>
      </c>
      <c r="AL128" s="27">
        <f t="shared" si="305"/>
        <v>0.14193371090770346</v>
      </c>
      <c r="AM128" s="27">
        <f t="shared" si="306"/>
        <v>0.10318296061644427</v>
      </c>
      <c r="AS128" t="str">
        <f t="shared" si="320"/>
        <v>34 Culture, media and sports occupations</v>
      </c>
      <c r="AT128" s="27">
        <f t="shared" si="307"/>
        <v>-0.10097097605577909</v>
      </c>
      <c r="AU128" s="27">
        <f t="shared" si="307"/>
        <v>-1.4161331028357482E-2</v>
      </c>
      <c r="AV128" s="27">
        <f t="shared" si="307"/>
        <v>-7.3973072370474346E-2</v>
      </c>
      <c r="AW128" s="27">
        <f t="shared" si="307"/>
        <v>-3.6732841879582034E-3</v>
      </c>
      <c r="AX128" s="27">
        <f t="shared" si="308"/>
        <v>-7.764635655843255E-2</v>
      </c>
      <c r="BD128" t="str">
        <f t="shared" si="321"/>
        <v>34 Culture, media and sports occupations</v>
      </c>
      <c r="BE128" s="27">
        <f t="shared" si="309"/>
        <v>-0.53584534479601897</v>
      </c>
      <c r="BF128" s="27">
        <f t="shared" si="309"/>
        <v>0.17586348969120169</v>
      </c>
      <c r="BG128" s="27">
        <f t="shared" si="309"/>
        <v>-0.19066909975404078</v>
      </c>
      <c r="BH128" s="27">
        <f t="shared" si="309"/>
        <v>-1.1137316532981112E-2</v>
      </c>
      <c r="BI128" s="27">
        <f t="shared" si="310"/>
        <v>-0.20180641628702189</v>
      </c>
      <c r="BO128" t="str">
        <f t="shared" si="322"/>
        <v>34 Culture, media and sports occupations</v>
      </c>
      <c r="BP128" s="27">
        <f t="shared" si="311"/>
        <v>-0.35757391473923117</v>
      </c>
      <c r="BQ128" s="27">
        <f t="shared" si="311"/>
        <v>-7.5558042874529829E-2</v>
      </c>
      <c r="BR128" s="27">
        <f t="shared" si="311"/>
        <v>-0.18348931370745769</v>
      </c>
      <c r="BS128" s="27">
        <f t="shared" si="311"/>
        <v>-0.27579818776552062</v>
      </c>
      <c r="BT128" s="27">
        <f t="shared" si="312"/>
        <v>-0.45928750147297831</v>
      </c>
      <c r="BZ128" t="str">
        <f t="shared" si="323"/>
        <v>34 Culture, media and sports occupations</v>
      </c>
      <c r="CA128" s="68">
        <f t="shared" si="313"/>
        <v>-0.21600876435786809</v>
      </c>
      <c r="CB128" s="68">
        <f t="shared" si="313"/>
        <v>-7.2670572204799888E-2</v>
      </c>
      <c r="CC128" s="68">
        <f t="shared" si="313"/>
        <v>-7.9069469172986295E-2</v>
      </c>
      <c r="CD128" s="68">
        <f t="shared" si="313"/>
        <v>-0.2259253146749286</v>
      </c>
      <c r="CE128" s="68">
        <f t="shared" si="314"/>
        <v>-0.3049947838479149</v>
      </c>
      <c r="CK128" t="str">
        <f t="shared" si="324"/>
        <v>34 Culture, media and sports occupations</v>
      </c>
      <c r="CL128" s="68">
        <f t="shared" si="315"/>
        <v>6.8016746400617056E-3</v>
      </c>
      <c r="CM128" s="68">
        <f t="shared" si="315"/>
        <v>-1.0096516103570458E-2</v>
      </c>
      <c r="CN128" s="68">
        <f t="shared" si="315"/>
        <v>4.2360562147940983E-2</v>
      </c>
      <c r="CO128" s="68">
        <f t="shared" si="315"/>
        <v>0.10575509167428887</v>
      </c>
      <c r="CP128" s="68">
        <f t="shared" si="316"/>
        <v>0.14811565382222985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7.2751564030486382E-2</v>
      </c>
      <c r="C129" s="27">
        <f t="shared" si="299"/>
        <v>7.654709428908002E-2</v>
      </c>
      <c r="D129" s="27">
        <f t="shared" si="299"/>
        <v>7.295528594898204E-2</v>
      </c>
      <c r="E129" s="27">
        <f t="shared" si="299"/>
        <v>0.21182130707979896</v>
      </c>
      <c r="F129" s="27">
        <f t="shared" si="300"/>
        <v>0.284776593028781</v>
      </c>
      <c r="L129" t="str">
        <f t="shared" si="317"/>
        <v>35 Business and public service associate professionals</v>
      </c>
      <c r="M129" s="27">
        <f t="shared" si="301"/>
        <v>0.87037371043971223</v>
      </c>
      <c r="N129" s="27">
        <f t="shared" si="301"/>
        <v>0.42365378816092125</v>
      </c>
      <c r="O129" s="27">
        <f t="shared" si="301"/>
        <v>0.53099231100844602</v>
      </c>
      <c r="P129" s="27">
        <f t="shared" si="301"/>
        <v>1.4254358275110075</v>
      </c>
      <c r="Q129" s="27">
        <f t="shared" si="302"/>
        <v>1.9564281385194535</v>
      </c>
      <c r="W129" t="str">
        <f t="shared" si="318"/>
        <v>35 Business and public service associate professionals</v>
      </c>
      <c r="X129" s="27">
        <f t="shared" si="303"/>
        <v>0.64575311698736115</v>
      </c>
      <c r="Y129" s="27">
        <f t="shared" si="303"/>
        <v>2.3859960844839989E-2</v>
      </c>
      <c r="Z129" s="27">
        <f t="shared" si="303"/>
        <v>-0.24323481391240875</v>
      </c>
      <c r="AA129" s="27">
        <f t="shared" si="303"/>
        <v>0.71739750317410156</v>
      </c>
      <c r="AB129" s="27">
        <f t="shared" si="304"/>
        <v>0.4741626892616928</v>
      </c>
      <c r="AH129" t="str">
        <f t="shared" si="319"/>
        <v>35 Business and public service associate professionals</v>
      </c>
      <c r="AI129" s="27">
        <f t="shared" si="305"/>
        <v>0.2022552950155756</v>
      </c>
      <c r="AJ129" s="27">
        <f t="shared" si="305"/>
        <v>0.11819935886154065</v>
      </c>
      <c r="AK129" s="27">
        <f t="shared" si="305"/>
        <v>-9.3721239075706286E-2</v>
      </c>
      <c r="AL129" s="27">
        <f t="shared" si="305"/>
        <v>0.27798331096049989</v>
      </c>
      <c r="AM129" s="27">
        <f t="shared" si="306"/>
        <v>0.1842620718847936</v>
      </c>
      <c r="AS129" t="str">
        <f t="shared" si="320"/>
        <v>35 Business and public service associate professionals</v>
      </c>
      <c r="AT129" s="27">
        <f t="shared" si="307"/>
        <v>0.15275046053090779</v>
      </c>
      <c r="AU129" s="27">
        <f t="shared" si="307"/>
        <v>7.1212860587258842E-2</v>
      </c>
      <c r="AV129" s="27">
        <f t="shared" si="307"/>
        <v>-0.12153277127300699</v>
      </c>
      <c r="AW129" s="27">
        <f t="shared" si="307"/>
        <v>0.25834470762070438</v>
      </c>
      <c r="AX129" s="27">
        <f t="shared" si="308"/>
        <v>0.13681193634769739</v>
      </c>
      <c r="BD129" t="str">
        <f t="shared" si="321"/>
        <v>35 Business and public service associate professionals</v>
      </c>
      <c r="BE129" s="27">
        <f t="shared" si="309"/>
        <v>-0.44647163555107916</v>
      </c>
      <c r="BF129" s="27">
        <f t="shared" si="309"/>
        <v>0.76711014845207171</v>
      </c>
      <c r="BG129" s="27">
        <f t="shared" si="309"/>
        <v>-0.76045991531059531</v>
      </c>
      <c r="BH129" s="27">
        <f t="shared" si="309"/>
        <v>-0.15897898450097792</v>
      </c>
      <c r="BI129" s="27">
        <f t="shared" si="310"/>
        <v>-0.91943889981157323</v>
      </c>
      <c r="BO129" t="str">
        <f t="shared" si="322"/>
        <v>35 Business and public service associate professionals</v>
      </c>
      <c r="BP129" s="27">
        <f t="shared" si="311"/>
        <v>-0.20930675938532683</v>
      </c>
      <c r="BQ129" s="27">
        <f t="shared" si="311"/>
        <v>-0.15967696181895619</v>
      </c>
      <c r="BR129" s="27">
        <f t="shared" si="311"/>
        <v>-0.5328221796351551</v>
      </c>
      <c r="BS129" s="27">
        <f t="shared" si="311"/>
        <v>-0.75795986462055254</v>
      </c>
      <c r="BT129" s="27">
        <f t="shared" si="312"/>
        <v>-1.2907820442557076</v>
      </c>
      <c r="BZ129" t="str">
        <f t="shared" si="323"/>
        <v>35 Business and public service associate professionals</v>
      </c>
      <c r="CA129" s="68">
        <f t="shared" si="313"/>
        <v>-0.3489043794020783</v>
      </c>
      <c r="CB129" s="68">
        <f t="shared" si="313"/>
        <v>-0.23682892929311539</v>
      </c>
      <c r="CC129" s="68">
        <f t="shared" si="313"/>
        <v>-0.36445265207637867</v>
      </c>
      <c r="CD129" s="68">
        <f t="shared" si="313"/>
        <v>-0.98161946473321549</v>
      </c>
      <c r="CE129" s="68">
        <f t="shared" si="314"/>
        <v>-1.3460721168095942</v>
      </c>
      <c r="CK129" t="str">
        <f t="shared" si="324"/>
        <v>35 Business and public service associate professionals</v>
      </c>
      <c r="CL129" s="68">
        <f t="shared" si="315"/>
        <v>5.283717791404785E-2</v>
      </c>
      <c r="CM129" s="68">
        <f t="shared" si="315"/>
        <v>-2.9161552416837599E-3</v>
      </c>
      <c r="CN129" s="68">
        <f t="shared" si="315"/>
        <v>5.1337121608306169E-2</v>
      </c>
      <c r="CO129" s="68">
        <f t="shared" si="315"/>
        <v>0.28229484076195721</v>
      </c>
      <c r="CP129" s="68">
        <f t="shared" si="316"/>
        <v>0.33363196237026338</v>
      </c>
    </row>
    <row r="130" spans="1:94" x14ac:dyDescent="0.2">
      <c r="A130" t="str">
        <f t="shared" si="298"/>
        <v>41 Administrative occupations</v>
      </c>
      <c r="B130" s="27">
        <f t="shared" si="299"/>
        <v>2.5909839459524658E-2</v>
      </c>
      <c r="C130" s="27">
        <f t="shared" si="299"/>
        <v>5.7882281296581073E-2</v>
      </c>
      <c r="D130" s="27">
        <f t="shared" si="299"/>
        <v>4.3459674810809812E-2</v>
      </c>
      <c r="E130" s="27">
        <f t="shared" si="299"/>
        <v>0.13149038348030107</v>
      </c>
      <c r="F130" s="27">
        <f t="shared" si="300"/>
        <v>0.17495005829111088</v>
      </c>
      <c r="L130" t="str">
        <f t="shared" si="317"/>
        <v>41 Administrative occupations</v>
      </c>
      <c r="M130" s="27">
        <f t="shared" si="301"/>
        <v>0.46226730239355174</v>
      </c>
      <c r="N130" s="27">
        <f t="shared" si="301"/>
        <v>0.29631033254029404</v>
      </c>
      <c r="O130" s="27">
        <f t="shared" si="301"/>
        <v>0.39516736135527886</v>
      </c>
      <c r="P130" s="27">
        <f t="shared" si="301"/>
        <v>1.0297367774033113</v>
      </c>
      <c r="Q130" s="27">
        <f t="shared" si="302"/>
        <v>1.4249041387585901</v>
      </c>
      <c r="W130" t="str">
        <f t="shared" si="318"/>
        <v>41 Administrative occupations</v>
      </c>
      <c r="X130" s="27">
        <f t="shared" si="303"/>
        <v>0.43234849641102535</v>
      </c>
      <c r="Y130" s="27">
        <f t="shared" si="303"/>
        <v>0.4345842306991301</v>
      </c>
      <c r="Z130" s="27">
        <f t="shared" si="303"/>
        <v>0.19537677570314571</v>
      </c>
      <c r="AA130" s="27">
        <f t="shared" si="303"/>
        <v>1.4520423504149509</v>
      </c>
      <c r="AB130" s="27">
        <f t="shared" si="304"/>
        <v>1.6474191261180966</v>
      </c>
      <c r="AH130" t="str">
        <f t="shared" si="319"/>
        <v>41 Administrative occupations</v>
      </c>
      <c r="AI130" s="27">
        <f t="shared" si="305"/>
        <v>0.24428766982816308</v>
      </c>
      <c r="AJ130" s="27">
        <f t="shared" si="305"/>
        <v>0.23319897960886049</v>
      </c>
      <c r="AK130" s="27">
        <f t="shared" si="305"/>
        <v>3.544590294994876E-2</v>
      </c>
      <c r="AL130" s="27">
        <f t="shared" si="305"/>
        <v>0.47279577441263942</v>
      </c>
      <c r="AM130" s="27">
        <f t="shared" si="306"/>
        <v>0.50824167736258818</v>
      </c>
      <c r="AS130" t="str">
        <f t="shared" si="320"/>
        <v>41 Administrative occupations</v>
      </c>
      <c r="AT130" s="27">
        <f t="shared" si="307"/>
        <v>0.10376258802881955</v>
      </c>
      <c r="AU130" s="27">
        <f t="shared" si="307"/>
        <v>0.18654723142416429</v>
      </c>
      <c r="AV130" s="27">
        <f t="shared" si="307"/>
        <v>-0.15863632009729711</v>
      </c>
      <c r="AW130" s="27">
        <f t="shared" si="307"/>
        <v>0.38527417848737322</v>
      </c>
      <c r="AX130" s="27">
        <f t="shared" si="308"/>
        <v>0.22663785839007611</v>
      </c>
      <c r="BD130" t="str">
        <f t="shared" si="321"/>
        <v>41 Administrative occupations</v>
      </c>
      <c r="BE130" s="27">
        <f t="shared" si="309"/>
        <v>-1.2217476958719722</v>
      </c>
      <c r="BF130" s="27">
        <f t="shared" si="309"/>
        <v>0.9447997076449326</v>
      </c>
      <c r="BG130" s="27">
        <f t="shared" si="309"/>
        <v>-1.6648760850478848</v>
      </c>
      <c r="BH130" s="27">
        <f t="shared" si="309"/>
        <v>-2.188319140541485</v>
      </c>
      <c r="BI130" s="27">
        <f t="shared" si="310"/>
        <v>-3.8531952255893698</v>
      </c>
      <c r="BO130" t="str">
        <f t="shared" si="322"/>
        <v>41 Administrative occupations</v>
      </c>
      <c r="BP130" s="27">
        <f t="shared" si="311"/>
        <v>-1.7705059219748396</v>
      </c>
      <c r="BQ130" s="27">
        <f t="shared" si="311"/>
        <v>6.8887933238752197E-2</v>
      </c>
      <c r="BR130" s="27">
        <f t="shared" si="311"/>
        <v>-1.8097526434799622</v>
      </c>
      <c r="BS130" s="27">
        <f t="shared" si="311"/>
        <v>-3.0655019938317096</v>
      </c>
      <c r="BT130" s="27">
        <f t="shared" si="312"/>
        <v>-4.8752546373116719</v>
      </c>
      <c r="BZ130" t="str">
        <f t="shared" si="323"/>
        <v>41 Administrative occupations</v>
      </c>
      <c r="CA130" s="68">
        <f t="shared" si="313"/>
        <v>-1.0013992356169474</v>
      </c>
      <c r="CB130" s="68">
        <f t="shared" si="313"/>
        <v>-0.7778389436456985</v>
      </c>
      <c r="CC130" s="68">
        <f t="shared" si="313"/>
        <v>-1.512492632806095</v>
      </c>
      <c r="CD130" s="68">
        <f t="shared" si="313"/>
        <v>-2.2412000533872902</v>
      </c>
      <c r="CE130" s="68">
        <f t="shared" si="314"/>
        <v>-3.7536926861933848</v>
      </c>
      <c r="CK130" t="str">
        <f t="shared" si="324"/>
        <v>41 Administrative occupations</v>
      </c>
      <c r="CL130" s="68">
        <f t="shared" si="315"/>
        <v>4.2560966165948066E-2</v>
      </c>
      <c r="CM130" s="68">
        <f t="shared" si="315"/>
        <v>-7.7804285077256008E-2</v>
      </c>
      <c r="CN130" s="68">
        <f t="shared" si="315"/>
        <v>-0.29074818264048152</v>
      </c>
      <c r="CO130" s="68">
        <f t="shared" si="315"/>
        <v>-7.1125251580393734E-2</v>
      </c>
      <c r="CP130" s="68">
        <f t="shared" si="316"/>
        <v>-0.36187343422087526</v>
      </c>
    </row>
    <row r="131" spans="1:94" x14ac:dyDescent="0.2">
      <c r="A131" t="str">
        <f t="shared" si="298"/>
        <v>42 Secretarial and related occupations</v>
      </c>
      <c r="B131" s="27">
        <f t="shared" si="299"/>
        <v>7.391655133071464E-3</v>
      </c>
      <c r="C131" s="27">
        <f t="shared" si="299"/>
        <v>4.0880614778365104E-4</v>
      </c>
      <c r="D131" s="27">
        <f t="shared" si="299"/>
        <v>2.0801503187264085E-2</v>
      </c>
      <c r="E131" s="27">
        <f t="shared" si="299"/>
        <v>5.3176776753684332E-2</v>
      </c>
      <c r="F131" s="27">
        <f t="shared" si="300"/>
        <v>7.397827994094841E-2</v>
      </c>
      <c r="L131" t="str">
        <f t="shared" si="317"/>
        <v>42 Secretarial and related occupations</v>
      </c>
      <c r="M131" s="27">
        <f t="shared" si="301"/>
        <v>7.0573800033087553E-2</v>
      </c>
      <c r="N131" s="27">
        <f t="shared" si="301"/>
        <v>3.5966806326595879E-2</v>
      </c>
      <c r="O131" s="27">
        <f t="shared" si="301"/>
        <v>0.37421109023540511</v>
      </c>
      <c r="P131" s="27">
        <f t="shared" si="301"/>
        <v>0.2835123154662631</v>
      </c>
      <c r="Q131" s="27">
        <f t="shared" si="302"/>
        <v>0.65772340570166821</v>
      </c>
      <c r="W131" t="str">
        <f t="shared" si="318"/>
        <v>42 Secretarial and related occupations</v>
      </c>
      <c r="X131" s="27">
        <f t="shared" si="303"/>
        <v>-1.236895564504481E-2</v>
      </c>
      <c r="Y131" s="27">
        <f t="shared" si="303"/>
        <v>4.1515668224807012E-2</v>
      </c>
      <c r="Z131" s="27">
        <f t="shared" si="303"/>
        <v>0.91714109193371884</v>
      </c>
      <c r="AA131" s="27">
        <f t="shared" si="303"/>
        <v>1.4518130039393213</v>
      </c>
      <c r="AB131" s="27">
        <f t="shared" si="304"/>
        <v>2.3689540958730402</v>
      </c>
      <c r="AH131" t="str">
        <f t="shared" si="319"/>
        <v>42 Secretarial and related occupations</v>
      </c>
      <c r="AI131" s="27">
        <f t="shared" si="305"/>
        <v>3.2740063122149721E-3</v>
      </c>
      <c r="AJ131" s="27">
        <f t="shared" si="305"/>
        <v>3.9086371257636365E-2</v>
      </c>
      <c r="AK131" s="27">
        <f t="shared" si="305"/>
        <v>0.37294534290292503</v>
      </c>
      <c r="AL131" s="27">
        <f t="shared" si="305"/>
        <v>0.31249739229984286</v>
      </c>
      <c r="AM131" s="27">
        <f t="shared" si="306"/>
        <v>0.68544273520276788</v>
      </c>
      <c r="AS131" t="str">
        <f t="shared" si="320"/>
        <v>42 Secretarial and related occupations</v>
      </c>
      <c r="AT131" s="27">
        <f t="shared" si="307"/>
        <v>-4.0710175727935782E-2</v>
      </c>
      <c r="AU131" s="27">
        <f t="shared" si="307"/>
        <v>3.0416655069408383E-2</v>
      </c>
      <c r="AV131" s="27">
        <f t="shared" si="307"/>
        <v>0.22699781375668715</v>
      </c>
      <c r="AW131" s="27">
        <f t="shared" si="307"/>
        <v>4.9318137680251617E-2</v>
      </c>
      <c r="AX131" s="27">
        <f t="shared" si="308"/>
        <v>0.27631595143693877</v>
      </c>
      <c r="BD131" t="str">
        <f t="shared" si="321"/>
        <v>42 Secretarial and related occupations</v>
      </c>
      <c r="BE131" s="27">
        <f t="shared" si="309"/>
        <v>-0.41560455845182753</v>
      </c>
      <c r="BF131" s="27">
        <f t="shared" si="309"/>
        <v>0.12214267088918618</v>
      </c>
      <c r="BG131" s="27">
        <f t="shared" si="309"/>
        <v>0.15588753715529791</v>
      </c>
      <c r="BH131" s="27">
        <f t="shared" si="309"/>
        <v>-2.2002872697061693</v>
      </c>
      <c r="BI131" s="27">
        <f t="shared" si="310"/>
        <v>-2.0443997325508714</v>
      </c>
      <c r="BO131" t="str">
        <f t="shared" si="322"/>
        <v>42 Secretarial and related occupations</v>
      </c>
      <c r="BP131" s="27">
        <f t="shared" si="311"/>
        <v>-1.0281693460998307</v>
      </c>
      <c r="BQ131" s="27">
        <f t="shared" si="311"/>
        <v>-6.8014662748566934E-2</v>
      </c>
      <c r="BR131" s="27">
        <f t="shared" si="311"/>
        <v>-0.50351651112339191</v>
      </c>
      <c r="BS131" s="27">
        <f t="shared" si="311"/>
        <v>-1.7557972365389571</v>
      </c>
      <c r="BT131" s="27">
        <f t="shared" si="312"/>
        <v>-2.259313747662349</v>
      </c>
      <c r="BZ131" t="str">
        <f t="shared" si="323"/>
        <v>42 Secretarial and related occupations</v>
      </c>
      <c r="CA131" s="68">
        <f t="shared" si="313"/>
        <v>-0.41228380951561272</v>
      </c>
      <c r="CB131" s="68">
        <f t="shared" si="313"/>
        <v>-0.47354723476416094</v>
      </c>
      <c r="CC131" s="68">
        <f t="shared" si="313"/>
        <v>-1.1798516065712419</v>
      </c>
      <c r="CD131" s="68">
        <f t="shared" si="313"/>
        <v>-0.84316654255720946</v>
      </c>
      <c r="CE131" s="68">
        <f t="shared" si="314"/>
        <v>-2.0230181491284513</v>
      </c>
      <c r="CK131" t="str">
        <f t="shared" si="324"/>
        <v>42 Secretarial and related occupations</v>
      </c>
      <c r="CL131" s="68">
        <f t="shared" si="315"/>
        <v>2.6389497747919655E-2</v>
      </c>
      <c r="CM131" s="68">
        <f t="shared" si="315"/>
        <v>-2.694562317237803E-2</v>
      </c>
      <c r="CN131" s="68">
        <f t="shared" si="315"/>
        <v>-7.5532361607825893E-2</v>
      </c>
      <c r="CO131" s="68">
        <f t="shared" si="315"/>
        <v>-0.16448485434418914</v>
      </c>
      <c r="CP131" s="68">
        <f t="shared" si="316"/>
        <v>-0.24001721595201503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3.7337828128337879E-3</v>
      </c>
      <c r="C132" s="27">
        <f t="shared" si="299"/>
        <v>-9.9041829416979602E-4</v>
      </c>
      <c r="D132" s="27">
        <f t="shared" si="299"/>
        <v>3.3690551848740494E-3</v>
      </c>
      <c r="E132" s="27">
        <f t="shared" si="299"/>
        <v>6.0948701098915634E-3</v>
      </c>
      <c r="F132" s="27">
        <f t="shared" si="300"/>
        <v>9.4639252947656127E-3</v>
      </c>
      <c r="L132" t="str">
        <f t="shared" si="317"/>
        <v>51 Skilled agricultural and related trades</v>
      </c>
      <c r="M132" s="27">
        <f t="shared" si="301"/>
        <v>2.2168397347805707E-2</v>
      </c>
      <c r="N132" s="27">
        <f t="shared" si="301"/>
        <v>-2.2675134719014362E-2</v>
      </c>
      <c r="O132" s="27">
        <f t="shared" si="301"/>
        <v>1.0837750226137727E-2</v>
      </c>
      <c r="P132" s="27">
        <f t="shared" si="301"/>
        <v>2.8518579821292286E-2</v>
      </c>
      <c r="Q132" s="27">
        <f t="shared" si="302"/>
        <v>3.9356330047430013E-2</v>
      </c>
      <c r="W132" t="str">
        <f t="shared" si="318"/>
        <v>51 Skilled agricultural and related trades</v>
      </c>
      <c r="X132" s="27">
        <f t="shared" si="303"/>
        <v>6.5843231935419411E-2</v>
      </c>
      <c r="Y132" s="27">
        <f t="shared" si="303"/>
        <v>-1.8031813220277693E-2</v>
      </c>
      <c r="Z132" s="27">
        <f t="shared" si="303"/>
        <v>0.13432012176250085</v>
      </c>
      <c r="AA132" s="27">
        <f t="shared" si="303"/>
        <v>0.41583027731470013</v>
      </c>
      <c r="AB132" s="27">
        <f t="shared" si="304"/>
        <v>0.55015039907720098</v>
      </c>
      <c r="AH132" t="str">
        <f t="shared" si="319"/>
        <v>51 Skilled agricultural and related trades</v>
      </c>
      <c r="AI132" s="27">
        <f t="shared" si="305"/>
        <v>5.8758279733946983E-2</v>
      </c>
      <c r="AJ132" s="27">
        <f t="shared" si="305"/>
        <v>-8.0626653432203155E-2</v>
      </c>
      <c r="AK132" s="27">
        <f t="shared" si="305"/>
        <v>4.6204410977860821E-2</v>
      </c>
      <c r="AL132" s="27">
        <f t="shared" si="305"/>
        <v>0.12147571414660402</v>
      </c>
      <c r="AM132" s="27">
        <f t="shared" si="306"/>
        <v>0.16768012512446484</v>
      </c>
      <c r="AS132" t="str">
        <f t="shared" si="320"/>
        <v>51 Skilled agricultural and related trades</v>
      </c>
      <c r="AT132" s="27">
        <f t="shared" si="307"/>
        <v>0.13706810819501963</v>
      </c>
      <c r="AU132" s="27">
        <f t="shared" si="307"/>
        <v>-0.12926330836200467</v>
      </c>
      <c r="AV132" s="27">
        <f t="shared" si="307"/>
        <v>2.4647943147014739E-2</v>
      </c>
      <c r="AW132" s="27">
        <f t="shared" si="307"/>
        <v>0.17583799241742493</v>
      </c>
      <c r="AX132" s="27">
        <f t="shared" si="308"/>
        <v>0.20048593556443967</v>
      </c>
      <c r="BD132" t="str">
        <f t="shared" si="321"/>
        <v>51 Skilled agricultural and related trades</v>
      </c>
      <c r="BE132" s="27">
        <f t="shared" si="309"/>
        <v>-2.8900859714026006E-2</v>
      </c>
      <c r="BF132" s="27">
        <f t="shared" si="309"/>
        <v>-0.14416885320514228</v>
      </c>
      <c r="BG132" s="27">
        <f t="shared" si="309"/>
        <v>-3.1964405774599691E-2</v>
      </c>
      <c r="BH132" s="27">
        <f t="shared" si="309"/>
        <v>8.6248986826911178E-3</v>
      </c>
      <c r="BI132" s="27">
        <f t="shared" si="310"/>
        <v>-2.3339507091908573E-2</v>
      </c>
      <c r="BO132" t="str">
        <f t="shared" si="322"/>
        <v>51 Skilled agricultural and related trades</v>
      </c>
      <c r="BP132" s="27">
        <f t="shared" si="311"/>
        <v>8.6468025851167418E-2</v>
      </c>
      <c r="BQ132" s="27">
        <f t="shared" si="311"/>
        <v>-0.37725363595769212</v>
      </c>
      <c r="BR132" s="27">
        <f t="shared" si="311"/>
        <v>1.7582240535464866E-2</v>
      </c>
      <c r="BS132" s="27">
        <f t="shared" si="311"/>
        <v>8.1698289837197624E-3</v>
      </c>
      <c r="BT132" s="27">
        <f t="shared" si="312"/>
        <v>2.5752069519184628E-2</v>
      </c>
      <c r="BZ132" t="str">
        <f t="shared" si="323"/>
        <v>51 Skilled agricultural and related trades</v>
      </c>
      <c r="CA132" s="68">
        <f t="shared" si="313"/>
        <v>-0.10806762475389897</v>
      </c>
      <c r="CB132" s="68">
        <f t="shared" si="313"/>
        <v>-0.16106316598370762</v>
      </c>
      <c r="CC132" s="68">
        <f t="shared" si="313"/>
        <v>2.0653305914820619E-2</v>
      </c>
      <c r="CD132" s="68">
        <f t="shared" si="313"/>
        <v>0.17516954729802769</v>
      </c>
      <c r="CE132" s="68">
        <f t="shared" si="314"/>
        <v>0.19582285321284831</v>
      </c>
      <c r="CK132" t="str">
        <f t="shared" si="324"/>
        <v>51 Skilled agricultural and related trades</v>
      </c>
      <c r="CL132" s="68">
        <f t="shared" si="315"/>
        <v>9.7022960199195429E-2</v>
      </c>
      <c r="CM132" s="68">
        <f t="shared" si="315"/>
        <v>-0.216389080505616</v>
      </c>
      <c r="CN132" s="68">
        <f t="shared" si="315"/>
        <v>5.623461667785129E-2</v>
      </c>
      <c r="CO132" s="68">
        <f t="shared" si="315"/>
        <v>-0.14442173844876371</v>
      </c>
      <c r="CP132" s="68">
        <f t="shared" si="316"/>
        <v>-8.8187121770912424E-2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3.7449196347620374E-3</v>
      </c>
      <c r="C133" s="27">
        <f t="shared" si="299"/>
        <v>2.724994924549709E-3</v>
      </c>
      <c r="D133" s="27">
        <f t="shared" si="299"/>
        <v>1.9722950850793834E-3</v>
      </c>
      <c r="E133" s="27">
        <f t="shared" si="299"/>
        <v>9.9489459788308331E-3</v>
      </c>
      <c r="F133" s="27">
        <f t="shared" si="300"/>
        <v>1.1921241063910216E-2</v>
      </c>
      <c r="L133" t="str">
        <f t="shared" si="317"/>
        <v>52 Skilled metal, electrical and electronic trades</v>
      </c>
      <c r="M133" s="27">
        <f t="shared" si="301"/>
        <v>7.496347658941982E-2</v>
      </c>
      <c r="N133" s="27">
        <f t="shared" si="301"/>
        <v>-3.884650291594488E-2</v>
      </c>
      <c r="O133" s="27">
        <f t="shared" si="301"/>
        <v>0.18614801855654783</v>
      </c>
      <c r="P133" s="27">
        <f t="shared" si="301"/>
        <v>0.41833958104710101</v>
      </c>
      <c r="Q133" s="27">
        <f t="shared" si="302"/>
        <v>0.60448759960364884</v>
      </c>
      <c r="W133" t="str">
        <f t="shared" si="318"/>
        <v>52 Skilled metal, electrical and electronic trades</v>
      </c>
      <c r="X133" s="27">
        <f t="shared" si="303"/>
        <v>0.14128761141544177</v>
      </c>
      <c r="Y133" s="27">
        <f t="shared" si="303"/>
        <v>-0.21681886162046426</v>
      </c>
      <c r="Z133" s="27">
        <f t="shared" si="303"/>
        <v>0.2262476212076534</v>
      </c>
      <c r="AA133" s="27">
        <f t="shared" si="303"/>
        <v>0.37325329205773872</v>
      </c>
      <c r="AB133" s="27">
        <f t="shared" si="304"/>
        <v>0.59950091326539212</v>
      </c>
      <c r="AH133" t="str">
        <f t="shared" si="319"/>
        <v>52 Skilled metal, electrical and electronic trades</v>
      </c>
      <c r="AI133" s="27">
        <f t="shared" si="305"/>
        <v>5.8693276769183178E-2</v>
      </c>
      <c r="AJ133" s="27">
        <f t="shared" si="305"/>
        <v>-7.1797152159387922E-2</v>
      </c>
      <c r="AK133" s="27">
        <f t="shared" si="305"/>
        <v>2.0017958817319215E-2</v>
      </c>
      <c r="AL133" s="27">
        <f t="shared" si="305"/>
        <v>9.3181038497640867E-2</v>
      </c>
      <c r="AM133" s="27">
        <f t="shared" si="306"/>
        <v>0.11319899731496008</v>
      </c>
      <c r="AS133" t="str">
        <f t="shared" si="320"/>
        <v>52 Skilled metal, electrical and electronic trades</v>
      </c>
      <c r="AT133" s="27">
        <f t="shared" si="307"/>
        <v>0.161717631718993</v>
      </c>
      <c r="AU133" s="27">
        <f t="shared" si="307"/>
        <v>-0.21416340063359462</v>
      </c>
      <c r="AV133" s="27">
        <f t="shared" si="307"/>
        <v>3.3614945113186634E-2</v>
      </c>
      <c r="AW133" s="27">
        <f t="shared" si="307"/>
        <v>0.31172068301392208</v>
      </c>
      <c r="AX133" s="27">
        <f t="shared" si="308"/>
        <v>0.34533562812710872</v>
      </c>
      <c r="BD133" t="str">
        <f t="shared" si="321"/>
        <v>52 Skilled metal, electrical and electronic trades</v>
      </c>
      <c r="BE133" s="27">
        <f t="shared" si="309"/>
        <v>-0.39374853569142498</v>
      </c>
      <c r="BF133" s="27">
        <f t="shared" si="309"/>
        <v>-0.42932599857642018</v>
      </c>
      <c r="BG133" s="27">
        <f t="shared" si="309"/>
        <v>-0.16184017435672082</v>
      </c>
      <c r="BH133" s="27">
        <f t="shared" si="309"/>
        <v>-0.26862767763117201</v>
      </c>
      <c r="BI133" s="27">
        <f t="shared" si="310"/>
        <v>-0.43046785198789284</v>
      </c>
      <c r="BO133" t="str">
        <f t="shared" si="322"/>
        <v>52 Skilled metal, electrical and electronic trades</v>
      </c>
      <c r="BP133" s="27">
        <f t="shared" si="311"/>
        <v>0.29907594476730015</v>
      </c>
      <c r="BQ133" s="27">
        <f t="shared" si="311"/>
        <v>-0.98752654355970204</v>
      </c>
      <c r="BR133" s="27">
        <f t="shared" si="311"/>
        <v>-0.19849864046472154</v>
      </c>
      <c r="BS133" s="27">
        <f t="shared" si="311"/>
        <v>-0.60150735172598102</v>
      </c>
      <c r="BT133" s="27">
        <f t="shared" si="312"/>
        <v>-0.80000599219070256</v>
      </c>
      <c r="BZ133" t="str">
        <f t="shared" si="323"/>
        <v>52 Skilled metal, electrical and electronic trades</v>
      </c>
      <c r="CA133" s="68">
        <f t="shared" si="313"/>
        <v>-0.44631833007188115</v>
      </c>
      <c r="CB133" s="68">
        <f t="shared" si="313"/>
        <v>-0.36216638142207969</v>
      </c>
      <c r="CC133" s="68">
        <f t="shared" si="313"/>
        <v>1.6116205534144612E-2</v>
      </c>
      <c r="CD133" s="68">
        <f t="shared" si="313"/>
        <v>-0.80764213241082805</v>
      </c>
      <c r="CE133" s="68">
        <f t="shared" si="314"/>
        <v>-0.79152592687668344</v>
      </c>
      <c r="CK133" t="str">
        <f t="shared" si="324"/>
        <v>52 Skilled metal, electrical and electronic trades</v>
      </c>
      <c r="CL133" s="68">
        <f t="shared" si="315"/>
        <v>6.2605574953550236E-2</v>
      </c>
      <c r="CM133" s="68">
        <f t="shared" si="315"/>
        <v>-0.16622155687984597</v>
      </c>
      <c r="CN133" s="68">
        <f t="shared" si="315"/>
        <v>6.4518533081292406E-2</v>
      </c>
      <c r="CO133" s="68">
        <f t="shared" si="315"/>
        <v>-0.21082125321555462</v>
      </c>
      <c r="CP133" s="68">
        <f t="shared" si="316"/>
        <v>-0.14630272013426221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-3.44439583129024E-3</v>
      </c>
      <c r="C134" s="27">
        <f t="shared" si="299"/>
        <v>-1.0787000251708673E-3</v>
      </c>
      <c r="D134" s="27">
        <f t="shared" si="299"/>
        <v>2.8689114864298556E-3</v>
      </c>
      <c r="E134" s="27">
        <f t="shared" si="299"/>
        <v>5.7160563034201403E-4</v>
      </c>
      <c r="F134" s="27">
        <f t="shared" si="300"/>
        <v>3.4405171167718697E-3</v>
      </c>
      <c r="L134" t="str">
        <f t="shared" si="317"/>
        <v>53 Skilled construction and building trades</v>
      </c>
      <c r="M134" s="27">
        <f t="shared" si="301"/>
        <v>1.6964887712326043E-2</v>
      </c>
      <c r="N134" s="27">
        <f t="shared" si="301"/>
        <v>-1.3954093357746999E-3</v>
      </c>
      <c r="O134" s="27">
        <f t="shared" si="301"/>
        <v>3.9369481947750168E-2</v>
      </c>
      <c r="P134" s="27">
        <f t="shared" si="301"/>
        <v>5.9594682268045929E-2</v>
      </c>
      <c r="Q134" s="27">
        <f t="shared" si="302"/>
        <v>9.8964164215796097E-2</v>
      </c>
      <c r="W134" t="str">
        <f t="shared" si="318"/>
        <v>53 Skilled construction and building trades</v>
      </c>
      <c r="X134" s="27">
        <f t="shared" si="303"/>
        <v>-7.7633209295707717E-3</v>
      </c>
      <c r="Y134" s="27">
        <f t="shared" si="303"/>
        <v>-7.5282441175312353E-2</v>
      </c>
      <c r="Z134" s="27">
        <f t="shared" si="303"/>
        <v>0.11346652353446851</v>
      </c>
      <c r="AA134" s="27">
        <f t="shared" si="303"/>
        <v>9.3323516888128344E-2</v>
      </c>
      <c r="AB134" s="27">
        <f t="shared" si="304"/>
        <v>0.20679004042259685</v>
      </c>
      <c r="AH134" t="str">
        <f t="shared" si="319"/>
        <v>53 Skilled construction and building trades</v>
      </c>
      <c r="AI134" s="27">
        <f t="shared" si="305"/>
        <v>6.1300664282062434E-2</v>
      </c>
      <c r="AJ134" s="27">
        <f t="shared" si="305"/>
        <v>-5.7570527343150324E-2</v>
      </c>
      <c r="AK134" s="27">
        <f t="shared" si="305"/>
        <v>5.8527670142796306E-2</v>
      </c>
      <c r="AL134" s="27">
        <f t="shared" si="305"/>
        <v>7.2755091078994027E-2</v>
      </c>
      <c r="AM134" s="27">
        <f t="shared" si="306"/>
        <v>0.13128276122179033</v>
      </c>
      <c r="AS134" t="str">
        <f t="shared" si="320"/>
        <v>53 Skilled construction and building trades</v>
      </c>
      <c r="AT134" s="27">
        <f t="shared" si="307"/>
        <v>-2.2846166161621606E-2</v>
      </c>
      <c r="AU134" s="27">
        <f t="shared" si="307"/>
        <v>-3.5564843554599213E-2</v>
      </c>
      <c r="AV134" s="27">
        <f t="shared" si="307"/>
        <v>0.10633393545899605</v>
      </c>
      <c r="AW134" s="27">
        <f t="shared" si="307"/>
        <v>4.4733016786670188E-2</v>
      </c>
      <c r="AX134" s="27">
        <f t="shared" si="308"/>
        <v>0.15106695224566624</v>
      </c>
      <c r="BD134" t="str">
        <f t="shared" si="321"/>
        <v>53 Skilled construction and building trades</v>
      </c>
      <c r="BE134" s="27">
        <f t="shared" si="309"/>
        <v>-1.0113580170276988</v>
      </c>
      <c r="BF134" s="27">
        <f t="shared" si="309"/>
        <v>-0.17973470374123846</v>
      </c>
      <c r="BG134" s="27">
        <f t="shared" si="309"/>
        <v>-5.9328725968372353E-2</v>
      </c>
      <c r="BH134" s="27">
        <f t="shared" si="309"/>
        <v>-0.65537364311768265</v>
      </c>
      <c r="BI134" s="27">
        <f t="shared" si="310"/>
        <v>-0.714702369086055</v>
      </c>
      <c r="BO134" t="str">
        <f t="shared" si="322"/>
        <v>53 Skilled construction and building trades</v>
      </c>
      <c r="BP134" s="27">
        <f t="shared" si="311"/>
        <v>0.27402461076424256</v>
      </c>
      <c r="BQ134" s="27">
        <f t="shared" si="311"/>
        <v>-0.87920680123689543</v>
      </c>
      <c r="BR134" s="27">
        <f t="shared" si="311"/>
        <v>0.45990970338507164</v>
      </c>
      <c r="BS134" s="27">
        <f t="shared" si="311"/>
        <v>-0.11182880287505093</v>
      </c>
      <c r="BT134" s="27">
        <f t="shared" si="312"/>
        <v>0.34808090051002072</v>
      </c>
      <c r="BZ134" t="str">
        <f t="shared" si="323"/>
        <v>53 Skilled construction and building trades</v>
      </c>
      <c r="CA134" s="68">
        <f t="shared" si="313"/>
        <v>-0.58686315819531654</v>
      </c>
      <c r="CB134" s="68">
        <f t="shared" si="313"/>
        <v>-0.23749495618199701</v>
      </c>
      <c r="CC134" s="68">
        <f t="shared" si="313"/>
        <v>0.2300280334482725</v>
      </c>
      <c r="CD134" s="68">
        <f t="shared" si="313"/>
        <v>-0.13070845304327339</v>
      </c>
      <c r="CE134" s="68">
        <f t="shared" si="314"/>
        <v>9.9319580404999108E-2</v>
      </c>
      <c r="CK134" t="str">
        <f t="shared" si="324"/>
        <v>53 Skilled construction and building trades</v>
      </c>
      <c r="CL134" s="68">
        <f t="shared" si="315"/>
        <v>-0.14443659420070465</v>
      </c>
      <c r="CM134" s="68">
        <f t="shared" si="315"/>
        <v>-0.22230213636555407</v>
      </c>
      <c r="CN134" s="68">
        <f t="shared" si="315"/>
        <v>-9.352308104625584E-2</v>
      </c>
      <c r="CO134" s="68">
        <f t="shared" si="315"/>
        <v>-0.54458616237128066</v>
      </c>
      <c r="CP134" s="68">
        <f t="shared" si="316"/>
        <v>-0.6381092434175365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1.8787373061906684E-3</v>
      </c>
      <c r="C135" s="27">
        <f t="shared" si="299"/>
        <v>3.995639106482228E-3</v>
      </c>
      <c r="D135" s="27">
        <f t="shared" si="299"/>
        <v>1.2277219737802443E-2</v>
      </c>
      <c r="E135" s="27">
        <f t="shared" si="299"/>
        <v>2.0861602924757007E-2</v>
      </c>
      <c r="F135" s="27">
        <f t="shared" si="300"/>
        <v>3.313882266255945E-2</v>
      </c>
      <c r="L135" t="str">
        <f t="shared" si="317"/>
        <v>54 Textiles, printing and other skilled trades</v>
      </c>
      <c r="M135" s="27">
        <f t="shared" si="301"/>
        <v>4.1702184395629061E-2</v>
      </c>
      <c r="N135" s="27">
        <f t="shared" si="301"/>
        <v>3.2977589045061872E-2</v>
      </c>
      <c r="O135" s="27">
        <f t="shared" si="301"/>
        <v>0.11619583178621679</v>
      </c>
      <c r="P135" s="27">
        <f t="shared" si="301"/>
        <v>0.26394174301119278</v>
      </c>
      <c r="Q135" s="27">
        <f t="shared" si="302"/>
        <v>0.38013757479740956</v>
      </c>
      <c r="W135" t="str">
        <f t="shared" si="318"/>
        <v>54 Textiles, printing and other skilled trades</v>
      </c>
      <c r="X135" s="27">
        <f t="shared" si="303"/>
        <v>1.5559443202297407E-2</v>
      </c>
      <c r="Y135" s="27">
        <f t="shared" si="303"/>
        <v>-8.7413411620962389E-2</v>
      </c>
      <c r="Z135" s="27">
        <f t="shared" si="303"/>
        <v>0.23377150368366517</v>
      </c>
      <c r="AA135" s="27">
        <f t="shared" si="303"/>
        <v>0.40308808871963508</v>
      </c>
      <c r="AB135" s="27">
        <f t="shared" si="304"/>
        <v>0.63685959240330026</v>
      </c>
      <c r="AH135" t="str">
        <f t="shared" si="319"/>
        <v>54 Textiles, printing and other skilled trades</v>
      </c>
      <c r="AI135" s="27">
        <f t="shared" si="305"/>
        <v>-2.2427559992874102E-2</v>
      </c>
      <c r="AJ135" s="27">
        <f t="shared" si="305"/>
        <v>-1.7702183093623758E-2</v>
      </c>
      <c r="AK135" s="27">
        <f t="shared" si="305"/>
        <v>2.310813221507646E-2</v>
      </c>
      <c r="AL135" s="27">
        <f t="shared" si="305"/>
        <v>0.10732214554184588</v>
      </c>
      <c r="AM135" s="27">
        <f t="shared" si="306"/>
        <v>0.13043027775692234</v>
      </c>
      <c r="AS135" t="str">
        <f t="shared" si="320"/>
        <v>54 Textiles, printing and other skilled trades</v>
      </c>
      <c r="AT135" s="27">
        <f t="shared" si="307"/>
        <v>-1.1599648309515209E-2</v>
      </c>
      <c r="AU135" s="27">
        <f t="shared" si="307"/>
        <v>-2.5490048644192353E-2</v>
      </c>
      <c r="AV135" s="27">
        <f t="shared" si="307"/>
        <v>7.6276811034157843E-2</v>
      </c>
      <c r="AW135" s="27">
        <f t="shared" si="307"/>
        <v>0.13788275102285474</v>
      </c>
      <c r="AX135" s="27">
        <f t="shared" si="308"/>
        <v>0.21415956205701259</v>
      </c>
      <c r="BD135" t="str">
        <f t="shared" si="321"/>
        <v>54 Textiles, printing and other skilled trades</v>
      </c>
      <c r="BE135" s="27">
        <f t="shared" si="309"/>
        <v>-0.43063350143949108</v>
      </c>
      <c r="BF135" s="27">
        <f t="shared" si="309"/>
        <v>-0.13626038792082484</v>
      </c>
      <c r="BG135" s="27">
        <f t="shared" si="309"/>
        <v>0.24537467755362607</v>
      </c>
      <c r="BH135" s="27">
        <f t="shared" si="309"/>
        <v>0.35399380893249655</v>
      </c>
      <c r="BI135" s="27">
        <f t="shared" si="310"/>
        <v>0.59936848648612262</v>
      </c>
      <c r="BO135" t="str">
        <f t="shared" si="322"/>
        <v>54 Textiles, printing and other skilled trades</v>
      </c>
      <c r="BP135" s="27">
        <f t="shared" si="311"/>
        <v>-0.6639696607571155</v>
      </c>
      <c r="BQ135" s="27">
        <f t="shared" si="311"/>
        <v>-0.30830310729311883</v>
      </c>
      <c r="BR135" s="27">
        <f t="shared" si="311"/>
        <v>-0.32871264936224609</v>
      </c>
      <c r="BS135" s="27">
        <f t="shared" si="311"/>
        <v>-0.29895529539948473</v>
      </c>
      <c r="BT135" s="27">
        <f t="shared" si="312"/>
        <v>-0.62766794476173082</v>
      </c>
      <c r="BZ135" t="str">
        <f t="shared" si="323"/>
        <v>54 Textiles, printing and other skilled trades</v>
      </c>
      <c r="CA135" s="68">
        <f t="shared" si="313"/>
        <v>-0.62861918635387415</v>
      </c>
      <c r="CB135" s="68">
        <f t="shared" si="313"/>
        <v>-0.38951818178602515</v>
      </c>
      <c r="CC135" s="68">
        <f t="shared" si="313"/>
        <v>6.5715271424629407E-2</v>
      </c>
      <c r="CD135" s="68">
        <f t="shared" si="313"/>
        <v>-0.40759448020457079</v>
      </c>
      <c r="CE135" s="68">
        <f t="shared" si="314"/>
        <v>-0.34187920877994138</v>
      </c>
      <c r="CK135" t="str">
        <f t="shared" si="324"/>
        <v>54 Textiles, printing and other skilled trades</v>
      </c>
      <c r="CL135" s="68">
        <f t="shared" si="315"/>
        <v>-9.8496418180158196E-2</v>
      </c>
      <c r="CM135" s="68">
        <f t="shared" si="315"/>
        <v>-0.1374895392314901</v>
      </c>
      <c r="CN135" s="68">
        <f t="shared" si="315"/>
        <v>-0.22491698462161669</v>
      </c>
      <c r="CO135" s="68">
        <f t="shared" si="315"/>
        <v>-0.22110211951622771</v>
      </c>
      <c r="CP135" s="68">
        <f t="shared" si="316"/>
        <v>-0.4460191041378444</v>
      </c>
    </row>
    <row r="136" spans="1:94" x14ac:dyDescent="0.2">
      <c r="A136" t="str">
        <f t="shared" si="298"/>
        <v>61 Caring personal service occupations</v>
      </c>
      <c r="B136" s="27">
        <f t="shared" si="299"/>
        <v>7.3446621017640087E-3</v>
      </c>
      <c r="C136" s="27">
        <f t="shared" si="299"/>
        <v>6.6802559647451132E-4</v>
      </c>
      <c r="D136" s="27">
        <f t="shared" si="299"/>
        <v>1.6606165492856276E-2</v>
      </c>
      <c r="E136" s="27">
        <f t="shared" si="299"/>
        <v>2.4079483875562246E-2</v>
      </c>
      <c r="F136" s="27">
        <f t="shared" si="300"/>
        <v>4.0685649368418522E-2</v>
      </c>
      <c r="L136" t="str">
        <f t="shared" si="317"/>
        <v>61 Caring personal service occupations</v>
      </c>
      <c r="M136" s="27">
        <f t="shared" si="301"/>
        <v>0.49769396288572776</v>
      </c>
      <c r="N136" s="27">
        <f t="shared" si="301"/>
        <v>5.9009626267196413E-2</v>
      </c>
      <c r="O136" s="27">
        <f t="shared" si="301"/>
        <v>0.69060932247923734</v>
      </c>
      <c r="P136" s="27">
        <f t="shared" si="301"/>
        <v>0.99487552701695092</v>
      </c>
      <c r="Q136" s="27">
        <f t="shared" si="302"/>
        <v>1.6854848494961883</v>
      </c>
      <c r="W136" t="str">
        <f t="shared" si="318"/>
        <v>61 Caring personal service occupations</v>
      </c>
      <c r="X136" s="27">
        <f t="shared" si="303"/>
        <v>0.83536139488563332</v>
      </c>
      <c r="Y136" s="27">
        <f t="shared" si="303"/>
        <v>-0.29373094836419256</v>
      </c>
      <c r="Z136" s="27">
        <f t="shared" si="303"/>
        <v>1.1090715454933813</v>
      </c>
      <c r="AA136" s="27">
        <f t="shared" si="303"/>
        <v>1.2666205617058566</v>
      </c>
      <c r="AB136" s="27">
        <f t="shared" si="304"/>
        <v>2.3756921071992378</v>
      </c>
      <c r="AH136" t="str">
        <f t="shared" si="319"/>
        <v>61 Caring personal service occupations</v>
      </c>
      <c r="AI136" s="27">
        <f t="shared" si="305"/>
        <v>0.13985150788175904</v>
      </c>
      <c r="AJ136" s="27">
        <f t="shared" si="305"/>
        <v>-0.20299115029854509</v>
      </c>
      <c r="AK136" s="27">
        <f t="shared" si="305"/>
        <v>0.26310455255891263</v>
      </c>
      <c r="AL136" s="27">
        <f t="shared" si="305"/>
        <v>0.18124242275588287</v>
      </c>
      <c r="AM136" s="27">
        <f t="shared" si="306"/>
        <v>0.4443469753147955</v>
      </c>
      <c r="AS136" t="str">
        <f t="shared" si="320"/>
        <v>61 Caring personal service occupations</v>
      </c>
      <c r="AT136" s="27">
        <f t="shared" si="307"/>
        <v>0.3167785553982978</v>
      </c>
      <c r="AU136" s="27">
        <f t="shared" si="307"/>
        <v>-8.5813862423294918E-2</v>
      </c>
      <c r="AV136" s="27">
        <f t="shared" si="307"/>
        <v>0.2096737064740597</v>
      </c>
      <c r="AW136" s="27">
        <f t="shared" si="307"/>
        <v>0.22298485266114287</v>
      </c>
      <c r="AX136" s="27">
        <f t="shared" si="308"/>
        <v>0.43265855913520257</v>
      </c>
      <c r="BD136" t="str">
        <f t="shared" si="321"/>
        <v>61 Caring personal service occupations</v>
      </c>
      <c r="BE136" s="27">
        <f t="shared" si="309"/>
        <v>0.658298317841993</v>
      </c>
      <c r="BF136" s="27">
        <f t="shared" si="309"/>
        <v>8.475085105559188E-2</v>
      </c>
      <c r="BG136" s="27">
        <f t="shared" si="309"/>
        <v>1.0451749983965435</v>
      </c>
      <c r="BH136" s="27">
        <f t="shared" si="309"/>
        <v>2.2610404563633537</v>
      </c>
      <c r="BI136" s="27">
        <f t="shared" si="310"/>
        <v>3.3062154547598972</v>
      </c>
      <c r="BO136" t="str">
        <f t="shared" si="322"/>
        <v>61 Caring personal service occupations</v>
      </c>
      <c r="BP136" s="27">
        <f t="shared" si="311"/>
        <v>-0.73411622308578472</v>
      </c>
      <c r="BQ136" s="27">
        <f t="shared" si="311"/>
        <v>-0.91026879997885146</v>
      </c>
      <c r="BR136" s="27">
        <f t="shared" si="311"/>
        <v>8.4770569021845432E-2</v>
      </c>
      <c r="BS136" s="27">
        <f t="shared" si="311"/>
        <v>-1.7263394348027479</v>
      </c>
      <c r="BT136" s="27">
        <f t="shared" si="312"/>
        <v>-1.6415688657809024</v>
      </c>
      <c r="BZ136" t="str">
        <f t="shared" si="323"/>
        <v>61 Caring personal service occupations</v>
      </c>
      <c r="CA136" s="68">
        <f t="shared" si="313"/>
        <v>-1.5284858618988064</v>
      </c>
      <c r="CB136" s="68">
        <f t="shared" si="313"/>
        <v>-0.34318507630145145</v>
      </c>
      <c r="CC136" s="68">
        <f t="shared" si="313"/>
        <v>-0.32494116144368035</v>
      </c>
      <c r="CD136" s="68">
        <f t="shared" si="313"/>
        <v>-0.2182402749056962</v>
      </c>
      <c r="CE136" s="68">
        <f t="shared" si="314"/>
        <v>-0.54318143634937655</v>
      </c>
      <c r="CK136" t="str">
        <f t="shared" si="324"/>
        <v>61 Caring personal service occupations</v>
      </c>
      <c r="CL136" s="68">
        <f t="shared" si="315"/>
        <v>-8.5800073221769024E-2</v>
      </c>
      <c r="CM136" s="68">
        <f t="shared" si="315"/>
        <v>3.1055947727197664E-3</v>
      </c>
      <c r="CN136" s="68">
        <f t="shared" si="315"/>
        <v>0.10610811517923047</v>
      </c>
      <c r="CO136" s="68">
        <f t="shared" si="315"/>
        <v>0.13413009080826876</v>
      </c>
      <c r="CP136" s="68">
        <f t="shared" si="316"/>
        <v>0.24023820598749923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9.0048001066924573E-3</v>
      </c>
      <c r="C137" s="27">
        <f t="shared" si="299"/>
        <v>1.8306472636234715E-3</v>
      </c>
      <c r="D137" s="27">
        <f t="shared" si="299"/>
        <v>5.6237542983856928E-3</v>
      </c>
      <c r="E137" s="27">
        <f t="shared" si="299"/>
        <v>1.0909863469837675E-2</v>
      </c>
      <c r="F137" s="27">
        <f t="shared" si="300"/>
        <v>1.6533617768223367E-2</v>
      </c>
      <c r="L137" t="str">
        <f t="shared" si="317"/>
        <v>62 Leisure, travel and related personal service occupations</v>
      </c>
      <c r="M137" s="27">
        <f t="shared" si="301"/>
        <v>8.050476929053324E-2</v>
      </c>
      <c r="N137" s="27">
        <f t="shared" si="301"/>
        <v>-2.0810019649650624E-2</v>
      </c>
      <c r="O137" s="27">
        <f t="shared" si="301"/>
        <v>8.585236788317685E-2</v>
      </c>
      <c r="P137" s="27">
        <f t="shared" si="301"/>
        <v>0.15950815231026022</v>
      </c>
      <c r="Q137" s="27">
        <f t="shared" si="302"/>
        <v>0.24536052019343707</v>
      </c>
      <c r="W137" t="str">
        <f t="shared" si="318"/>
        <v>62 Leisure, travel and related personal service occupations</v>
      </c>
      <c r="X137" s="27">
        <f t="shared" si="303"/>
        <v>0.34375245227391993</v>
      </c>
      <c r="Y137" s="27">
        <f t="shared" si="303"/>
        <v>-0.20761919680424423</v>
      </c>
      <c r="Z137" s="27">
        <f t="shared" si="303"/>
        <v>0.33704027794297442</v>
      </c>
      <c r="AA137" s="27">
        <f t="shared" si="303"/>
        <v>0.6744389140604472</v>
      </c>
      <c r="AB137" s="27">
        <f t="shared" si="304"/>
        <v>1.0114791920034216</v>
      </c>
      <c r="AH137" t="str">
        <f t="shared" si="319"/>
        <v>62 Leisure, travel and related personal service occupations</v>
      </c>
      <c r="AI137" s="27">
        <f t="shared" si="305"/>
        <v>0.18150481914924599</v>
      </c>
      <c r="AJ137" s="27">
        <f t="shared" si="305"/>
        <v>-0.10228003421294463</v>
      </c>
      <c r="AK137" s="27">
        <f t="shared" si="305"/>
        <v>0.1135922142398571</v>
      </c>
      <c r="AL137" s="27">
        <f t="shared" si="305"/>
        <v>0.36592516739720926</v>
      </c>
      <c r="AM137" s="27">
        <f t="shared" si="306"/>
        <v>0.47951738163706636</v>
      </c>
      <c r="AS137" t="str">
        <f t="shared" si="320"/>
        <v>62 Leisure, travel and related personal service occupations</v>
      </c>
      <c r="AT137" s="27">
        <f t="shared" si="307"/>
        <v>0.24246254933984912</v>
      </c>
      <c r="AU137" s="27">
        <f t="shared" si="307"/>
        <v>-2.417307916907796E-2</v>
      </c>
      <c r="AV137" s="27">
        <f t="shared" si="307"/>
        <v>0.19405716129808259</v>
      </c>
      <c r="AW137" s="27">
        <f t="shared" si="307"/>
        <v>0.58029151777622245</v>
      </c>
      <c r="AX137" s="27">
        <f t="shared" si="308"/>
        <v>0.77434867907430505</v>
      </c>
      <c r="BD137" t="str">
        <f t="shared" si="321"/>
        <v>62 Leisure, travel and related personal service occupations</v>
      </c>
      <c r="BE137" s="27">
        <f t="shared" si="309"/>
        <v>-0.28050812712457285</v>
      </c>
      <c r="BF137" s="27">
        <f t="shared" si="309"/>
        <v>-0.11530143887539523</v>
      </c>
      <c r="BG137" s="27">
        <f t="shared" si="309"/>
        <v>-0.2072604138120111</v>
      </c>
      <c r="BH137" s="27">
        <f t="shared" si="309"/>
        <v>-0.23564622094370069</v>
      </c>
      <c r="BI137" s="27">
        <f t="shared" si="310"/>
        <v>-0.44290663475571179</v>
      </c>
      <c r="BO137" t="str">
        <f t="shared" si="322"/>
        <v>62 Leisure, travel and related personal service occupations</v>
      </c>
      <c r="BP137" s="27">
        <f t="shared" si="311"/>
        <v>-0.37154410562361484</v>
      </c>
      <c r="BQ137" s="27">
        <f t="shared" si="311"/>
        <v>-0.37781538357194311</v>
      </c>
      <c r="BR137" s="27">
        <f t="shared" si="311"/>
        <v>-0.28830690638893453</v>
      </c>
      <c r="BS137" s="27">
        <f t="shared" si="311"/>
        <v>-0.51541235178381362</v>
      </c>
      <c r="BT137" s="27">
        <f t="shared" si="312"/>
        <v>-0.80371925817274814</v>
      </c>
      <c r="BZ137" t="str">
        <f t="shared" si="323"/>
        <v>62 Leisure, travel and related personal service occupations</v>
      </c>
      <c r="CA137" s="68">
        <f t="shared" si="313"/>
        <v>-8.0187568392566355E-2</v>
      </c>
      <c r="CB137" s="68">
        <f t="shared" si="313"/>
        <v>-0.44827849295283051</v>
      </c>
      <c r="CC137" s="68">
        <f t="shared" si="313"/>
        <v>-5.6642133294414476E-2</v>
      </c>
      <c r="CD137" s="68">
        <f t="shared" si="313"/>
        <v>-0.4953593097738016</v>
      </c>
      <c r="CE137" s="68">
        <f t="shared" si="314"/>
        <v>-0.55200144306821608</v>
      </c>
      <c r="CK137" t="str">
        <f t="shared" si="324"/>
        <v>62 Leisure, travel and related personal service occupations</v>
      </c>
      <c r="CL137" s="68">
        <f t="shared" si="315"/>
        <v>5.725965771522401E-3</v>
      </c>
      <c r="CM137" s="68">
        <f t="shared" si="315"/>
        <v>-0.10413964367189943</v>
      </c>
      <c r="CN137" s="68">
        <f t="shared" si="315"/>
        <v>-7.2865915038179629E-2</v>
      </c>
      <c r="CO137" s="68">
        <f t="shared" si="315"/>
        <v>-1.0940325318438693E-2</v>
      </c>
      <c r="CP137" s="68">
        <f t="shared" si="316"/>
        <v>-8.3806240356618322E-2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-1.0364338252854578E-4</v>
      </c>
      <c r="C138" s="27">
        <f t="shared" si="299"/>
        <v>2.4704130622745565E-4</v>
      </c>
      <c r="D138" s="27">
        <f t="shared" si="299"/>
        <v>8.6179015447954794E-5</v>
      </c>
      <c r="E138" s="27">
        <f t="shared" si="299"/>
        <v>6.585766415661868E-4</v>
      </c>
      <c r="F138" s="27">
        <f t="shared" si="300"/>
        <v>7.447556570141416E-4</v>
      </c>
      <c r="L138" t="str">
        <f t="shared" si="317"/>
        <v>63 Community and civil enforcement occupations</v>
      </c>
      <c r="M138" s="27">
        <f t="shared" si="301"/>
        <v>-2.4312217295306207E-3</v>
      </c>
      <c r="N138" s="27">
        <f t="shared" si="301"/>
        <v>1.3011265929373832E-2</v>
      </c>
      <c r="O138" s="27">
        <f t="shared" si="301"/>
        <v>-3.9392422719595338E-3</v>
      </c>
      <c r="P138" s="27">
        <f t="shared" si="301"/>
        <v>1.5538472327338987E-2</v>
      </c>
      <c r="Q138" s="27">
        <f t="shared" si="302"/>
        <v>1.1599230055379453E-2</v>
      </c>
      <c r="W138" t="str">
        <f t="shared" si="318"/>
        <v>63 Community and civil enforcement occupations</v>
      </c>
      <c r="X138" s="27">
        <f t="shared" si="303"/>
        <v>6.7552754780366431E-3</v>
      </c>
      <c r="Y138" s="27">
        <f t="shared" si="303"/>
        <v>1.1520403628864695E-2</v>
      </c>
      <c r="Z138" s="27">
        <f t="shared" si="303"/>
        <v>2.0376182033482904E-2</v>
      </c>
      <c r="AA138" s="27">
        <f t="shared" si="303"/>
        <v>3.5326439666519716E-2</v>
      </c>
      <c r="AB138" s="27">
        <f t="shared" si="304"/>
        <v>5.5702621700002619E-2</v>
      </c>
      <c r="AH138" t="str">
        <f t="shared" si="319"/>
        <v>63 Community and civil enforcement occupations</v>
      </c>
      <c r="AI138" s="27">
        <f t="shared" si="305"/>
        <v>-1.6529626667672187E-3</v>
      </c>
      <c r="AJ138" s="27">
        <f t="shared" si="305"/>
        <v>9.6951151119376786E-3</v>
      </c>
      <c r="AK138" s="27">
        <f t="shared" si="305"/>
        <v>-4.4693050844861956E-3</v>
      </c>
      <c r="AL138" s="27">
        <f t="shared" si="305"/>
        <v>7.2626600498653521E-3</v>
      </c>
      <c r="AM138" s="27">
        <f t="shared" si="306"/>
        <v>2.7933549653791565E-3</v>
      </c>
      <c r="AS138" t="str">
        <f t="shared" si="320"/>
        <v>63 Community and civil enforcement occupations</v>
      </c>
      <c r="AT138" s="27">
        <f t="shared" si="307"/>
        <v>-5.236251083058821E-3</v>
      </c>
      <c r="AU138" s="27">
        <f t="shared" si="307"/>
        <v>6.9938911194868877E-3</v>
      </c>
      <c r="AV138" s="27">
        <f t="shared" si="307"/>
        <v>-6.4577941532143052E-3</v>
      </c>
      <c r="AW138" s="27">
        <f t="shared" si="307"/>
        <v>1.2894252514221577E-3</v>
      </c>
      <c r="AX138" s="27">
        <f t="shared" si="308"/>
        <v>-5.1683689017921475E-3</v>
      </c>
      <c r="BD138" t="str">
        <f t="shared" si="321"/>
        <v>63 Community and civil enforcement occupations</v>
      </c>
      <c r="BE138" s="27">
        <f t="shared" si="309"/>
        <v>-5.6157570182058872E-2</v>
      </c>
      <c r="BF138" s="27">
        <f t="shared" si="309"/>
        <v>4.6442688138077268E-2</v>
      </c>
      <c r="BG138" s="27">
        <f t="shared" si="309"/>
        <v>-4.7662103298525119E-2</v>
      </c>
      <c r="BH138" s="27">
        <f t="shared" si="309"/>
        <v>1.2384936208821584E-3</v>
      </c>
      <c r="BI138" s="27">
        <f t="shared" si="310"/>
        <v>-4.642360967764296E-2</v>
      </c>
      <c r="BO138" t="str">
        <f t="shared" si="322"/>
        <v>63 Community and civil enforcement occupations</v>
      </c>
      <c r="BP138" s="27">
        <f t="shared" si="311"/>
        <v>-3.3601978202178306E-2</v>
      </c>
      <c r="BQ138" s="27">
        <f t="shared" si="311"/>
        <v>2.7735035250456425E-2</v>
      </c>
      <c r="BR138" s="27">
        <f t="shared" si="311"/>
        <v>-4.4687310761518606E-2</v>
      </c>
      <c r="BS138" s="27">
        <f t="shared" si="311"/>
        <v>-1.4155127656976338E-2</v>
      </c>
      <c r="BT138" s="27">
        <f t="shared" si="312"/>
        <v>-5.8842438418494944E-2</v>
      </c>
      <c r="BZ138" t="str">
        <f t="shared" si="323"/>
        <v>63 Community and civil enforcement occupations</v>
      </c>
      <c r="CA138" s="68">
        <f t="shared" si="313"/>
        <v>-2.8407764531770158E-2</v>
      </c>
      <c r="CB138" s="68">
        <f t="shared" si="313"/>
        <v>1.6558927856755307E-2</v>
      </c>
      <c r="CC138" s="68">
        <f t="shared" si="313"/>
        <v>-1.6850200150797495E-2</v>
      </c>
      <c r="CD138" s="68">
        <f t="shared" si="313"/>
        <v>-2.4359618966943511E-2</v>
      </c>
      <c r="CE138" s="68">
        <f t="shared" si="314"/>
        <v>-4.1209819117741006E-2</v>
      </c>
      <c r="CK138" t="str">
        <f t="shared" si="324"/>
        <v>63 Community and civil enforcement occupations</v>
      </c>
      <c r="CL138" s="68">
        <f t="shared" si="315"/>
        <v>-1.0626998289589774E-2</v>
      </c>
      <c r="CM138" s="68">
        <f t="shared" si="315"/>
        <v>9.4993739234039073E-3</v>
      </c>
      <c r="CN138" s="68">
        <f t="shared" si="315"/>
        <v>-1.6617748041407053E-2</v>
      </c>
      <c r="CO138" s="68">
        <f t="shared" si="315"/>
        <v>-3.914397119784533E-3</v>
      </c>
      <c r="CP138" s="68">
        <f t="shared" si="316"/>
        <v>-2.0532145161191586E-2</v>
      </c>
    </row>
    <row r="139" spans="1:94" x14ac:dyDescent="0.2">
      <c r="A139" t="str">
        <f t="shared" si="298"/>
        <v>71 Sales occupations</v>
      </c>
      <c r="B139" s="27">
        <f t="shared" si="299"/>
        <v>1.1213897480872148E-2</v>
      </c>
      <c r="C139" s="27">
        <f t="shared" si="299"/>
        <v>-7.4884868645808955E-3</v>
      </c>
      <c r="D139" s="27">
        <f t="shared" si="299"/>
        <v>7.8103507026464902E-3</v>
      </c>
      <c r="E139" s="27">
        <f t="shared" si="299"/>
        <v>2.5405578954052363E-2</v>
      </c>
      <c r="F139" s="27">
        <f t="shared" si="300"/>
        <v>3.3215929656698853E-2</v>
      </c>
      <c r="L139" t="str">
        <f t="shared" si="317"/>
        <v>71 Sales occupations</v>
      </c>
      <c r="M139" s="27">
        <f t="shared" si="301"/>
        <v>0.18386873211401467</v>
      </c>
      <c r="N139" s="27">
        <f t="shared" si="301"/>
        <v>0.1409436812260636</v>
      </c>
      <c r="O139" s="27">
        <f t="shared" si="301"/>
        <v>0.19457746175413715</v>
      </c>
      <c r="P139" s="27">
        <f t="shared" si="301"/>
        <v>0.6599688978700089</v>
      </c>
      <c r="Q139" s="27">
        <f t="shared" si="302"/>
        <v>0.85454635962414605</v>
      </c>
      <c r="W139" t="str">
        <f t="shared" si="318"/>
        <v>71 Sales occupations</v>
      </c>
      <c r="X139" s="27">
        <f t="shared" si="303"/>
        <v>0.44700819759193777</v>
      </c>
      <c r="Y139" s="27">
        <f t="shared" si="303"/>
        <v>0.16593703203672305</v>
      </c>
      <c r="Z139" s="27">
        <f t="shared" si="303"/>
        <v>0.25894381832745772</v>
      </c>
      <c r="AA139" s="27">
        <f t="shared" si="303"/>
        <v>1.3542046238873588</v>
      </c>
      <c r="AB139" s="27">
        <f t="shared" si="304"/>
        <v>1.6131484422148166</v>
      </c>
      <c r="AH139" t="str">
        <f t="shared" si="319"/>
        <v>71 Sales occupations</v>
      </c>
      <c r="AI139" s="27">
        <f t="shared" si="305"/>
        <v>3.4327115336023173E-2</v>
      </c>
      <c r="AJ139" s="27">
        <f t="shared" si="305"/>
        <v>4.7845747919117665E-2</v>
      </c>
      <c r="AK139" s="27">
        <f t="shared" si="305"/>
        <v>-1.9939431098406679E-2</v>
      </c>
      <c r="AL139" s="27">
        <f t="shared" si="305"/>
        <v>0.27267177156775002</v>
      </c>
      <c r="AM139" s="27">
        <f t="shared" si="306"/>
        <v>0.25273234046934334</v>
      </c>
      <c r="AS139" t="str">
        <f t="shared" si="320"/>
        <v>71 Sales occupations</v>
      </c>
      <c r="AT139" s="27">
        <f t="shared" si="307"/>
        <v>-5.8247036498575433E-3</v>
      </c>
      <c r="AU139" s="27">
        <f t="shared" si="307"/>
        <v>2.9752299322130416E-2</v>
      </c>
      <c r="AV139" s="27">
        <f t="shared" si="307"/>
        <v>-5.6786209442142743E-2</v>
      </c>
      <c r="AW139" s="27">
        <f t="shared" si="307"/>
        <v>0.20859392187866277</v>
      </c>
      <c r="AX139" s="27">
        <f t="shared" si="308"/>
        <v>0.15180771243652003</v>
      </c>
      <c r="BD139" t="str">
        <f t="shared" si="321"/>
        <v>71 Sales occupations</v>
      </c>
      <c r="BE139" s="27">
        <f t="shared" si="309"/>
        <v>-0.68827846929026038</v>
      </c>
      <c r="BF139" s="27">
        <f t="shared" si="309"/>
        <v>0.91579715986480537</v>
      </c>
      <c r="BG139" s="27">
        <f t="shared" si="309"/>
        <v>-0.68974156044393808</v>
      </c>
      <c r="BH139" s="27">
        <f t="shared" si="309"/>
        <v>0.26119850650731458</v>
      </c>
      <c r="BI139" s="27">
        <f t="shared" si="310"/>
        <v>-0.42854305393662351</v>
      </c>
      <c r="BO139" t="str">
        <f t="shared" si="322"/>
        <v>71 Sales occupations</v>
      </c>
      <c r="BP139" s="27">
        <f t="shared" si="311"/>
        <v>-1.1139971421135026</v>
      </c>
      <c r="BQ139" s="27">
        <f t="shared" si="311"/>
        <v>-0.31367412865774114</v>
      </c>
      <c r="BR139" s="27">
        <f t="shared" si="311"/>
        <v>-1.0274861704628311</v>
      </c>
      <c r="BS139" s="27">
        <f t="shared" si="311"/>
        <v>-1.4763911261056597</v>
      </c>
      <c r="BT139" s="27">
        <f t="shared" si="312"/>
        <v>-2.5038772965684908</v>
      </c>
      <c r="BZ139" t="str">
        <f t="shared" si="323"/>
        <v>71 Sales occupations</v>
      </c>
      <c r="CA139" s="68">
        <f t="shared" si="313"/>
        <v>-0.56732963077946419</v>
      </c>
      <c r="CB139" s="68">
        <f t="shared" si="313"/>
        <v>-0.67219408395153746</v>
      </c>
      <c r="CC139" s="68">
        <f t="shared" si="313"/>
        <v>-0.96622653478212328</v>
      </c>
      <c r="CD139" s="68">
        <f t="shared" si="313"/>
        <v>-2.4630199843369254</v>
      </c>
      <c r="CE139" s="68">
        <f t="shared" si="314"/>
        <v>-3.4292465191190487</v>
      </c>
      <c r="CK139" t="str">
        <f t="shared" si="324"/>
        <v>71 Sales occupations</v>
      </c>
      <c r="CL139" s="68">
        <f t="shared" si="315"/>
        <v>-9.0720082029603244E-2</v>
      </c>
      <c r="CM139" s="68">
        <f t="shared" si="315"/>
        <v>-0.21731543558248778</v>
      </c>
      <c r="CN139" s="68">
        <f t="shared" si="315"/>
        <v>-0.26196248347464546</v>
      </c>
      <c r="CO139" s="68">
        <f t="shared" si="315"/>
        <v>-0.34677181432499715</v>
      </c>
      <c r="CP139" s="68">
        <f t="shared" si="316"/>
        <v>-0.60873429779964261</v>
      </c>
    </row>
    <row r="140" spans="1:94" x14ac:dyDescent="0.2">
      <c r="A140" t="str">
        <f t="shared" si="298"/>
        <v>72 Customer service occupations</v>
      </c>
      <c r="B140" s="27">
        <f t="shared" si="299"/>
        <v>3.9618244329288101E-3</v>
      </c>
      <c r="C140" s="27">
        <f t="shared" si="299"/>
        <v>5.5173084496495869E-3</v>
      </c>
      <c r="D140" s="27">
        <f t="shared" si="299"/>
        <v>1.8097244906325714E-2</v>
      </c>
      <c r="E140" s="27">
        <f t="shared" si="299"/>
        <v>2.1670248650280464E-2</v>
      </c>
      <c r="F140" s="27">
        <f t="shared" si="300"/>
        <v>3.9767493556606179E-2</v>
      </c>
      <c r="L140" t="str">
        <f t="shared" si="317"/>
        <v>72 Customer service occupations</v>
      </c>
      <c r="M140" s="27">
        <f t="shared" si="301"/>
        <v>7.8433111055154436E-2</v>
      </c>
      <c r="N140" s="27">
        <f t="shared" si="301"/>
        <v>2.3830731793363702E-2</v>
      </c>
      <c r="O140" s="27">
        <f t="shared" si="301"/>
        <v>0.22213650575074184</v>
      </c>
      <c r="P140" s="27">
        <f t="shared" si="301"/>
        <v>0.26147330781296463</v>
      </c>
      <c r="Q140" s="27">
        <f t="shared" si="302"/>
        <v>0.48360981356370647</v>
      </c>
      <c r="W140" t="str">
        <f t="shared" si="318"/>
        <v>72 Customer service occupations</v>
      </c>
      <c r="X140" s="27">
        <f t="shared" si="303"/>
        <v>0.21031091253579048</v>
      </c>
      <c r="Y140" s="27">
        <f t="shared" si="303"/>
        <v>5.5364062990849838E-2</v>
      </c>
      <c r="Z140" s="27">
        <f t="shared" si="303"/>
        <v>0.59246210913831288</v>
      </c>
      <c r="AA140" s="27">
        <f t="shared" si="303"/>
        <v>0.70879487116253825</v>
      </c>
      <c r="AB140" s="27">
        <f t="shared" si="304"/>
        <v>1.3012569803008511</v>
      </c>
      <c r="AH140" t="str">
        <f t="shared" si="319"/>
        <v>72 Customer service occupations</v>
      </c>
      <c r="AI140" s="27">
        <f t="shared" si="305"/>
        <v>9.682169902123744E-2</v>
      </c>
      <c r="AJ140" s="27">
        <f t="shared" si="305"/>
        <v>6.3135402751877456E-2</v>
      </c>
      <c r="AK140" s="27">
        <f t="shared" si="305"/>
        <v>0.21439635517883793</v>
      </c>
      <c r="AL140" s="27">
        <f t="shared" si="305"/>
        <v>0.2141627086782788</v>
      </c>
      <c r="AM140" s="27">
        <f t="shared" si="306"/>
        <v>0.42855906385711673</v>
      </c>
      <c r="AS140" t="str">
        <f t="shared" si="320"/>
        <v>72 Customer service occupations</v>
      </c>
      <c r="AT140" s="27">
        <f t="shared" si="307"/>
        <v>6.1778709796096676E-2</v>
      </c>
      <c r="AU140" s="27">
        <f t="shared" si="307"/>
        <v>1.3384330225812202E-2</v>
      </c>
      <c r="AV140" s="27">
        <f t="shared" si="307"/>
        <v>0.16384210594920678</v>
      </c>
      <c r="AW140" s="27">
        <f t="shared" si="307"/>
        <v>0.13080806078526774</v>
      </c>
      <c r="AX140" s="27">
        <f t="shared" si="308"/>
        <v>0.29465016673447453</v>
      </c>
      <c r="BD140" t="str">
        <f t="shared" si="321"/>
        <v>72 Customer service occupations</v>
      </c>
      <c r="BE140" s="27">
        <f t="shared" si="309"/>
        <v>-1.889824896367065E-2</v>
      </c>
      <c r="BF140" s="27">
        <f t="shared" si="309"/>
        <v>0.19167029979094563</v>
      </c>
      <c r="BG140" s="27">
        <f t="shared" si="309"/>
        <v>0.42819008601306141</v>
      </c>
      <c r="BH140" s="27">
        <f t="shared" si="309"/>
        <v>0.28871483429168521</v>
      </c>
      <c r="BI140" s="27">
        <f t="shared" si="310"/>
        <v>0.71690492030474662</v>
      </c>
      <c r="BO140" t="str">
        <f t="shared" si="322"/>
        <v>72 Customer service occupations</v>
      </c>
      <c r="BP140" s="27">
        <f t="shared" si="311"/>
        <v>-4.0837496068715229E-2</v>
      </c>
      <c r="BQ140" s="27">
        <f t="shared" si="311"/>
        <v>-3.2776655055175574E-2</v>
      </c>
      <c r="BR140" s="27">
        <f t="shared" si="311"/>
        <v>0.47860555096496693</v>
      </c>
      <c r="BS140" s="27">
        <f t="shared" si="311"/>
        <v>-0.15987996285589645</v>
      </c>
      <c r="BT140" s="27">
        <f t="shared" si="312"/>
        <v>0.31872558810907048</v>
      </c>
      <c r="BZ140" t="str">
        <f t="shared" si="323"/>
        <v>72 Customer service occupations</v>
      </c>
      <c r="CA140" s="68">
        <f t="shared" si="313"/>
        <v>-9.091333730800133E-2</v>
      </c>
      <c r="CB140" s="68">
        <f t="shared" si="313"/>
        <v>-8.2308472509509456E-2</v>
      </c>
      <c r="CC140" s="68">
        <f t="shared" si="313"/>
        <v>0.13896949070763165</v>
      </c>
      <c r="CD140" s="68">
        <f t="shared" si="313"/>
        <v>-0.11108467658934629</v>
      </c>
      <c r="CE140" s="68">
        <f t="shared" si="314"/>
        <v>2.7884814118285361E-2</v>
      </c>
      <c r="CK140" t="str">
        <f t="shared" si="324"/>
        <v>72 Customer service occupations</v>
      </c>
      <c r="CL140" s="68">
        <f t="shared" si="315"/>
        <v>7.7609199770329429E-2</v>
      </c>
      <c r="CM140" s="68">
        <f t="shared" si="315"/>
        <v>1.9183871157245069E-3</v>
      </c>
      <c r="CN140" s="68">
        <f t="shared" si="315"/>
        <v>0.21661803310645789</v>
      </c>
      <c r="CO140" s="68">
        <f t="shared" si="315"/>
        <v>0.16099764482005796</v>
      </c>
      <c r="CP140" s="68">
        <f t="shared" si="316"/>
        <v>0.37761567792651585</v>
      </c>
    </row>
    <row r="141" spans="1:94" x14ac:dyDescent="0.2">
      <c r="A141" t="str">
        <f t="shared" si="298"/>
        <v>81 Process, plant and machine operatives</v>
      </c>
      <c r="B141" s="27">
        <f t="shared" si="299"/>
        <v>4.7663733656015742E-3</v>
      </c>
      <c r="C141" s="27">
        <f t="shared" si="299"/>
        <v>-1.2630902387754141E-3</v>
      </c>
      <c r="D141" s="27">
        <f t="shared" si="299"/>
        <v>1.0550967956211334E-2</v>
      </c>
      <c r="E141" s="27">
        <f t="shared" si="299"/>
        <v>1.9106118308991928E-2</v>
      </c>
      <c r="F141" s="27">
        <f t="shared" si="300"/>
        <v>2.9657086265203261E-2</v>
      </c>
      <c r="L141" t="str">
        <f t="shared" si="317"/>
        <v>81 Process, plant and machine operatives</v>
      </c>
      <c r="M141" s="27">
        <f t="shared" si="301"/>
        <v>2.6322262848429312E-2</v>
      </c>
      <c r="N141" s="27">
        <f t="shared" si="301"/>
        <v>1.2305980623973645E-3</v>
      </c>
      <c r="O141" s="27">
        <f t="shared" si="301"/>
        <v>7.2581865672273455E-2</v>
      </c>
      <c r="P141" s="27">
        <f t="shared" si="301"/>
        <v>0.1214944879140045</v>
      </c>
      <c r="Q141" s="27">
        <f t="shared" si="302"/>
        <v>0.19407635358627795</v>
      </c>
      <c r="W141" t="str">
        <f t="shared" si="318"/>
        <v>81 Process, plant and machine operatives</v>
      </c>
      <c r="X141" s="27">
        <f t="shared" si="303"/>
        <v>1.4783783948490503E-2</v>
      </c>
      <c r="Y141" s="27">
        <f t="shared" si="303"/>
        <v>-2.4632888246980955E-2</v>
      </c>
      <c r="Z141" s="27">
        <f t="shared" si="303"/>
        <v>0.17263702566197225</v>
      </c>
      <c r="AA141" s="27">
        <f t="shared" si="303"/>
        <v>0.27139776891623535</v>
      </c>
      <c r="AB141" s="27">
        <f t="shared" si="304"/>
        <v>0.4440347945782076</v>
      </c>
      <c r="AH141" t="str">
        <f t="shared" si="319"/>
        <v>81 Process, plant and machine operatives</v>
      </c>
      <c r="AI141" s="27">
        <f t="shared" si="305"/>
        <v>1.9984381753082314E-2</v>
      </c>
      <c r="AJ141" s="27">
        <f t="shared" si="305"/>
        <v>-9.5007952160727216E-3</v>
      </c>
      <c r="AK141" s="27">
        <f t="shared" si="305"/>
        <v>8.4409343579111895E-2</v>
      </c>
      <c r="AL141" s="27">
        <f t="shared" si="305"/>
        <v>0.14307100505034043</v>
      </c>
      <c r="AM141" s="27">
        <f t="shared" si="306"/>
        <v>0.22748034862945232</v>
      </c>
      <c r="AS141" t="str">
        <f t="shared" si="320"/>
        <v>81 Process, plant and machine operatives</v>
      </c>
      <c r="AT141" s="27">
        <f t="shared" si="307"/>
        <v>3.6155601168165852E-2</v>
      </c>
      <c r="AU141" s="27">
        <f t="shared" si="307"/>
        <v>-3.2771989817416081E-2</v>
      </c>
      <c r="AV141" s="27">
        <f t="shared" si="307"/>
        <v>0.14987487274045108</v>
      </c>
      <c r="AW141" s="27">
        <f t="shared" si="307"/>
        <v>0.15906949955065208</v>
      </c>
      <c r="AX141" s="27">
        <f t="shared" si="308"/>
        <v>0.30894437229110316</v>
      </c>
      <c r="BD141" t="str">
        <f t="shared" si="321"/>
        <v>81 Process, plant and machine operatives</v>
      </c>
      <c r="BE141" s="27">
        <f t="shared" si="309"/>
        <v>-5.162836928937331E-2</v>
      </c>
      <c r="BF141" s="27">
        <f t="shared" si="309"/>
        <v>-8.1452043702566534E-2</v>
      </c>
      <c r="BG141" s="27">
        <f t="shared" si="309"/>
        <v>0.63191069028513791</v>
      </c>
      <c r="BH141" s="27">
        <f t="shared" si="309"/>
        <v>0.42526032534849145</v>
      </c>
      <c r="BI141" s="27">
        <f t="shared" si="310"/>
        <v>1.0571710156336294</v>
      </c>
      <c r="BO141" t="str">
        <f t="shared" si="322"/>
        <v>81 Process, plant and machine operatives</v>
      </c>
      <c r="BP141" s="27">
        <f t="shared" si="311"/>
        <v>0.25135354200642501</v>
      </c>
      <c r="BQ141" s="27">
        <f t="shared" si="311"/>
        <v>-0.54620674126785129</v>
      </c>
      <c r="BR141" s="27">
        <f t="shared" si="311"/>
        <v>0.69844892361975264</v>
      </c>
      <c r="BS141" s="27">
        <f t="shared" si="311"/>
        <v>-6.9874634087071286E-2</v>
      </c>
      <c r="BT141" s="27">
        <f t="shared" si="312"/>
        <v>0.62857428953268135</v>
      </c>
      <c r="BZ141" t="str">
        <f t="shared" si="323"/>
        <v>81 Process, plant and machine operatives</v>
      </c>
      <c r="CA141" s="68">
        <f t="shared" si="313"/>
        <v>-0.40583842013251248</v>
      </c>
      <c r="CB141" s="68">
        <f t="shared" si="313"/>
        <v>-0.31184851725130125</v>
      </c>
      <c r="CC141" s="68">
        <f t="shared" si="313"/>
        <v>0.13714768617925133</v>
      </c>
      <c r="CD141" s="68">
        <f t="shared" si="313"/>
        <v>-1.1546993458222063</v>
      </c>
      <c r="CE141" s="68">
        <f t="shared" si="314"/>
        <v>-1.017551659642955</v>
      </c>
      <c r="CK141" t="str">
        <f t="shared" si="324"/>
        <v>81 Process, plant and machine operatives</v>
      </c>
      <c r="CL141" s="68">
        <f t="shared" si="315"/>
        <v>-0.13972137828834974</v>
      </c>
      <c r="CM141" s="68">
        <f t="shared" si="315"/>
        <v>-0.1642090843672902</v>
      </c>
      <c r="CN141" s="68">
        <f t="shared" si="315"/>
        <v>-0.2287476909289714</v>
      </c>
      <c r="CO141" s="68">
        <f t="shared" si="315"/>
        <v>-0.1095890993084026</v>
      </c>
      <c r="CP141" s="68">
        <f t="shared" si="316"/>
        <v>-0.33833679023737401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1.7187967048538935E-2</v>
      </c>
      <c r="C142" s="27">
        <f t="shared" si="299"/>
        <v>-6.7341114060275251E-3</v>
      </c>
      <c r="D142" s="27">
        <f t="shared" si="299"/>
        <v>2.033510928019585E-2</v>
      </c>
      <c r="E142" s="27">
        <f t="shared" si="299"/>
        <v>3.1610899109807966E-2</v>
      </c>
      <c r="F142" s="27">
        <f t="shared" si="300"/>
        <v>5.1946008390003816E-2</v>
      </c>
      <c r="L142" t="str">
        <f t="shared" si="317"/>
        <v>82 Transport and mobile machine drivers and operatives</v>
      </c>
      <c r="M142" s="27">
        <f t="shared" si="301"/>
        <v>0.12967150434071528</v>
      </c>
      <c r="N142" s="27">
        <f t="shared" si="301"/>
        <v>-1.6210283042834117E-2</v>
      </c>
      <c r="O142" s="27">
        <f t="shared" si="301"/>
        <v>9.633131245166493E-2</v>
      </c>
      <c r="P142" s="27">
        <f t="shared" si="301"/>
        <v>0.21435159551800365</v>
      </c>
      <c r="Q142" s="27">
        <f t="shared" si="302"/>
        <v>0.31068290796966858</v>
      </c>
      <c r="W142" t="str">
        <f t="shared" si="318"/>
        <v>82 Transport and mobile machine drivers and operatives</v>
      </c>
      <c r="X142" s="27">
        <f t="shared" si="303"/>
        <v>0.30184045548066796</v>
      </c>
      <c r="Y142" s="27">
        <f t="shared" si="303"/>
        <v>-0.16873454443568958</v>
      </c>
      <c r="Z142" s="27">
        <f t="shared" si="303"/>
        <v>0.15221024154443707</v>
      </c>
      <c r="AA142" s="27">
        <f t="shared" si="303"/>
        <v>0.41884695268261862</v>
      </c>
      <c r="AB142" s="27">
        <f t="shared" si="304"/>
        <v>0.5710571942270557</v>
      </c>
      <c r="AH142" t="str">
        <f t="shared" si="319"/>
        <v>82 Transport and mobile machine drivers and operatives</v>
      </c>
      <c r="AI142" s="27">
        <f t="shared" si="305"/>
        <v>0.13065326323602688</v>
      </c>
      <c r="AJ142" s="27">
        <f t="shared" si="305"/>
        <v>-8.187501633183969E-2</v>
      </c>
      <c r="AK142" s="27">
        <f t="shared" si="305"/>
        <v>7.3012433052897063E-2</v>
      </c>
      <c r="AL142" s="27">
        <f t="shared" si="305"/>
        <v>0.1234804195574668</v>
      </c>
      <c r="AM142" s="27">
        <f t="shared" si="306"/>
        <v>0.19649285261036387</v>
      </c>
      <c r="AS142" t="str">
        <f t="shared" si="320"/>
        <v>82 Transport and mobile machine drivers and operatives</v>
      </c>
      <c r="AT142" s="27">
        <f t="shared" si="307"/>
        <v>0.17331496231954424</v>
      </c>
      <c r="AU142" s="27">
        <f t="shared" si="307"/>
        <v>-7.8846893266071194E-2</v>
      </c>
      <c r="AV142" s="27">
        <f t="shared" si="307"/>
        <v>0.10001034197412373</v>
      </c>
      <c r="AW142" s="27">
        <f t="shared" si="307"/>
        <v>0.17495063114601472</v>
      </c>
      <c r="AX142" s="27">
        <f t="shared" si="308"/>
        <v>0.27496097312013845</v>
      </c>
      <c r="BD142" t="str">
        <f t="shared" si="321"/>
        <v>82 Transport and mobile machine drivers and operatives</v>
      </c>
      <c r="BE142" s="27">
        <f t="shared" si="309"/>
        <v>9.5074945137363365E-2</v>
      </c>
      <c r="BF142" s="27">
        <f t="shared" si="309"/>
        <v>-0.28897444341802148</v>
      </c>
      <c r="BG142" s="27">
        <f t="shared" si="309"/>
        <v>0.36000830196418798</v>
      </c>
      <c r="BH142" s="27">
        <f t="shared" si="309"/>
        <v>0.49195946016171899</v>
      </c>
      <c r="BI142" s="27">
        <f t="shared" si="310"/>
        <v>0.85196776212590697</v>
      </c>
      <c r="BO142" t="str">
        <f t="shared" si="322"/>
        <v>82 Transport and mobile machine drivers and operatives</v>
      </c>
      <c r="BP142" s="27">
        <f t="shared" si="311"/>
        <v>0.80466188139878092</v>
      </c>
      <c r="BQ142" s="27">
        <f t="shared" si="311"/>
        <v>-1.5463808737845026</v>
      </c>
      <c r="BR142" s="27">
        <f t="shared" si="311"/>
        <v>0.34106678915253585</v>
      </c>
      <c r="BS142" s="27">
        <f t="shared" si="311"/>
        <v>-0.2767705442046875</v>
      </c>
      <c r="BT142" s="27">
        <f t="shared" si="312"/>
        <v>6.4296244947848358E-2</v>
      </c>
      <c r="BZ142" t="str">
        <f t="shared" si="323"/>
        <v>82 Transport and mobile machine drivers and operatives</v>
      </c>
      <c r="CA142" s="68">
        <f t="shared" si="313"/>
        <v>-0.69412624904578379</v>
      </c>
      <c r="CB142" s="68">
        <f t="shared" si="313"/>
        <v>-1.2245844353886235</v>
      </c>
      <c r="CC142" s="68">
        <f t="shared" si="313"/>
        <v>-0.14293585916308693</v>
      </c>
      <c r="CD142" s="68">
        <f t="shared" si="313"/>
        <v>-1.0171028856775397</v>
      </c>
      <c r="CE142" s="68">
        <f t="shared" si="314"/>
        <v>-1.1600387448406266</v>
      </c>
      <c r="CK142" t="str">
        <f t="shared" si="324"/>
        <v>82 Transport and mobile machine drivers and operatives</v>
      </c>
      <c r="CL142" s="68">
        <f t="shared" si="315"/>
        <v>0.29642390860640178</v>
      </c>
      <c r="CM142" s="68">
        <f t="shared" si="315"/>
        <v>-0.49138087566776223</v>
      </c>
      <c r="CN142" s="68">
        <f t="shared" si="315"/>
        <v>3.5042548446232225E-2</v>
      </c>
      <c r="CO142" s="68">
        <f t="shared" si="315"/>
        <v>-0.4153405427978778</v>
      </c>
      <c r="CP142" s="68">
        <f t="shared" si="316"/>
        <v>-0.38029799435164557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-1.1529412983462336E-4</v>
      </c>
      <c r="C143" s="27">
        <f t="shared" si="299"/>
        <v>1.1335108569552124E-6</v>
      </c>
      <c r="D143" s="27">
        <f t="shared" si="299"/>
        <v>-5.4314583451297606E-5</v>
      </c>
      <c r="E143" s="27">
        <f t="shared" si="299"/>
        <v>6.4377207301026561E-5</v>
      </c>
      <c r="F143" s="27">
        <f t="shared" si="300"/>
        <v>1.0062623849728955E-5</v>
      </c>
      <c r="L143" t="str">
        <f t="shared" si="317"/>
        <v>91 Elementary trades and related occupations</v>
      </c>
      <c r="M143" s="27">
        <f t="shared" si="301"/>
        <v>1.3940116525123364E-2</v>
      </c>
      <c r="N143" s="27">
        <f t="shared" si="301"/>
        <v>-4.7114379831328101E-3</v>
      </c>
      <c r="O143" s="27">
        <f t="shared" si="301"/>
        <v>1.7596484058059469E-3</v>
      </c>
      <c r="P143" s="27">
        <f t="shared" si="301"/>
        <v>3.5512432232478353E-2</v>
      </c>
      <c r="Q143" s="27">
        <f t="shared" si="302"/>
        <v>3.72720806382843E-2</v>
      </c>
      <c r="W143" t="str">
        <f t="shared" si="318"/>
        <v>91 Elementary trades and related occupations</v>
      </c>
      <c r="X143" s="27">
        <f t="shared" si="303"/>
        <v>4.1947430719359025E-3</v>
      </c>
      <c r="Y143" s="27">
        <f t="shared" si="303"/>
        <v>-3.8624571797828799E-2</v>
      </c>
      <c r="Z143" s="27">
        <f t="shared" si="303"/>
        <v>-4.194894829116147E-2</v>
      </c>
      <c r="AA143" s="27">
        <f t="shared" si="303"/>
        <v>2.2781469910959917E-2</v>
      </c>
      <c r="AB143" s="27">
        <f t="shared" si="304"/>
        <v>-1.9167478380201552E-2</v>
      </c>
      <c r="AH143" t="str">
        <f t="shared" si="319"/>
        <v>91 Elementary trades and related occupations</v>
      </c>
      <c r="AI143" s="27">
        <f t="shared" si="305"/>
        <v>1.6850124573684705E-2</v>
      </c>
      <c r="AJ143" s="27">
        <f t="shared" si="305"/>
        <v>-3.8637077184846658E-2</v>
      </c>
      <c r="AK143" s="27">
        <f t="shared" si="305"/>
        <v>-1.0412544257572348E-2</v>
      </c>
      <c r="AL143" s="27">
        <f t="shared" si="305"/>
        <v>6.409669055892539E-2</v>
      </c>
      <c r="AM143" s="27">
        <f t="shared" si="306"/>
        <v>5.3684146301353042E-2</v>
      </c>
      <c r="AS143" t="str">
        <f t="shared" si="320"/>
        <v>91 Elementary trades and related occupations</v>
      </c>
      <c r="AT143" s="27">
        <f t="shared" si="307"/>
        <v>-1.2112252022876857E-2</v>
      </c>
      <c r="AU143" s="27">
        <f t="shared" si="307"/>
        <v>5.0038014645349405E-3</v>
      </c>
      <c r="AV143" s="27">
        <f t="shared" si="307"/>
        <v>-3.6215269702180891E-2</v>
      </c>
      <c r="AW143" s="27">
        <f t="shared" si="307"/>
        <v>2.263623829685199E-2</v>
      </c>
      <c r="AX143" s="27">
        <f t="shared" si="308"/>
        <v>-1.3579031405328901E-2</v>
      </c>
      <c r="BD143" t="str">
        <f t="shared" si="321"/>
        <v>91 Elementary trades and related occupations</v>
      </c>
      <c r="BE143" s="27">
        <f t="shared" si="309"/>
        <v>-0.25438675190762439</v>
      </c>
      <c r="BF143" s="27">
        <f t="shared" si="309"/>
        <v>-2.3955640785692234E-2</v>
      </c>
      <c r="BG143" s="27">
        <f t="shared" si="309"/>
        <v>-9.8474677284744017E-2</v>
      </c>
      <c r="BH143" s="27">
        <f t="shared" si="309"/>
        <v>0.13659196601427204</v>
      </c>
      <c r="BI143" s="27">
        <f t="shared" si="310"/>
        <v>3.811728872952802E-2</v>
      </c>
      <c r="BO143" t="str">
        <f t="shared" si="322"/>
        <v>91 Elementary trades and related occupations</v>
      </c>
      <c r="BP143" s="27">
        <f t="shared" si="311"/>
        <v>-0.17868299286180456</v>
      </c>
      <c r="BQ143" s="27">
        <f t="shared" si="311"/>
        <v>-0.29712658278200199</v>
      </c>
      <c r="BR143" s="27">
        <f t="shared" si="311"/>
        <v>-0.29773508153935047</v>
      </c>
      <c r="BS143" s="27">
        <f t="shared" si="311"/>
        <v>-0.10397450144559994</v>
      </c>
      <c r="BT143" s="27">
        <f t="shared" si="312"/>
        <v>-0.40170958298495041</v>
      </c>
      <c r="BZ143" t="str">
        <f t="shared" si="323"/>
        <v>91 Elementary trades and related occupations</v>
      </c>
      <c r="CA143" s="68">
        <f t="shared" si="313"/>
        <v>-0.64470554499102306</v>
      </c>
      <c r="CB143" s="68">
        <f t="shared" si="313"/>
        <v>-0.29895311334640517</v>
      </c>
      <c r="CC143" s="68">
        <f t="shared" si="313"/>
        <v>-0.38537216659484796</v>
      </c>
      <c r="CD143" s="68">
        <f t="shared" si="313"/>
        <v>-0.39487339184190207</v>
      </c>
      <c r="CE143" s="68">
        <f t="shared" si="314"/>
        <v>-0.78024555843675003</v>
      </c>
      <c r="CK143" t="str">
        <f t="shared" si="324"/>
        <v>91 Elementary trades and related occupations</v>
      </c>
      <c r="CL143" s="68">
        <f t="shared" si="315"/>
        <v>-0.16621578474922405</v>
      </c>
      <c r="CM143" s="68">
        <f t="shared" si="315"/>
        <v>-7.8891719484802447E-2</v>
      </c>
      <c r="CN143" s="68">
        <f t="shared" si="315"/>
        <v>-0.21751790508461699</v>
      </c>
      <c r="CO143" s="68">
        <f t="shared" si="315"/>
        <v>-0.147949389376135</v>
      </c>
      <c r="CP143" s="68">
        <f t="shared" si="316"/>
        <v>-0.36546729446075199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6.560179703912157E-3</v>
      </c>
      <c r="C144" s="27">
        <f t="shared" si="299"/>
        <v>3.7499114601458744E-3</v>
      </c>
      <c r="D144" s="27">
        <f t="shared" si="299"/>
        <v>9.7955530970359125E-3</v>
      </c>
      <c r="E144" s="27">
        <f t="shared" si="299"/>
        <v>1.3968752470031716E-2</v>
      </c>
      <c r="F144" s="27">
        <f t="shared" si="300"/>
        <v>2.3764305567067628E-2</v>
      </c>
      <c r="L144" t="str">
        <f t="shared" ref="L144" si="325">A144</f>
        <v>92 Elementary administration and service occupations</v>
      </c>
      <c r="M144" s="27">
        <f t="shared" si="301"/>
        <v>0.37799323611816682</v>
      </c>
      <c r="N144" s="27">
        <f t="shared" si="301"/>
        <v>0.12247571941256385</v>
      </c>
      <c r="O144" s="27">
        <f t="shared" si="301"/>
        <v>0.48926511261329697</v>
      </c>
      <c r="P144" s="27">
        <f t="shared" si="301"/>
        <v>0.97954150320878819</v>
      </c>
      <c r="Q144" s="27">
        <f t="shared" si="302"/>
        <v>1.4688066158220852</v>
      </c>
      <c r="W144" t="str">
        <f t="shared" ref="W144" si="326">A144</f>
        <v>92 Elementary administration and service occupations</v>
      </c>
      <c r="X144" s="27">
        <f t="shared" si="303"/>
        <v>0.94575279679867741</v>
      </c>
      <c r="Y144" s="27">
        <f t="shared" si="303"/>
        <v>-9.8366710996334206E-2</v>
      </c>
      <c r="Z144" s="27">
        <f t="shared" si="303"/>
        <v>0.98156637609563191</v>
      </c>
      <c r="AA144" s="27">
        <f t="shared" si="303"/>
        <v>2.0621692278275576</v>
      </c>
      <c r="AB144" s="27">
        <f t="shared" si="304"/>
        <v>3.0437356039231895</v>
      </c>
      <c r="AH144" t="str">
        <f t="shared" ref="AH144" si="327">L144</f>
        <v>92 Elementary administration and service occupations</v>
      </c>
      <c r="AI144" s="27">
        <f t="shared" si="305"/>
        <v>0.49501032418459889</v>
      </c>
      <c r="AJ144" s="27">
        <f t="shared" si="305"/>
        <v>-9.0177444985672928E-3</v>
      </c>
      <c r="AK144" s="27">
        <f t="shared" si="305"/>
        <v>0.4401425300692976</v>
      </c>
      <c r="AL144" s="27">
        <f t="shared" si="305"/>
        <v>1.0372417513597205</v>
      </c>
      <c r="AM144" s="27">
        <f t="shared" si="306"/>
        <v>1.4773842814290181</v>
      </c>
      <c r="AS144" t="str">
        <f t="shared" ref="AS144" si="328">W144</f>
        <v>92 Elementary administration and service occupations</v>
      </c>
      <c r="AT144" s="27">
        <f t="shared" si="307"/>
        <v>0.31827403939528187</v>
      </c>
      <c r="AU144" s="27">
        <f t="shared" si="307"/>
        <v>7.6036571462950953E-2</v>
      </c>
      <c r="AV144" s="27">
        <f t="shared" si="307"/>
        <v>0.38545324450795526</v>
      </c>
      <c r="AW144" s="27">
        <f t="shared" si="307"/>
        <v>0.94536915005217903</v>
      </c>
      <c r="AX144" s="27">
        <f t="shared" si="308"/>
        <v>1.3308223945601343</v>
      </c>
      <c r="BD144" t="str">
        <f t="shared" ref="BD144" si="329">AH144</f>
        <v>92 Elementary administration and service occupations</v>
      </c>
      <c r="BE144" s="27">
        <f t="shared" si="309"/>
        <v>-1.3785101495346055</v>
      </c>
      <c r="BF144" s="27">
        <f t="shared" si="309"/>
        <v>8.4261534056931708E-2</v>
      </c>
      <c r="BG144" s="27">
        <f t="shared" si="309"/>
        <v>-0.30603664309037448</v>
      </c>
      <c r="BH144" s="27">
        <f t="shared" si="309"/>
        <v>-0.19811819265047603</v>
      </c>
      <c r="BI144" s="27">
        <f t="shared" si="310"/>
        <v>-0.50415483574085052</v>
      </c>
      <c r="BO144" t="str">
        <f t="shared" ref="BO144" si="330">AS144</f>
        <v>92 Elementary administration and service occupations</v>
      </c>
      <c r="BP144" s="27">
        <f t="shared" si="311"/>
        <v>-0.35052268438013812</v>
      </c>
      <c r="BQ144" s="27">
        <f t="shared" si="311"/>
        <v>-2.0574560344341073</v>
      </c>
      <c r="BR144" s="27">
        <f t="shared" si="311"/>
        <v>0.66644492864617533</v>
      </c>
      <c r="BS144" s="27">
        <f t="shared" si="311"/>
        <v>-1.6872907519760822</v>
      </c>
      <c r="BT144" s="27">
        <f t="shared" si="312"/>
        <v>-1.0208458233299069</v>
      </c>
      <c r="BZ144" t="str">
        <f t="shared" ref="BZ144" si="331">BD144</f>
        <v>92 Elementary administration and service occupations</v>
      </c>
      <c r="CA144" s="68">
        <f t="shared" si="313"/>
        <v>-1.2081763648894661</v>
      </c>
      <c r="CB144" s="68">
        <f t="shared" si="313"/>
        <v>-2.4652390550470429</v>
      </c>
      <c r="CC144" s="68">
        <f t="shared" si="313"/>
        <v>0.10702014616734168</v>
      </c>
      <c r="CD144" s="68">
        <f t="shared" si="313"/>
        <v>-4.1059466217015199</v>
      </c>
      <c r="CE144" s="68">
        <f t="shared" si="314"/>
        <v>-3.9989264755341782</v>
      </c>
      <c r="CK144" t="str">
        <f t="shared" ref="CK144" si="332">BO144</f>
        <v>92 Elementary administration and service occupations</v>
      </c>
      <c r="CL144" s="68">
        <f t="shared" si="315"/>
        <v>-0.77641695893838492</v>
      </c>
      <c r="CM144" s="68">
        <f t="shared" si="315"/>
        <v>-0.88167323525421804</v>
      </c>
      <c r="CN144" s="68">
        <f t="shared" si="315"/>
        <v>-1.1173576733868327</v>
      </c>
      <c r="CO144" s="68">
        <f t="shared" si="315"/>
        <v>-0.77732708302845488</v>
      </c>
      <c r="CP144" s="68">
        <f t="shared" si="316"/>
        <v>-1.8946847564152876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1.615574391468221</v>
      </c>
      <c r="C146" s="29">
        <f>D35-C35</f>
        <v>0.78420040486721554</v>
      </c>
      <c r="D146" s="29">
        <f>E35-D35</f>
        <v>1.5581042894692096</v>
      </c>
      <c r="E146" s="29">
        <f>F35-E35</f>
        <v>3.1078986709677654</v>
      </c>
      <c r="F146" s="29">
        <f t="shared" ref="F146" si="334">F35-D35</f>
        <v>4.666002960436975</v>
      </c>
      <c r="L146" s="24" t="str">
        <f t="shared" ref="L146" si="335">L35</f>
        <v>All occupations</v>
      </c>
      <c r="M146" s="29">
        <f>N35-M35</f>
        <v>11.428328591225409</v>
      </c>
      <c r="N146" s="29">
        <f t="shared" ref="N146" si="336">O35-N35</f>
        <v>5.4663573498428093</v>
      </c>
      <c r="O146" s="29">
        <f>P35-O35</f>
        <v>11.427252799882012</v>
      </c>
      <c r="P146" s="29">
        <f>Q35-P35</f>
        <v>22.374799715956129</v>
      </c>
      <c r="Q146" s="29">
        <f>Q35-O35</f>
        <v>33.802052515838142</v>
      </c>
      <c r="W146" s="24" t="str">
        <f t="shared" ref="W146" si="337">W35</f>
        <v>All occupations</v>
      </c>
      <c r="X146" s="29">
        <f>Y35-X35</f>
        <v>10.721969408875992</v>
      </c>
      <c r="Y146" s="29">
        <f t="shared" ref="Y146" si="338">Z35-Y35</f>
        <v>-0.14948321421218225</v>
      </c>
      <c r="Z146" s="29">
        <f>AA35-Z35</f>
        <v>9.0918592191184757</v>
      </c>
      <c r="AA146" s="29">
        <f>AB35-AA35</f>
        <v>20.717768303855394</v>
      </c>
      <c r="AB146" s="29">
        <f>AB35-Z35</f>
        <v>29.809627522973869</v>
      </c>
      <c r="AH146" s="24" t="str">
        <f t="shared" ref="AH146" si="339">AH35</f>
        <v>All occupations</v>
      </c>
      <c r="AI146" s="29">
        <f>AJ35-AI35</f>
        <v>0.99056185952311182</v>
      </c>
      <c r="AJ146" s="29">
        <f t="shared" ref="AJ146" si="340">AK35-AJ35</f>
        <v>-0.32731156176359377</v>
      </c>
      <c r="AK146" s="29">
        <f>AL35-AK35</f>
        <v>-0.11684404930844039</v>
      </c>
      <c r="AL146" s="29">
        <f>AM35-AL35</f>
        <v>3.7506765767420447</v>
      </c>
      <c r="AM146" s="29">
        <f>AM35-AK35</f>
        <v>3.6338325274336043</v>
      </c>
      <c r="AS146" s="24" t="str">
        <f t="shared" ref="AS146" si="341">AS35</f>
        <v>All occupations</v>
      </c>
      <c r="AT146" s="29">
        <f>AU35-AT35</f>
        <v>2.7141424205059153</v>
      </c>
      <c r="AU146" s="29">
        <f t="shared" ref="AU146" si="342">AV35-AU35</f>
        <v>0.14320716123938126</v>
      </c>
      <c r="AV146" s="29">
        <f>AW35-AV35</f>
        <v>0.89906040219285899</v>
      </c>
      <c r="AW146" s="29">
        <f>AX35-AW35</f>
        <v>4.9723532232119112</v>
      </c>
      <c r="AX146" s="29">
        <f>AX35-AV35</f>
        <v>5.8714136254047702</v>
      </c>
      <c r="BD146" s="24" t="str">
        <f t="shared" ref="BD146" si="343">BD35</f>
        <v>All occupations</v>
      </c>
      <c r="BE146" s="29">
        <f>BF35-BE35</f>
        <v>-6.8668133424650506</v>
      </c>
      <c r="BF146" s="29">
        <f t="shared" ref="BF146" si="344">BG35-BF35</f>
        <v>5.1631714910026005</v>
      </c>
      <c r="BG146" s="29">
        <f>BH35-BG35</f>
        <v>-2.196122040704708</v>
      </c>
      <c r="BH146" s="29">
        <f>BI35-BH35</f>
        <v>-0.50796118608023733</v>
      </c>
      <c r="BI146" s="29">
        <f>BI35-BG35</f>
        <v>-2.7040832267849453</v>
      </c>
      <c r="BO146" s="24" t="str">
        <f t="shared" ref="BO146" si="345">BO35</f>
        <v>All occupations</v>
      </c>
      <c r="BP146" s="29">
        <f>BQ35-BP35</f>
        <v>-4.5801836111748173</v>
      </c>
      <c r="BQ146" s="29">
        <f t="shared" ref="BQ146" si="346">BR35-BQ35</f>
        <v>-9.5917876568595375</v>
      </c>
      <c r="BR146" s="29">
        <f>BS35-BR35</f>
        <v>-2.60315737396256</v>
      </c>
      <c r="BS146" s="29">
        <f>BT35-BS35</f>
        <v>-15.987038335378557</v>
      </c>
      <c r="BT146" s="29">
        <f>BT35-BR35</f>
        <v>-18.590195709341117</v>
      </c>
      <c r="BZ146" s="24" t="str">
        <f t="shared" ref="BZ146" si="347">BZ35</f>
        <v>All occupations</v>
      </c>
      <c r="CA146" s="70">
        <f>CB35-CA35</f>
        <v>-9.7802280990856048</v>
      </c>
      <c r="CB146" s="70">
        <f t="shared" ref="CB146" si="348">CC35-CB35</f>
        <v>-9.2807705428393064</v>
      </c>
      <c r="CC146" s="70">
        <f>CD35-CC35</f>
        <v>-3.8471846469293993</v>
      </c>
      <c r="CD146" s="70">
        <f>CE35-CD35</f>
        <v>-19.070619088992252</v>
      </c>
      <c r="CE146" s="70">
        <f>CE35-CC35</f>
        <v>-22.917803735921652</v>
      </c>
      <c r="CK146" s="24" t="str">
        <f t="shared" ref="CK146" si="349">CK35</f>
        <v>All occupations</v>
      </c>
      <c r="CL146" s="70">
        <f>CM35-CL35</f>
        <v>-0.42035161887293881</v>
      </c>
      <c r="CM146" s="70">
        <f t="shared" ref="CM146" si="350">CN35-CM35</f>
        <v>-2.8955834312775863</v>
      </c>
      <c r="CN146" s="70">
        <f>CO35-CN35</f>
        <v>-1.2289685997573336</v>
      </c>
      <c r="CO146" s="70">
        <f>CP35-CO35</f>
        <v>-0.91587788028212813</v>
      </c>
      <c r="CP146" s="70">
        <f>CP35-CN35</f>
        <v>-2.1448464800394618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Solent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0.82472247737799542</v>
      </c>
      <c r="C8" s="69">
        <f>'Basic T2'!O8</f>
        <v>7.2155173837660449</v>
      </c>
      <c r="D8" s="69">
        <f>'Basic T2'!Z8</f>
        <v>14.90909979268787</v>
      </c>
      <c r="E8" s="69">
        <f>'Basic T2'!AK8</f>
        <v>3.0819530436245901</v>
      </c>
      <c r="F8" s="69">
        <f>'Basic T2'!AV8</f>
        <v>4.3735166497023048</v>
      </c>
      <c r="G8" s="69">
        <f>'Basic T2'!BG8</f>
        <v>9.0976336687701007</v>
      </c>
      <c r="H8" s="69">
        <f>'Basic T2'!BR8</f>
        <v>6.4874345333742465</v>
      </c>
      <c r="I8" s="69">
        <f>'Basic T2'!CC8</f>
        <v>4.2637468123224922</v>
      </c>
      <c r="J8" s="69">
        <f>'Basic T2'!CN8</f>
        <v>0.77584440747284367</v>
      </c>
      <c r="K8" s="309">
        <f>SUM(B8:J8)</f>
        <v>51.0294687690985</v>
      </c>
      <c r="L8" s="97"/>
      <c r="M8" s="97">
        <f t="shared" ref="M8:M33" si="0">B8/B$35*100</f>
        <v>8.0259074645728621</v>
      </c>
      <c r="N8" s="97">
        <f t="shared" ref="N8:N33" si="1">C8/C$35*100</f>
        <v>9.8490030876764347</v>
      </c>
      <c r="O8" s="97">
        <f t="shared" ref="O8:O33" si="2">D8/D$35*100</f>
        <v>11.464902034068245</v>
      </c>
      <c r="P8" s="97">
        <f t="shared" ref="P8:P33" si="3">E8/E$35*100</f>
        <v>8.3784162697729681</v>
      </c>
      <c r="Q8" s="97">
        <f t="shared" ref="Q8:Q33" si="4">F8/F$35*100</f>
        <v>11.830516915805593</v>
      </c>
      <c r="R8" s="97">
        <f t="shared" ref="R8:R33" si="5">G8/G$35*100</f>
        <v>7.4628474600131165</v>
      </c>
      <c r="S8" s="97">
        <f t="shared" ref="S8:S33" si="6">H8/H$35*100</f>
        <v>6.2006009245021465</v>
      </c>
      <c r="T8" s="97">
        <f t="shared" ref="T8:T33" si="7">I8/I$35*100</f>
        <v>6.8925419708861275</v>
      </c>
      <c r="U8" s="97">
        <f t="shared" ref="U8:U33" si="8">J8/J$35*100</f>
        <v>3.9907167873990348</v>
      </c>
      <c r="V8" s="97">
        <f t="shared" ref="V8:V33" si="9">K8/K$35*100</f>
        <v>8.574018046975036</v>
      </c>
      <c r="W8" s="97"/>
      <c r="X8" s="97">
        <f t="shared" ref="X8:X32" si="10">IF($K8&gt;0,B8/$K8*100,0)</f>
        <v>1.6161690436358529</v>
      </c>
      <c r="Y8" s="97">
        <f t="shared" ref="Y8:AG23" si="11">IF($K8&gt;0,C8/$K8*100,0)</f>
        <v>14.139902996864995</v>
      </c>
      <c r="Z8" s="97">
        <f t="shared" si="11"/>
        <v>29.216647071419743</v>
      </c>
      <c r="AA8" s="97">
        <f t="shared" si="11"/>
        <v>6.0395554136963767</v>
      </c>
      <c r="AB8" s="97">
        <f t="shared" si="11"/>
        <v>8.5705706040011531</v>
      </c>
      <c r="AC8" s="97">
        <f t="shared" si="11"/>
        <v>17.828195919372927</v>
      </c>
      <c r="AD8" s="97">
        <f t="shared" si="11"/>
        <v>12.713113990523823</v>
      </c>
      <c r="AE8" s="97">
        <f t="shared" si="11"/>
        <v>8.3554599237851654</v>
      </c>
      <c r="AF8" s="97">
        <f>IF($K8&gt;0,J8/$K8*100,0)</f>
        <v>1.5203850366999421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0.29262946853182198</v>
      </c>
      <c r="C9" s="69">
        <f>'Basic T2'!O9</f>
        <v>2.6354934966800974</v>
      </c>
      <c r="D9" s="69">
        <f>'Basic T2'!Z9</f>
        <v>4.9856494671031566</v>
      </c>
      <c r="E9" s="69">
        <f>'Basic T2'!AK9</f>
        <v>1.5879552340983187</v>
      </c>
      <c r="F9" s="69">
        <f>'Basic T2'!AV9</f>
        <v>1.6533365748436724</v>
      </c>
      <c r="G9" s="69">
        <f>'Basic T2'!BG9</f>
        <v>3.6495281928028214</v>
      </c>
      <c r="H9" s="69">
        <f>'Basic T2'!BR9</f>
        <v>3.5171193516279806</v>
      </c>
      <c r="I9" s="69">
        <f>'Basic T2'!CC9</f>
        <v>1.8810397102565537</v>
      </c>
      <c r="J9" s="69">
        <f>'Basic T2'!CN9</f>
        <v>0.60217959539450749</v>
      </c>
      <c r="K9" s="309">
        <f>SUM(B9:J9)</f>
        <v>20.804931091338929</v>
      </c>
      <c r="L9" s="97"/>
      <c r="M9" s="97">
        <f t="shared" si="0"/>
        <v>2.8477664914752858</v>
      </c>
      <c r="N9" s="97">
        <f t="shared" si="1"/>
        <v>3.5973835562718213</v>
      </c>
      <c r="O9" s="97">
        <f t="shared" si="2"/>
        <v>3.833898995335467</v>
      </c>
      <c r="P9" s="97">
        <f t="shared" si="3"/>
        <v>4.316921698908633</v>
      </c>
      <c r="Q9" s="97">
        <f t="shared" si="4"/>
        <v>4.4723337951713384</v>
      </c>
      <c r="R9" s="97">
        <f t="shared" si="5"/>
        <v>2.9937314685904233</v>
      </c>
      <c r="S9" s="97">
        <f t="shared" si="6"/>
        <v>3.3616144241760746</v>
      </c>
      <c r="T9" s="97">
        <f t="shared" si="7"/>
        <v>3.0407868296439893</v>
      </c>
      <c r="U9" s="97">
        <f t="shared" si="8"/>
        <v>3.097435770914073</v>
      </c>
      <c r="V9" s="97">
        <f t="shared" si="9"/>
        <v>3.4956635635453299</v>
      </c>
      <c r="W9" s="97"/>
      <c r="X9" s="97">
        <f t="shared" si="10"/>
        <v>1.4065389942754645</v>
      </c>
      <c r="Y9" s="97">
        <f t="shared" si="11"/>
        <v>12.667638672339802</v>
      </c>
      <c r="Z9" s="97">
        <f t="shared" si="11"/>
        <v>23.963787456035735</v>
      </c>
      <c r="AA9" s="97">
        <f t="shared" si="11"/>
        <v>7.6325906926910365</v>
      </c>
      <c r="AB9" s="97">
        <f t="shared" si="11"/>
        <v>7.9468495597755417</v>
      </c>
      <c r="AC9" s="97">
        <f t="shared" si="11"/>
        <v>17.541649990478057</v>
      </c>
      <c r="AD9" s="97">
        <f t="shared" si="11"/>
        <v>16.905219902853482</v>
      </c>
      <c r="AE9" s="97">
        <f t="shared" si="11"/>
        <v>9.0413167051518304</v>
      </c>
      <c r="AF9" s="97">
        <f t="shared" si="11"/>
        <v>2.8944080263990601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2.1328094901666308</v>
      </c>
      <c r="C10" s="69">
        <f>'Basic T2'!O10</f>
        <v>8.8179553236484995</v>
      </c>
      <c r="D10" s="69">
        <f>'Basic T2'!Z10</f>
        <v>13.152103287361363</v>
      </c>
      <c r="E10" s="69">
        <f>'Basic T2'!AK10</f>
        <v>1.464549405191623</v>
      </c>
      <c r="F10" s="69">
        <f>'Basic T2'!AV10</f>
        <v>3.5552088154800137</v>
      </c>
      <c r="G10" s="69">
        <f>'Basic T2'!BG10</f>
        <v>4.713040077600879</v>
      </c>
      <c r="H10" s="69">
        <f>'Basic T2'!BR10</f>
        <v>3.1370990811795485</v>
      </c>
      <c r="I10" s="69">
        <f>'Basic T2'!CC10</f>
        <v>1.8006283227267781</v>
      </c>
      <c r="J10" s="69">
        <f>'Basic T2'!CN10</f>
        <v>0.4278866185149392</v>
      </c>
      <c r="K10" s="309">
        <f t="shared" ref="K10:K32" si="12">SUM(B10:J10)</f>
        <v>39.20128042187028</v>
      </c>
      <c r="L10" s="97"/>
      <c r="M10" s="97">
        <f t="shared" si="0"/>
        <v>20.75574763290297</v>
      </c>
      <c r="N10" s="97">
        <f t="shared" si="1"/>
        <v>12.036291313635186</v>
      </c>
      <c r="O10" s="97">
        <f t="shared" si="2"/>
        <v>10.113794784947267</v>
      </c>
      <c r="P10" s="97">
        <f t="shared" si="3"/>
        <v>3.9814378709393763</v>
      </c>
      <c r="Q10" s="97">
        <f t="shared" si="4"/>
        <v>9.6169653392357368</v>
      </c>
      <c r="R10" s="97">
        <f t="shared" si="5"/>
        <v>3.8661371135224769</v>
      </c>
      <c r="S10" s="97">
        <f t="shared" si="6"/>
        <v>2.9983962632605428</v>
      </c>
      <c r="T10" s="97">
        <f t="shared" si="7"/>
        <v>2.910798139442127</v>
      </c>
      <c r="U10" s="97">
        <f t="shared" si="8"/>
        <v>2.2009236583570315</v>
      </c>
      <c r="V10" s="97">
        <f t="shared" si="9"/>
        <v>6.5866350152008994</v>
      </c>
      <c r="W10" s="97"/>
      <c r="X10" s="97">
        <f t="shared" si="10"/>
        <v>5.4406628232906966</v>
      </c>
      <c r="Y10" s="97">
        <f t="shared" si="11"/>
        <v>22.494049247251088</v>
      </c>
      <c r="Z10" s="97">
        <f t="shared" si="11"/>
        <v>33.550188018919513</v>
      </c>
      <c r="AA10" s="97">
        <f t="shared" si="11"/>
        <v>3.7359733902328234</v>
      </c>
      <c r="AB10" s="97">
        <f t="shared" si="11"/>
        <v>9.0691140116346123</v>
      </c>
      <c r="AC10" s="97">
        <f t="shared" si="11"/>
        <v>12.022668716125629</v>
      </c>
      <c r="AD10" s="97">
        <f t="shared" si="11"/>
        <v>8.002542384889475</v>
      </c>
      <c r="AE10" s="97">
        <f t="shared" si="11"/>
        <v>4.5932895643944649</v>
      </c>
      <c r="AF10" s="97">
        <f t="shared" si="11"/>
        <v>1.0915118432616873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1.6714061994480989</v>
      </c>
      <c r="C11" s="69">
        <f>'Basic T2'!O11</f>
        <v>5.1657639335790657</v>
      </c>
      <c r="D11" s="69">
        <f>'Basic T2'!Z11</f>
        <v>9.8374278502966561</v>
      </c>
      <c r="E11" s="69">
        <f>'Basic T2'!AK11</f>
        <v>3.1378713782547716</v>
      </c>
      <c r="F11" s="69">
        <f>'Basic T2'!AV11</f>
        <v>0.74281732440861037</v>
      </c>
      <c r="G11" s="69">
        <f>'Basic T2'!BG11</f>
        <v>2.6924128385261596</v>
      </c>
      <c r="H11" s="69">
        <f>'Basic T2'!BR11</f>
        <v>1.6905222373853528</v>
      </c>
      <c r="I11" s="69">
        <f>'Basic T2'!CC11</f>
        <v>0.88369610653034258</v>
      </c>
      <c r="J11" s="69">
        <f>'Basic T2'!CN11</f>
        <v>0.1323743426467231</v>
      </c>
      <c r="K11" s="309">
        <f t="shared" si="12"/>
        <v>25.954292211075781</v>
      </c>
      <c r="L11" s="97"/>
      <c r="M11" s="97">
        <f t="shared" si="0"/>
        <v>16.265533995304892</v>
      </c>
      <c r="N11" s="97">
        <f t="shared" si="1"/>
        <v>7.0511402337545022</v>
      </c>
      <c r="O11" s="97">
        <f t="shared" si="2"/>
        <v>7.5648528844230372</v>
      </c>
      <c r="P11" s="97">
        <f t="shared" si="3"/>
        <v>8.5304325652883364</v>
      </c>
      <c r="Q11" s="97">
        <f t="shared" si="4"/>
        <v>2.0093470828258284</v>
      </c>
      <c r="R11" s="97">
        <f t="shared" si="5"/>
        <v>2.2086035825201584</v>
      </c>
      <c r="S11" s="97">
        <f t="shared" si="6"/>
        <v>1.6157779618580632</v>
      </c>
      <c r="T11" s="97">
        <f t="shared" si="7"/>
        <v>1.4285352230967212</v>
      </c>
      <c r="U11" s="97">
        <f t="shared" si="8"/>
        <v>0.68089491440934369</v>
      </c>
      <c r="V11" s="97">
        <f t="shared" si="9"/>
        <v>4.3608639318029621</v>
      </c>
      <c r="W11" s="97"/>
      <c r="X11" s="97">
        <f t="shared" si="10"/>
        <v>6.4398065100570916</v>
      </c>
      <c r="Y11" s="97">
        <f t="shared" si="11"/>
        <v>19.903312683574619</v>
      </c>
      <c r="Z11" s="97">
        <f t="shared" si="11"/>
        <v>37.902893942523363</v>
      </c>
      <c r="AA11" s="97">
        <f t="shared" si="11"/>
        <v>12.089990174787777</v>
      </c>
      <c r="AB11" s="97">
        <f t="shared" si="11"/>
        <v>2.8620211191566192</v>
      </c>
      <c r="AC11" s="97">
        <f t="shared" si="11"/>
        <v>10.373670823422396</v>
      </c>
      <c r="AD11" s="97">
        <f t="shared" si="11"/>
        <v>6.5134592137478364</v>
      </c>
      <c r="AE11" s="97">
        <f t="shared" si="11"/>
        <v>3.4048168192898456</v>
      </c>
      <c r="AF11" s="97">
        <f t="shared" si="11"/>
        <v>0.51002871344044376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2.5931070740093136</v>
      </c>
      <c r="C12" s="69">
        <f>'Basic T2'!O12</f>
        <v>14.8949219777439</v>
      </c>
      <c r="D12" s="69">
        <f>'Basic T2'!Z12</f>
        <v>8.2789243034156179</v>
      </c>
      <c r="E12" s="69">
        <f>'Basic T2'!AK12</f>
        <v>0.64187444886463807</v>
      </c>
      <c r="F12" s="69">
        <f>'Basic T2'!AV12</f>
        <v>0.31489381615401746</v>
      </c>
      <c r="G12" s="69">
        <f>'Basic T2'!BG12</f>
        <v>1.1741156580575869</v>
      </c>
      <c r="H12" s="69">
        <f>'Basic T2'!BR12</f>
        <v>0.85589346929338428</v>
      </c>
      <c r="I12" s="69">
        <f>'Basic T2'!CC12</f>
        <v>0.52866642537789932</v>
      </c>
      <c r="J12" s="69">
        <f>'Basic T2'!CN12</f>
        <v>0.11851130058028142</v>
      </c>
      <c r="K12" s="309">
        <f t="shared" si="12"/>
        <v>29.400908473496639</v>
      </c>
      <c r="L12" s="97"/>
      <c r="M12" s="97">
        <f t="shared" si="0"/>
        <v>25.235200922248239</v>
      </c>
      <c r="N12" s="97">
        <f t="shared" si="1"/>
        <v>20.331200764557099</v>
      </c>
      <c r="O12" s="97">
        <f t="shared" si="2"/>
        <v>6.366384114799378</v>
      </c>
      <c r="P12" s="97">
        <f t="shared" si="3"/>
        <v>1.744962122847358</v>
      </c>
      <c r="Q12" s="97">
        <f t="shared" si="4"/>
        <v>0.85179888796039149</v>
      </c>
      <c r="R12" s="97">
        <f t="shared" si="5"/>
        <v>0.96313463209397943</v>
      </c>
      <c r="S12" s="97">
        <f t="shared" si="6"/>
        <v>0.81805123576570438</v>
      </c>
      <c r="T12" s="97">
        <f t="shared" si="7"/>
        <v>0.85461348572212159</v>
      </c>
      <c r="U12" s="97">
        <f t="shared" si="8"/>
        <v>0.6095874793539402</v>
      </c>
      <c r="V12" s="97">
        <f t="shared" si="9"/>
        <v>4.9399675507081477</v>
      </c>
      <c r="W12" s="97"/>
      <c r="X12" s="97">
        <f t="shared" si="10"/>
        <v>8.8198195519939873</v>
      </c>
      <c r="Y12" s="97">
        <f t="shared" si="11"/>
        <v>50.661434462716969</v>
      </c>
      <c r="Z12" s="97">
        <f t="shared" si="11"/>
        <v>28.15873635632256</v>
      </c>
      <c r="AA12" s="97">
        <f t="shared" si="11"/>
        <v>2.183178963477451</v>
      </c>
      <c r="AB12" s="97">
        <f t="shared" si="11"/>
        <v>1.0710343064326655</v>
      </c>
      <c r="AC12" s="97">
        <f t="shared" si="11"/>
        <v>3.9934672736932262</v>
      </c>
      <c r="AD12" s="97">
        <f t="shared" si="11"/>
        <v>2.9111123218009638</v>
      </c>
      <c r="AE12" s="97">
        <f t="shared" si="11"/>
        <v>1.798129557304204</v>
      </c>
      <c r="AF12" s="97">
        <f t="shared" si="11"/>
        <v>0.40308720625797351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0.82821047471431064</v>
      </c>
      <c r="C13" s="69">
        <f>'Basic T2'!O13</f>
        <v>9.8993901893769483</v>
      </c>
      <c r="D13" s="69">
        <f>'Basic T2'!Z13</f>
        <v>15.488745166513718</v>
      </c>
      <c r="E13" s="69">
        <f>'Basic T2'!AK13</f>
        <v>1.6102923317393318</v>
      </c>
      <c r="F13" s="69">
        <f>'Basic T2'!AV13</f>
        <v>2.4958754812536679</v>
      </c>
      <c r="G13" s="69">
        <f>'Basic T2'!BG13</f>
        <v>5.4142049304898174</v>
      </c>
      <c r="H13" s="69">
        <f>'Basic T2'!BR13</f>
        <v>3.3606453681094575</v>
      </c>
      <c r="I13" s="69">
        <f>'Basic T2'!CC13</f>
        <v>1.9669671483206315</v>
      </c>
      <c r="J13" s="69">
        <f>'Basic T2'!CN13</f>
        <v>0.43704437166800236</v>
      </c>
      <c r="K13" s="309">
        <f t="shared" si="12"/>
        <v>41.501375462185891</v>
      </c>
      <c r="L13" s="97"/>
      <c r="M13" s="97">
        <f t="shared" si="0"/>
        <v>8.0598514210258791</v>
      </c>
      <c r="N13" s="97">
        <f t="shared" si="1"/>
        <v>13.512423206220451</v>
      </c>
      <c r="O13" s="97">
        <f t="shared" si="2"/>
        <v>11.91064171773939</v>
      </c>
      <c r="P13" s="97">
        <f t="shared" si="3"/>
        <v>4.3776460187298296</v>
      </c>
      <c r="Q13" s="97">
        <f t="shared" si="4"/>
        <v>6.7514312773282379</v>
      </c>
      <c r="R13" s="97">
        <f t="shared" si="5"/>
        <v>4.4413071557495218</v>
      </c>
      <c r="S13" s="97">
        <f t="shared" si="6"/>
        <v>3.2120587374289973</v>
      </c>
      <c r="T13" s="97">
        <f t="shared" si="7"/>
        <v>3.1796924681297716</v>
      </c>
      <c r="U13" s="97">
        <f t="shared" si="8"/>
        <v>2.2480284629941196</v>
      </c>
      <c r="V13" s="97">
        <f t="shared" si="9"/>
        <v>6.9730990890218312</v>
      </c>
      <c r="W13" s="97"/>
      <c r="X13" s="97">
        <f t="shared" si="10"/>
        <v>1.9956217486549026</v>
      </c>
      <c r="Y13" s="97">
        <f t="shared" si="11"/>
        <v>23.853161682308116</v>
      </c>
      <c r="Z13" s="97">
        <f t="shared" si="11"/>
        <v>37.321040553526565</v>
      </c>
      <c r="AA13" s="97">
        <f t="shared" si="11"/>
        <v>3.8800938855786957</v>
      </c>
      <c r="AB13" s="97">
        <f t="shared" si="11"/>
        <v>6.0139584615160349</v>
      </c>
      <c r="AC13" s="97">
        <f t="shared" si="11"/>
        <v>13.045844553809999</v>
      </c>
      <c r="AD13" s="97">
        <f t="shared" si="11"/>
        <v>8.09767225949299</v>
      </c>
      <c r="AE13" s="97">
        <f t="shared" si="11"/>
        <v>4.7395227903056849</v>
      </c>
      <c r="AF13" s="97">
        <f t="shared" si="11"/>
        <v>1.0530840648070008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0.26710916215964942</v>
      </c>
      <c r="C14" s="69">
        <f>'Basic T2'!O14</f>
        <v>1.5252145383229359</v>
      </c>
      <c r="D14" s="69">
        <f>'Basic T2'!Z14</f>
        <v>2.937706345771026</v>
      </c>
      <c r="E14" s="69">
        <f>'Basic T2'!AK14</f>
        <v>0.56388596639926236</v>
      </c>
      <c r="F14" s="69">
        <f>'Basic T2'!AV14</f>
        <v>1.2485581584081102</v>
      </c>
      <c r="G14" s="69">
        <f>'Basic T2'!BG14</f>
        <v>1.9758318400948915</v>
      </c>
      <c r="H14" s="69">
        <f>'Basic T2'!BR14</f>
        <v>1.442186351714646</v>
      </c>
      <c r="I14" s="69">
        <f>'Basic T2'!CC14</f>
        <v>1.0341821041719443</v>
      </c>
      <c r="J14" s="69">
        <f>'Basic T2'!CN14</f>
        <v>0.23871266054567578</v>
      </c>
      <c r="K14" s="309">
        <f t="shared" si="12"/>
        <v>11.233387127588141</v>
      </c>
      <c r="L14" s="97"/>
      <c r="M14" s="97">
        <f t="shared" si="0"/>
        <v>2.5994118958035473</v>
      </c>
      <c r="N14" s="97">
        <f t="shared" si="1"/>
        <v>2.0818801893691967</v>
      </c>
      <c r="O14" s="97">
        <f t="shared" si="2"/>
        <v>2.2590576176600519</v>
      </c>
      <c r="P14" s="97">
        <f t="shared" si="3"/>
        <v>1.5329472215514122</v>
      </c>
      <c r="Q14" s="97">
        <f t="shared" si="4"/>
        <v>3.3773938906622574</v>
      </c>
      <c r="R14" s="97">
        <f t="shared" si="5"/>
        <v>1.6207875768709215</v>
      </c>
      <c r="S14" s="97">
        <f t="shared" si="6"/>
        <v>1.3784219293069424</v>
      </c>
      <c r="T14" s="97">
        <f t="shared" si="7"/>
        <v>1.6718027294546851</v>
      </c>
      <c r="U14" s="97">
        <f t="shared" si="8"/>
        <v>1.2278681300382512</v>
      </c>
      <c r="V14" s="97">
        <f t="shared" si="9"/>
        <v>1.8874439864622425</v>
      </c>
      <c r="W14" s="97"/>
      <c r="X14" s="97">
        <f t="shared" si="10"/>
        <v>2.3778149824789216</v>
      </c>
      <c r="Y14" s="97">
        <f t="shared" si="11"/>
        <v>13.577512472414954</v>
      </c>
      <c r="Z14" s="97">
        <f t="shared" si="11"/>
        <v>26.151563303256019</v>
      </c>
      <c r="AA14" s="97">
        <f t="shared" si="11"/>
        <v>5.01973233891683</v>
      </c>
      <c r="AB14" s="97">
        <f t="shared" si="11"/>
        <v>11.114707827897865</v>
      </c>
      <c r="AC14" s="97">
        <f t="shared" si="11"/>
        <v>17.588923248647191</v>
      </c>
      <c r="AD14" s="97">
        <f t="shared" si="11"/>
        <v>12.838392688993796</v>
      </c>
      <c r="AE14" s="97">
        <f t="shared" si="11"/>
        <v>9.2063247925649279</v>
      </c>
      <c r="AF14" s="97">
        <f t="shared" si="11"/>
        <v>2.1250283448294947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6.0378186057104946E-2</v>
      </c>
      <c r="C15" s="69">
        <f>'Basic T2'!O15</f>
        <v>1.3509948447047304</v>
      </c>
      <c r="D15" s="69">
        <f>'Basic T2'!Z15</f>
        <v>3.6431774720130154</v>
      </c>
      <c r="E15" s="69">
        <f>'Basic T2'!AK15</f>
        <v>1.7511390223745742</v>
      </c>
      <c r="F15" s="69">
        <f>'Basic T2'!AV15</f>
        <v>0.58530784795974611</v>
      </c>
      <c r="G15" s="69">
        <f>'Basic T2'!BG15</f>
        <v>2.1704554021651865</v>
      </c>
      <c r="H15" s="69">
        <f>'Basic T2'!BR15</f>
        <v>1.4259909928251395</v>
      </c>
      <c r="I15" s="69">
        <f>'Basic T2'!CC15</f>
        <v>0.4224566653746335</v>
      </c>
      <c r="J15" s="69">
        <f>'Basic T2'!CN15</f>
        <v>8.1276563938726384E-2</v>
      </c>
      <c r="K15" s="309">
        <f t="shared" si="12"/>
        <v>11.491176997412857</v>
      </c>
      <c r="L15" s="97"/>
      <c r="M15" s="97">
        <f t="shared" si="0"/>
        <v>0.58757915233949121</v>
      </c>
      <c r="N15" s="97">
        <f t="shared" si="1"/>
        <v>1.844074608824096</v>
      </c>
      <c r="O15" s="97">
        <f t="shared" si="2"/>
        <v>2.8015556532688159</v>
      </c>
      <c r="P15" s="97">
        <f t="shared" si="3"/>
        <v>4.7605435475559492</v>
      </c>
      <c r="Q15" s="97">
        <f t="shared" si="4"/>
        <v>1.5832783891911968</v>
      </c>
      <c r="R15" s="97">
        <f t="shared" si="5"/>
        <v>1.7804385376301892</v>
      </c>
      <c r="S15" s="97">
        <f t="shared" si="6"/>
        <v>1.3629426274679322</v>
      </c>
      <c r="T15" s="97">
        <f t="shared" si="7"/>
        <v>0.68292054503798738</v>
      </c>
      <c r="U15" s="97">
        <f t="shared" si="8"/>
        <v>0.41806288091822003</v>
      </c>
      <c r="V15" s="97">
        <f t="shared" si="9"/>
        <v>1.9307580763307015</v>
      </c>
      <c r="W15" s="97"/>
      <c r="X15" s="97">
        <f t="shared" si="10"/>
        <v>0.52543082462917934</v>
      </c>
      <c r="Y15" s="97">
        <f t="shared" si="11"/>
        <v>11.756801283357619</v>
      </c>
      <c r="Z15" s="97">
        <f t="shared" si="11"/>
        <v>31.704128070024911</v>
      </c>
      <c r="AA15" s="97">
        <f t="shared" si="11"/>
        <v>15.238987466373796</v>
      </c>
      <c r="AB15" s="97">
        <f t="shared" si="11"/>
        <v>5.0935413151457265</v>
      </c>
      <c r="AC15" s="97">
        <f t="shared" si="11"/>
        <v>18.888016455179887</v>
      </c>
      <c r="AD15" s="97">
        <f t="shared" si="11"/>
        <v>12.40944241957277</v>
      </c>
      <c r="AE15" s="97">
        <f t="shared" si="11"/>
        <v>3.6763567863391722</v>
      </c>
      <c r="AF15" s="97">
        <f t="shared" si="11"/>
        <v>0.70729537937693521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2.7039268695701602E-2</v>
      </c>
      <c r="C16" s="69">
        <f>'Basic T2'!O16</f>
        <v>0.63475686426685241</v>
      </c>
      <c r="D16" s="69">
        <f>'Basic T2'!Z16</f>
        <v>2.6271982481871556</v>
      </c>
      <c r="E16" s="69">
        <f>'Basic T2'!AK16</f>
        <v>0.69246288815640533</v>
      </c>
      <c r="F16" s="69">
        <f>'Basic T2'!AV16</f>
        <v>0.55032644325864855</v>
      </c>
      <c r="G16" s="69">
        <f>'Basic T2'!BG16</f>
        <v>1.7838903451613095</v>
      </c>
      <c r="H16" s="69">
        <f>'Basic T2'!BR16</f>
        <v>1.8409834444353768</v>
      </c>
      <c r="I16" s="69">
        <f>'Basic T2'!CC16</f>
        <v>0.9955720688803843</v>
      </c>
      <c r="J16" s="69">
        <f>'Basic T2'!CN16</f>
        <v>0.12711022302708452</v>
      </c>
      <c r="K16" s="309">
        <f t="shared" si="12"/>
        <v>9.2793397940689193</v>
      </c>
      <c r="L16" s="97"/>
      <c r="M16" s="97">
        <f t="shared" si="0"/>
        <v>0.2631365997824725</v>
      </c>
      <c r="N16" s="97">
        <f t="shared" si="1"/>
        <v>0.86642744845346564</v>
      </c>
      <c r="O16" s="97">
        <f t="shared" si="2"/>
        <v>2.0202809665486314</v>
      </c>
      <c r="P16" s="97">
        <f t="shared" si="3"/>
        <v>1.8824888783900338</v>
      </c>
      <c r="Q16" s="97">
        <f t="shared" si="4"/>
        <v>1.4886524546853466</v>
      </c>
      <c r="R16" s="97">
        <f t="shared" si="5"/>
        <v>1.4633367330483815</v>
      </c>
      <c r="S16" s="97">
        <f t="shared" si="6"/>
        <v>1.7595867193471104</v>
      </c>
      <c r="T16" s="97">
        <f t="shared" si="7"/>
        <v>1.6093878393455059</v>
      </c>
      <c r="U16" s="97">
        <f t="shared" si="8"/>
        <v>0.65381782223129181</v>
      </c>
      <c r="V16" s="97">
        <f t="shared" si="9"/>
        <v>1.5591231650551647</v>
      </c>
      <c r="W16" s="97"/>
      <c r="X16" s="97">
        <f t="shared" si="10"/>
        <v>0.29139216038822402</v>
      </c>
      <c r="Y16" s="97">
        <f t="shared" si="11"/>
        <v>6.8405390723224757</v>
      </c>
      <c r="Z16" s="97">
        <f t="shared" si="11"/>
        <v>28.312340171726262</v>
      </c>
      <c r="AA16" s="97">
        <f t="shared" si="11"/>
        <v>7.4624154683828605</v>
      </c>
      <c r="AB16" s="97">
        <f t="shared" si="11"/>
        <v>5.9306637699634726</v>
      </c>
      <c r="AC16" s="97">
        <f t="shared" si="11"/>
        <v>19.224323979401202</v>
      </c>
      <c r="AD16" s="97">
        <f t="shared" si="11"/>
        <v>19.839595114429144</v>
      </c>
      <c r="AE16" s="97">
        <f t="shared" si="11"/>
        <v>10.728910579572963</v>
      </c>
      <c r="AF16" s="97">
        <f t="shared" si="11"/>
        <v>1.3698196838133856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0.18373493901181637</v>
      </c>
      <c r="C17" s="69">
        <f>'Basic T2'!O17</f>
        <v>2.9446888081368732</v>
      </c>
      <c r="D17" s="69">
        <f>'Basic T2'!Z17</f>
        <v>5.0511157857644866</v>
      </c>
      <c r="E17" s="69">
        <f>'Basic T2'!AK17</f>
        <v>0.65632714549312754</v>
      </c>
      <c r="F17" s="69">
        <f>'Basic T2'!AV17</f>
        <v>0.78804533624729356</v>
      </c>
      <c r="G17" s="69">
        <f>'Basic T2'!BG17</f>
        <v>1.8404394194216678</v>
      </c>
      <c r="H17" s="69">
        <f>'Basic T2'!BR17</f>
        <v>0.85871038976289971</v>
      </c>
      <c r="I17" s="69">
        <f>'Basic T2'!CC17</f>
        <v>0.6660954265484943</v>
      </c>
      <c r="J17" s="69">
        <f>'Basic T2'!CN17</f>
        <v>0.22302420836420295</v>
      </c>
      <c r="K17" s="309">
        <f t="shared" si="12"/>
        <v>13.212181458750861</v>
      </c>
      <c r="L17" s="97"/>
      <c r="M17" s="97">
        <f t="shared" si="0"/>
        <v>1.788043443663661</v>
      </c>
      <c r="N17" s="97">
        <f t="shared" si="1"/>
        <v>4.0194275228048806</v>
      </c>
      <c r="O17" s="97">
        <f t="shared" si="2"/>
        <v>3.8842417350326923</v>
      </c>
      <c r="P17" s="97">
        <f t="shared" si="3"/>
        <v>1.784252373821402</v>
      </c>
      <c r="Q17" s="97">
        <f t="shared" si="4"/>
        <v>2.1316904513282022</v>
      </c>
      <c r="R17" s="97">
        <f t="shared" si="5"/>
        <v>1.5097243026708742</v>
      </c>
      <c r="S17" s="97">
        <f t="shared" si="6"/>
        <v>0.82074360970453497</v>
      </c>
      <c r="T17" s="97">
        <f t="shared" si="7"/>
        <v>1.0767737593686986</v>
      </c>
      <c r="U17" s="97">
        <f t="shared" si="8"/>
        <v>1.1471713190721915</v>
      </c>
      <c r="V17" s="97">
        <f t="shared" si="9"/>
        <v>2.2199228210629105</v>
      </c>
      <c r="W17" s="97"/>
      <c r="X17" s="97">
        <f t="shared" si="10"/>
        <v>1.3906480136186949</v>
      </c>
      <c r="Y17" s="97">
        <f t="shared" si="11"/>
        <v>22.28768063268242</v>
      </c>
      <c r="Z17" s="97">
        <f t="shared" si="11"/>
        <v>38.230747901354071</v>
      </c>
      <c r="AA17" s="97">
        <f t="shared" si="11"/>
        <v>4.967591063914889</v>
      </c>
      <c r="AB17" s="97">
        <f t="shared" si="11"/>
        <v>5.9645361268130737</v>
      </c>
      <c r="AC17" s="97">
        <f t="shared" si="11"/>
        <v>13.929867866011516</v>
      </c>
      <c r="AD17" s="97">
        <f t="shared" si="11"/>
        <v>6.4993838636249395</v>
      </c>
      <c r="AE17" s="97">
        <f t="shared" si="11"/>
        <v>5.0415249641255686</v>
      </c>
      <c r="AF17" s="97">
        <f t="shared" si="11"/>
        <v>1.6880195678548353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0.58983830668565218</v>
      </c>
      <c r="C18" s="69">
        <f>'Basic T2'!O18</f>
        <v>5.7868638837261708</v>
      </c>
      <c r="D18" s="69">
        <f>'Basic T2'!Z18</f>
        <v>11.056254378310665</v>
      </c>
      <c r="E18" s="69">
        <f>'Basic T2'!AK18</f>
        <v>3.155092631427999</v>
      </c>
      <c r="F18" s="69">
        <f>'Basic T2'!AV18</f>
        <v>2.8254289650208997</v>
      </c>
      <c r="G18" s="69">
        <f>'Basic T2'!BG18</f>
        <v>7.5336280700029947</v>
      </c>
      <c r="H18" s="69">
        <f>'Basic T2'!BR18</f>
        <v>5.4312636830990364</v>
      </c>
      <c r="I18" s="69">
        <f>'Basic T2'!CC18</f>
        <v>2.9361959849657842</v>
      </c>
      <c r="J18" s="69">
        <f>'Basic T2'!CN18</f>
        <v>0.61884176854720818</v>
      </c>
      <c r="K18" s="309">
        <f t="shared" si="12"/>
        <v>39.933407671786412</v>
      </c>
      <c r="L18" s="97"/>
      <c r="M18" s="97">
        <f t="shared" si="0"/>
        <v>5.7400977884948103</v>
      </c>
      <c r="N18" s="97">
        <f t="shared" si="1"/>
        <v>7.8989263316048701</v>
      </c>
      <c r="O18" s="97">
        <f t="shared" si="2"/>
        <v>8.5021144853586978</v>
      </c>
      <c r="P18" s="97">
        <f t="shared" si="3"/>
        <v>8.577249251243666</v>
      </c>
      <c r="Q18" s="97">
        <f t="shared" si="4"/>
        <v>7.6428850836459246</v>
      </c>
      <c r="R18" s="97">
        <f t="shared" si="5"/>
        <v>6.179883599831296</v>
      </c>
      <c r="S18" s="97">
        <f t="shared" si="6"/>
        <v>5.1911273156420856</v>
      </c>
      <c r="T18" s="97">
        <f t="shared" si="7"/>
        <v>4.7464952662375142</v>
      </c>
      <c r="U18" s="97">
        <f t="shared" si="8"/>
        <v>3.1831411178555076</v>
      </c>
      <c r="V18" s="97">
        <f t="shared" si="9"/>
        <v>6.7096477058065362</v>
      </c>
      <c r="W18" s="97"/>
      <c r="X18" s="97">
        <f t="shared" si="10"/>
        <v>1.4770547796309965</v>
      </c>
      <c r="Y18" s="97">
        <f t="shared" si="11"/>
        <v>14.491284919355085</v>
      </c>
      <c r="Z18" s="97">
        <f t="shared" si="11"/>
        <v>27.686729039460573</v>
      </c>
      <c r="AA18" s="97">
        <f t="shared" si="11"/>
        <v>7.900885036808722</v>
      </c>
      <c r="AB18" s="97">
        <f t="shared" si="11"/>
        <v>7.075351515811434</v>
      </c>
      <c r="AC18" s="97">
        <f t="shared" si="11"/>
        <v>18.865477576875119</v>
      </c>
      <c r="AD18" s="97">
        <f t="shared" si="11"/>
        <v>13.600801934407192</v>
      </c>
      <c r="AE18" s="97">
        <f t="shared" si="11"/>
        <v>7.3527308490636365</v>
      </c>
      <c r="AF18" s="97">
        <f t="shared" si="11"/>
        <v>1.5496843485872349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0.33173288981097948</v>
      </c>
      <c r="C19" s="69">
        <f>'Basic T2'!O19</f>
        <v>3.5525564633410394</v>
      </c>
      <c r="D19" s="69">
        <f>'Basic T2'!Z19</f>
        <v>10.453869832868163</v>
      </c>
      <c r="E19" s="69">
        <f>'Basic T2'!AK19</f>
        <v>4.1311828671540489</v>
      </c>
      <c r="F19" s="69">
        <f>'Basic T2'!AV19</f>
        <v>3.5912764506255752</v>
      </c>
      <c r="G19" s="69">
        <f>'Basic T2'!BG19</f>
        <v>10.52459392120895</v>
      </c>
      <c r="H19" s="69">
        <f>'Basic T2'!BR19</f>
        <v>10.469131145650206</v>
      </c>
      <c r="I19" s="69">
        <f>'Basic T2'!CC19</f>
        <v>4.8487761951198047</v>
      </c>
      <c r="J19" s="69">
        <f>'Basic T2'!CN19</f>
        <v>1.0950598160069962</v>
      </c>
      <c r="K19" s="309">
        <f t="shared" si="12"/>
        <v>48.998179581785756</v>
      </c>
      <c r="L19" s="97"/>
      <c r="M19" s="97">
        <f t="shared" si="0"/>
        <v>3.2283071573881474</v>
      </c>
      <c r="N19" s="97">
        <f t="shared" si="1"/>
        <v>4.8491518647452345</v>
      </c>
      <c r="O19" s="97">
        <f t="shared" si="2"/>
        <v>8.0388886772034542</v>
      </c>
      <c r="P19" s="97">
        <f t="shared" si="3"/>
        <v>11.230790754314611</v>
      </c>
      <c r="Q19" s="97">
        <f t="shared" si="4"/>
        <v>9.7145295654361146</v>
      </c>
      <c r="R19" s="97">
        <f t="shared" si="5"/>
        <v>8.6333921404401757</v>
      </c>
      <c r="S19" s="97">
        <f t="shared" si="6"/>
        <v>10.006251920771108</v>
      </c>
      <c r="T19" s="97">
        <f t="shared" si="7"/>
        <v>7.838268758292541</v>
      </c>
      <c r="U19" s="97">
        <f t="shared" si="8"/>
        <v>5.6326675153589747</v>
      </c>
      <c r="V19" s="97">
        <f t="shared" si="9"/>
        <v>8.2327189785984629</v>
      </c>
      <c r="W19" s="97"/>
      <c r="X19" s="97">
        <f t="shared" si="10"/>
        <v>0.67703105021945664</v>
      </c>
      <c r="Y19" s="97">
        <f t="shared" si="11"/>
        <v>7.2503845931893389</v>
      </c>
      <c r="Z19" s="97">
        <f t="shared" si="11"/>
        <v>21.335220863499615</v>
      </c>
      <c r="AA19" s="97">
        <f t="shared" si="11"/>
        <v>8.431298677654846</v>
      </c>
      <c r="AB19" s="97">
        <f t="shared" si="11"/>
        <v>7.3294079112289534</v>
      </c>
      <c r="AC19" s="97">
        <f t="shared" si="11"/>
        <v>21.479561100105219</v>
      </c>
      <c r="AD19" s="97">
        <f t="shared" si="11"/>
        <v>21.36636755693252</v>
      </c>
      <c r="AE19" s="97">
        <f t="shared" si="11"/>
        <v>9.8958292665269862</v>
      </c>
      <c r="AF19" s="97">
        <f t="shared" si="11"/>
        <v>2.2348989806430812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3.4760991948139981E-2</v>
      </c>
      <c r="C20" s="69">
        <f>'Basic T2'!O20</f>
        <v>0.71484105212684035</v>
      </c>
      <c r="D20" s="69">
        <f>'Basic T2'!Z20</f>
        <v>2.0815235106270218</v>
      </c>
      <c r="E20" s="69">
        <f>'Basic T2'!AK20</f>
        <v>1.0662933522186033</v>
      </c>
      <c r="F20" s="69">
        <f>'Basic T2'!AV20</f>
        <v>0.81862589664509222</v>
      </c>
      <c r="G20" s="69">
        <f>'Basic T2'!BG20</f>
        <v>2.6922227679529733</v>
      </c>
      <c r="H20" s="69">
        <f>'Basic T2'!BR20</f>
        <v>2.7422868918151337</v>
      </c>
      <c r="I20" s="69">
        <f>'Basic T2'!CC20</f>
        <v>2.1351316138446848</v>
      </c>
      <c r="J20" s="69">
        <f>'Basic T2'!CN20</f>
        <v>0.50741027892712487</v>
      </c>
      <c r="K20" s="309">
        <f t="shared" si="12"/>
        <v>12.793096356105615</v>
      </c>
      <c r="L20" s="97"/>
      <c r="M20" s="97">
        <f t="shared" si="0"/>
        <v>0.33828167948024163</v>
      </c>
      <c r="N20" s="97">
        <f t="shared" si="1"/>
        <v>0.97574038771429583</v>
      </c>
      <c r="O20" s="97">
        <f t="shared" si="2"/>
        <v>1.6006642562452285</v>
      </c>
      <c r="P20" s="97">
        <f t="shared" si="3"/>
        <v>2.8987623899916009</v>
      </c>
      <c r="Q20" s="97">
        <f t="shared" si="4"/>
        <v>2.2144119466506447</v>
      </c>
      <c r="R20" s="97">
        <f t="shared" si="5"/>
        <v>2.2084476664054882</v>
      </c>
      <c r="S20" s="97">
        <f t="shared" si="6"/>
        <v>2.6210401891786028</v>
      </c>
      <c r="T20" s="97">
        <f t="shared" si="7"/>
        <v>3.4515380273656895</v>
      </c>
      <c r="U20" s="97">
        <f t="shared" si="8"/>
        <v>2.6099701160560098</v>
      </c>
      <c r="V20" s="97">
        <f t="shared" si="9"/>
        <v>2.1495077585515276</v>
      </c>
      <c r="W20" s="97"/>
      <c r="X20" s="97">
        <f t="shared" si="10"/>
        <v>0.27171679928409198</v>
      </c>
      <c r="Y20" s="97">
        <f t="shared" si="11"/>
        <v>5.5877094350632035</v>
      </c>
      <c r="Z20" s="97">
        <f t="shared" si="11"/>
        <v>16.270677971041756</v>
      </c>
      <c r="AA20" s="97">
        <f t="shared" si="11"/>
        <v>8.334912225606006</v>
      </c>
      <c r="AB20" s="97">
        <f t="shared" si="11"/>
        <v>6.3989660818461358</v>
      </c>
      <c r="AC20" s="97">
        <f t="shared" si="11"/>
        <v>21.044340580363777</v>
      </c>
      <c r="AD20" s="97">
        <f t="shared" si="11"/>
        <v>21.435677614562433</v>
      </c>
      <c r="AE20" s="97">
        <f t="shared" si="11"/>
        <v>16.689717285101779</v>
      </c>
      <c r="AF20" s="97">
        <f t="shared" si="11"/>
        <v>3.9662820071308147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1.7650385378884515E-2</v>
      </c>
      <c r="C21" s="69">
        <f>'Basic T2'!O21</f>
        <v>9.8848429944046398E-2</v>
      </c>
      <c r="D21" s="69">
        <f>'Basic T2'!Z21</f>
        <v>0.82294998975373757</v>
      </c>
      <c r="E21" s="69">
        <f>'Basic T2'!AK21</f>
        <v>0.32227844538450695</v>
      </c>
      <c r="F21" s="69">
        <f>'Basic T2'!AV21</f>
        <v>0.47548756404544085</v>
      </c>
      <c r="G21" s="69">
        <f>'Basic T2'!BG21</f>
        <v>0.68396866263122513</v>
      </c>
      <c r="H21" s="69">
        <f>'Basic T2'!BR21</f>
        <v>0.97978834799514858</v>
      </c>
      <c r="I21" s="69">
        <f>'Basic T2'!CC21</f>
        <v>0.83598011470396982</v>
      </c>
      <c r="J21" s="69">
        <f>'Basic T2'!CN21</f>
        <v>0.41131583944886729</v>
      </c>
      <c r="K21" s="309">
        <f t="shared" si="12"/>
        <v>4.6482677792858267</v>
      </c>
      <c r="L21" s="97"/>
      <c r="M21" s="97">
        <f t="shared" si="0"/>
        <v>0.17176730797413406</v>
      </c>
      <c r="N21" s="97">
        <f t="shared" si="1"/>
        <v>0.13492566644233414</v>
      </c>
      <c r="O21" s="97">
        <f t="shared" si="2"/>
        <v>0.63283773954558009</v>
      </c>
      <c r="P21" s="97">
        <f t="shared" si="3"/>
        <v>0.87612722581622782</v>
      </c>
      <c r="Q21" s="97">
        <f t="shared" si="4"/>
        <v>1.2862106447171482</v>
      </c>
      <c r="R21" s="97">
        <f t="shared" si="5"/>
        <v>0.56106389666666578</v>
      </c>
      <c r="S21" s="97">
        <f t="shared" si="6"/>
        <v>0.93646826108860548</v>
      </c>
      <c r="T21" s="97">
        <f t="shared" si="7"/>
        <v>1.3514001372620659</v>
      </c>
      <c r="U21" s="97">
        <f t="shared" si="8"/>
        <v>2.1156884158750286</v>
      </c>
      <c r="V21" s="97">
        <f t="shared" si="9"/>
        <v>0.7810062065726131</v>
      </c>
      <c r="W21" s="97"/>
      <c r="X21" s="97">
        <f t="shared" si="10"/>
        <v>0.37971963357060234</v>
      </c>
      <c r="Y21" s="97">
        <f t="shared" si="11"/>
        <v>2.1265648761576674</v>
      </c>
      <c r="Z21" s="97">
        <f t="shared" si="11"/>
        <v>17.704444512019442</v>
      </c>
      <c r="AA21" s="97">
        <f t="shared" si="11"/>
        <v>6.9333020533086138</v>
      </c>
      <c r="AB21" s="97">
        <f t="shared" si="11"/>
        <v>10.229349655034206</v>
      </c>
      <c r="AC21" s="97">
        <f t="shared" si="11"/>
        <v>14.714484945966518</v>
      </c>
      <c r="AD21" s="97">
        <f t="shared" si="11"/>
        <v>21.078569362148194</v>
      </c>
      <c r="AE21" s="97">
        <f t="shared" si="11"/>
        <v>17.984766678661792</v>
      </c>
      <c r="AF21" s="97">
        <f t="shared" si="11"/>
        <v>8.8487982831329699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2.6541900911063246E-2</v>
      </c>
      <c r="C22" s="69">
        <f>'Basic T2'!O22</f>
        <v>0.44475802678651533</v>
      </c>
      <c r="D22" s="69">
        <f>'Basic T2'!Z22</f>
        <v>1.1157686877887532</v>
      </c>
      <c r="E22" s="69">
        <f>'Basic T2'!AK22</f>
        <v>0.4169577647221383</v>
      </c>
      <c r="F22" s="69">
        <f>'Basic T2'!AV22</f>
        <v>1.6414558428255419</v>
      </c>
      <c r="G22" s="69">
        <f>'Basic T2'!BG22</f>
        <v>7.4196518042750617</v>
      </c>
      <c r="H22" s="69">
        <f>'Basic T2'!BR22</f>
        <v>4.1131045637651411</v>
      </c>
      <c r="I22" s="69">
        <f>'Basic T2'!CC22</f>
        <v>1.9005650336134503</v>
      </c>
      <c r="J22" s="69">
        <f>'Basic T2'!CN22</f>
        <v>0.63977192374433534</v>
      </c>
      <c r="K22" s="309">
        <f t="shared" si="12"/>
        <v>17.718575548432</v>
      </c>
      <c r="L22" s="97"/>
      <c r="M22" s="97">
        <f t="shared" si="0"/>
        <v>0.25829639240985658</v>
      </c>
      <c r="N22" s="97">
        <f t="shared" si="1"/>
        <v>0.60708372610183681</v>
      </c>
      <c r="O22" s="97">
        <f t="shared" si="2"/>
        <v>0.85801147460645644</v>
      </c>
      <c r="P22" s="97">
        <f t="shared" si="3"/>
        <v>1.133516854509762</v>
      </c>
      <c r="Q22" s="97">
        <f t="shared" si="4"/>
        <v>4.440195995690865</v>
      </c>
      <c r="R22" s="97">
        <f t="shared" si="5"/>
        <v>6.0863881353887841</v>
      </c>
      <c r="S22" s="97">
        <f t="shared" si="6"/>
        <v>3.931248913488631</v>
      </c>
      <c r="T22" s="97">
        <f t="shared" si="7"/>
        <v>3.0723504089690072</v>
      </c>
      <c r="U22" s="97">
        <f t="shared" si="8"/>
        <v>3.2907997165429852</v>
      </c>
      <c r="V22" s="97">
        <f t="shared" si="9"/>
        <v>2.9770912804591676</v>
      </c>
      <c r="W22" s="97"/>
      <c r="X22" s="97">
        <f t="shared" si="10"/>
        <v>0.1497970355377245</v>
      </c>
      <c r="Y22" s="97">
        <f t="shared" si="11"/>
        <v>2.5101229247848544</v>
      </c>
      <c r="Z22" s="97">
        <f t="shared" si="11"/>
        <v>6.2971692320238057</v>
      </c>
      <c r="AA22" s="97">
        <f t="shared" si="11"/>
        <v>2.3532239574362221</v>
      </c>
      <c r="AB22" s="97">
        <f t="shared" si="11"/>
        <v>9.2640395292430942</v>
      </c>
      <c r="AC22" s="97">
        <f t="shared" si="11"/>
        <v>41.874990368126184</v>
      </c>
      <c r="AD22" s="97">
        <f t="shared" si="11"/>
        <v>23.213517094093543</v>
      </c>
      <c r="AE22" s="97">
        <f t="shared" si="11"/>
        <v>10.726398566399657</v>
      </c>
      <c r="AF22" s="97">
        <f t="shared" si="11"/>
        <v>3.610741292354914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6.5291329488553979E-3</v>
      </c>
      <c r="C23" s="69">
        <f>'Basic T2'!O23</f>
        <v>0.20269858243342767</v>
      </c>
      <c r="D23" s="69">
        <f>'Basic T2'!Z23</f>
        <v>0.63195836099798519</v>
      </c>
      <c r="E23" s="69">
        <f>'Basic T2'!AK23</f>
        <v>0.4200613387563838</v>
      </c>
      <c r="F23" s="69">
        <f>'Basic T2'!AV23</f>
        <v>0.56331036940043544</v>
      </c>
      <c r="G23" s="69">
        <f>'Basic T2'!BG23</f>
        <v>4.9113528260652002</v>
      </c>
      <c r="H23" s="69">
        <f>'Basic T2'!BR23</f>
        <v>4.4146678298199493</v>
      </c>
      <c r="I23" s="69">
        <f>'Basic T2'!CC23</f>
        <v>2.078841536091947</v>
      </c>
      <c r="J23" s="69">
        <f>'Basic T2'!CN23</f>
        <v>0.90126158926236577</v>
      </c>
      <c r="K23" s="309">
        <f t="shared" si="12"/>
        <v>14.130681565776548</v>
      </c>
      <c r="L23" s="97"/>
      <c r="M23" s="97">
        <f t="shared" si="0"/>
        <v>6.3539212654913052E-2</v>
      </c>
      <c r="N23" s="97">
        <f t="shared" si="1"/>
        <v>0.27667856067342489</v>
      </c>
      <c r="O23" s="97">
        <f t="shared" si="2"/>
        <v>0.48596768411233615</v>
      </c>
      <c r="P23" s="97">
        <f t="shared" si="3"/>
        <v>1.1419540483329316</v>
      </c>
      <c r="Q23" s="97">
        <f t="shared" si="4"/>
        <v>1.5237744332113539</v>
      </c>
      <c r="R23" s="97">
        <f t="shared" si="5"/>
        <v>4.0288143376280789</v>
      </c>
      <c r="S23" s="97">
        <f t="shared" si="6"/>
        <v>4.2194789459731004</v>
      </c>
      <c r="T23" s="97">
        <f t="shared" si="7"/>
        <v>3.3605425389999408</v>
      </c>
      <c r="U23" s="97">
        <f t="shared" si="8"/>
        <v>4.6358261005228014</v>
      </c>
      <c r="V23" s="97">
        <f t="shared" si="9"/>
        <v>2.3742500496966463</v>
      </c>
      <c r="W23" s="97"/>
      <c r="X23" s="97">
        <f t="shared" si="10"/>
        <v>4.6205364677302393E-2</v>
      </c>
      <c r="Y23" s="97">
        <f t="shared" si="11"/>
        <v>1.4344572233822639</v>
      </c>
      <c r="Z23" s="97">
        <f t="shared" si="11"/>
        <v>4.4722426024271966</v>
      </c>
      <c r="AA23" s="97">
        <f t="shared" si="11"/>
        <v>2.9726898649654725</v>
      </c>
      <c r="AB23" s="97">
        <f t="shared" si="11"/>
        <v>3.9864345309764175</v>
      </c>
      <c r="AC23" s="97">
        <f t="shared" si="11"/>
        <v>34.756659140632877</v>
      </c>
      <c r="AD23" s="97">
        <f t="shared" si="11"/>
        <v>31.24171901595988</v>
      </c>
      <c r="AE23" s="97">
        <f t="shared" si="11"/>
        <v>14.711544707983126</v>
      </c>
      <c r="AF23" s="97">
        <f t="shared" si="11"/>
        <v>6.3780475489954691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4.7489119251957437E-2</v>
      </c>
      <c r="C24" s="69">
        <f>'Basic T2'!O24</f>
        <v>0.47327706460589331</v>
      </c>
      <c r="D24" s="69">
        <f>'Basic T2'!Z24</f>
        <v>1.1733414578272268</v>
      </c>
      <c r="E24" s="69">
        <f>'Basic T2'!AK24</f>
        <v>0.43619558718197166</v>
      </c>
      <c r="F24" s="69">
        <f>'Basic T2'!AV24</f>
        <v>0.5214851073468576</v>
      </c>
      <c r="G24" s="69">
        <f>'Basic T2'!BG24</f>
        <v>3.2310351832603721</v>
      </c>
      <c r="H24" s="69">
        <f>'Basic T2'!BR24</f>
        <v>2.7675942768831794</v>
      </c>
      <c r="I24" s="69">
        <f>'Basic T2'!CC24</f>
        <v>2.3603940466826678</v>
      </c>
      <c r="J24" s="69">
        <f>'Basic T2'!CN24</f>
        <v>0.86933487194897086</v>
      </c>
      <c r="K24" s="309">
        <f t="shared" si="12"/>
        <v>11.880146714989097</v>
      </c>
      <c r="L24" s="97"/>
      <c r="M24" s="97">
        <f t="shared" si="0"/>
        <v>0.46214731275668441</v>
      </c>
      <c r="N24" s="97">
        <f t="shared" si="1"/>
        <v>0.64601150862961043</v>
      </c>
      <c r="O24" s="97">
        <f t="shared" si="2"/>
        <v>0.90228417902854152</v>
      </c>
      <c r="P24" s="97">
        <f t="shared" si="3"/>
        <v>1.185815667116884</v>
      </c>
      <c r="Q24" s="97">
        <f t="shared" si="4"/>
        <v>1.4106356229894847</v>
      </c>
      <c r="R24" s="97">
        <f t="shared" si="5"/>
        <v>2.6504389590208084</v>
      </c>
      <c r="S24" s="97">
        <f t="shared" si="6"/>
        <v>2.6452286406292314</v>
      </c>
      <c r="T24" s="97">
        <f t="shared" si="7"/>
        <v>3.8156850654385219</v>
      </c>
      <c r="U24" s="97">
        <f t="shared" si="8"/>
        <v>4.4716044015301879</v>
      </c>
      <c r="V24" s="97">
        <f t="shared" si="9"/>
        <v>1.9961131242798789</v>
      </c>
      <c r="W24" s="97"/>
      <c r="X24" s="97">
        <f t="shared" si="10"/>
        <v>0.39973512441593634</v>
      </c>
      <c r="Y24" s="97">
        <f t="shared" ref="Y24:AG32" si="13">IF($K24&gt;0,C24/$K24*100,0)</f>
        <v>3.9837644766521527</v>
      </c>
      <c r="Z24" s="97">
        <f t="shared" si="13"/>
        <v>9.876489625728528</v>
      </c>
      <c r="AA24" s="97">
        <f t="shared" si="13"/>
        <v>3.6716346830264883</v>
      </c>
      <c r="AB24" s="97">
        <f t="shared" si="13"/>
        <v>4.3895510708542309</v>
      </c>
      <c r="AC24" s="97">
        <f t="shared" si="13"/>
        <v>27.196929977167688</v>
      </c>
      <c r="AD24" s="97">
        <f t="shared" si="13"/>
        <v>23.29596042270526</v>
      </c>
      <c r="AE24" s="97">
        <f t="shared" si="13"/>
        <v>19.868391386989988</v>
      </c>
      <c r="AF24" s="97">
        <f t="shared" si="13"/>
        <v>7.317543232459724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4.5893069673815595E-2</v>
      </c>
      <c r="C25" s="69">
        <f>'Basic T2'!O25</f>
        <v>2.2359328755688792</v>
      </c>
      <c r="D25" s="69">
        <f>'Basic T2'!Z25</f>
        <v>5.9990778192971534</v>
      </c>
      <c r="E25" s="69">
        <f>'Basic T2'!AK25</f>
        <v>4.7935401036804679</v>
      </c>
      <c r="F25" s="69">
        <f>'Basic T2'!AV25</f>
        <v>2.9089524629683385</v>
      </c>
      <c r="G25" s="69">
        <f>'Basic T2'!BG25</f>
        <v>16.011286474162748</v>
      </c>
      <c r="H25" s="69">
        <f>'Basic T2'!BR25</f>
        <v>10.15840765231372</v>
      </c>
      <c r="I25" s="69">
        <f>'Basic T2'!CC25</f>
        <v>1.796981816388961</v>
      </c>
      <c r="J25" s="69">
        <f>'Basic T2'!CN25</f>
        <v>0.39306987669557314</v>
      </c>
      <c r="K25" s="309">
        <f t="shared" si="12"/>
        <v>44.343142150749657</v>
      </c>
      <c r="L25" s="97"/>
      <c r="M25" s="97">
        <f t="shared" si="0"/>
        <v>0.44661512274803755</v>
      </c>
      <c r="N25" s="97">
        <f t="shared" si="1"/>
        <v>3.0519931730552075</v>
      </c>
      <c r="O25" s="97">
        <f t="shared" si="2"/>
        <v>4.6132120952551432</v>
      </c>
      <c r="P25" s="97">
        <f t="shared" si="3"/>
        <v>13.031436178940616</v>
      </c>
      <c r="Q25" s="97">
        <f t="shared" si="4"/>
        <v>7.8688190938438023</v>
      </c>
      <c r="R25" s="97">
        <f t="shared" si="5"/>
        <v>13.134161359500149</v>
      </c>
      <c r="S25" s="97">
        <f t="shared" si="6"/>
        <v>9.7092666687219218</v>
      </c>
      <c r="T25" s="97">
        <f t="shared" si="7"/>
        <v>2.9049033949634282</v>
      </c>
      <c r="U25" s="97">
        <f t="shared" si="8"/>
        <v>2.0218365183031861</v>
      </c>
      <c r="V25" s="97">
        <f t="shared" si="9"/>
        <v>7.4505753289428895</v>
      </c>
      <c r="W25" s="97"/>
      <c r="X25" s="97">
        <f t="shared" si="10"/>
        <v>0.10349530377842142</v>
      </c>
      <c r="Y25" s="97">
        <f t="shared" si="13"/>
        <v>5.0423419882325122</v>
      </c>
      <c r="Z25" s="97">
        <f t="shared" si="13"/>
        <v>13.52876122062481</v>
      </c>
      <c r="AA25" s="97">
        <f t="shared" si="13"/>
        <v>10.810104722358808</v>
      </c>
      <c r="AB25" s="97">
        <f t="shared" si="13"/>
        <v>6.5600954778509317</v>
      </c>
      <c r="AC25" s="97">
        <f t="shared" si="13"/>
        <v>36.107694893903826</v>
      </c>
      <c r="AD25" s="97">
        <f t="shared" si="13"/>
        <v>22.908632901518423</v>
      </c>
      <c r="AE25" s="97">
        <f t="shared" si="13"/>
        <v>4.0524458331795996</v>
      </c>
      <c r="AF25" s="97">
        <f t="shared" si="13"/>
        <v>0.88642765855267203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3.1307083693911053E-2</v>
      </c>
      <c r="C26" s="69">
        <f>'Basic T2'!O26</f>
        <v>0.37023617352527188</v>
      </c>
      <c r="D26" s="69">
        <f>'Basic T2'!Z26</f>
        <v>1.6925635236393726</v>
      </c>
      <c r="E26" s="69">
        <f>'Basic T2'!AK26</f>
        <v>1.0215932630630353</v>
      </c>
      <c r="F26" s="69">
        <f>'Basic T2'!AV26</f>
        <v>1.3498748506476939</v>
      </c>
      <c r="G26" s="69">
        <f>'Basic T2'!BG26</f>
        <v>3.6914140327989782</v>
      </c>
      <c r="H26" s="69">
        <f>'Basic T2'!BR26</f>
        <v>3.2449369966800083</v>
      </c>
      <c r="I26" s="69">
        <f>'Basic T2'!CC26</f>
        <v>1.8795403157563835</v>
      </c>
      <c r="J26" s="69">
        <f>'Basic T2'!CN26</f>
        <v>0.63252560543362535</v>
      </c>
      <c r="K26" s="309">
        <f t="shared" si="12"/>
        <v>13.91399184523828</v>
      </c>
      <c r="L26" s="97"/>
      <c r="M26" s="97">
        <f t="shared" si="0"/>
        <v>0.30466946591756877</v>
      </c>
      <c r="N26" s="97">
        <f t="shared" si="1"/>
        <v>0.5053632362419298</v>
      </c>
      <c r="O26" s="97">
        <f t="shared" si="2"/>
        <v>1.3015591319926592</v>
      </c>
      <c r="P26" s="97">
        <f t="shared" si="3"/>
        <v>2.7772433567876242</v>
      </c>
      <c r="Q26" s="97">
        <f t="shared" si="4"/>
        <v>3.6514591194925741</v>
      </c>
      <c r="R26" s="97">
        <f t="shared" si="5"/>
        <v>3.0280906927586675</v>
      </c>
      <c r="S26" s="97">
        <f t="shared" si="6"/>
        <v>3.1014662634445371</v>
      </c>
      <c r="T26" s="97">
        <f t="shared" si="7"/>
        <v>3.0383629897730402</v>
      </c>
      <c r="U26" s="97">
        <f t="shared" si="8"/>
        <v>3.2535267738616271</v>
      </c>
      <c r="V26" s="97">
        <f t="shared" si="9"/>
        <v>2.3378416445279422</v>
      </c>
      <c r="W26" s="97"/>
      <c r="X26" s="97">
        <f t="shared" si="10"/>
        <v>0.22500432688283578</v>
      </c>
      <c r="Y26" s="97">
        <f t="shared" si="13"/>
        <v>2.6608911205591661</v>
      </c>
      <c r="Z26" s="97">
        <f t="shared" si="13"/>
        <v>12.164471148648909</v>
      </c>
      <c r="AA26" s="97">
        <f t="shared" si="13"/>
        <v>7.3422011053761711</v>
      </c>
      <c r="AB26" s="97">
        <f t="shared" si="13"/>
        <v>9.7015641928067904</v>
      </c>
      <c r="AC26" s="97">
        <f t="shared" si="13"/>
        <v>26.530229957424282</v>
      </c>
      <c r="AD26" s="97">
        <f t="shared" si="13"/>
        <v>23.321394986949826</v>
      </c>
      <c r="AE26" s="97">
        <f t="shared" si="13"/>
        <v>13.508275243093589</v>
      </c>
      <c r="AF26" s="97">
        <f t="shared" si="13"/>
        <v>4.5459679182584232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1.6019397422424703E-3</v>
      </c>
      <c r="C27" s="69">
        <f>'Basic T2'!O27</f>
        <v>3.90336009484194E-2</v>
      </c>
      <c r="D27" s="69">
        <f>'Basic T2'!Z27</f>
        <v>0.16181157153638293</v>
      </c>
      <c r="E27" s="69">
        <f>'Basic T2'!AK27</f>
        <v>4.7895323065998842E-2</v>
      </c>
      <c r="F27" s="69">
        <f>'Basic T2'!AV27</f>
        <v>4.1705064678984306E-2</v>
      </c>
      <c r="G27" s="69">
        <f>'Basic T2'!BG27</f>
        <v>0.13727269515050122</v>
      </c>
      <c r="H27" s="69">
        <f>'Basic T2'!BR27</f>
        <v>0.17748698402388455</v>
      </c>
      <c r="I27" s="69">
        <f>'Basic T2'!CC27</f>
        <v>0.13703526877327907</v>
      </c>
      <c r="J27" s="69">
        <f>'Basic T2'!CN27</f>
        <v>3.6617352745240229E-2</v>
      </c>
      <c r="K27" s="309">
        <f t="shared" si="12"/>
        <v>0.78045980066493315</v>
      </c>
      <c r="L27" s="97"/>
      <c r="M27" s="97">
        <f t="shared" si="0"/>
        <v>1.5589511002459321E-2</v>
      </c>
      <c r="N27" s="97">
        <f t="shared" si="1"/>
        <v>5.3279901608865365E-2</v>
      </c>
      <c r="O27" s="97">
        <f t="shared" si="2"/>
        <v>0.12443097446789587</v>
      </c>
      <c r="P27" s="97">
        <f t="shared" si="3"/>
        <v>0.13020540817528356</v>
      </c>
      <c r="Q27" s="97">
        <f t="shared" si="4"/>
        <v>0.11281367208081265</v>
      </c>
      <c r="R27" s="97">
        <f t="shared" si="5"/>
        <v>0.1126056754570957</v>
      </c>
      <c r="S27" s="97">
        <f t="shared" si="6"/>
        <v>0.16963962434826918</v>
      </c>
      <c r="T27" s="97">
        <f t="shared" si="7"/>
        <v>0.22152378719621951</v>
      </c>
      <c r="U27" s="97">
        <f t="shared" si="8"/>
        <v>0.18834895618636935</v>
      </c>
      <c r="V27" s="97">
        <f t="shared" si="9"/>
        <v>0.13113357001850467</v>
      </c>
      <c r="W27" s="97"/>
      <c r="X27" s="97">
        <f t="shared" si="10"/>
        <v>0.20525589413800122</v>
      </c>
      <c r="Y27" s="97">
        <f t="shared" si="13"/>
        <v>5.0013595722885027</v>
      </c>
      <c r="Z27" s="97">
        <f t="shared" si="13"/>
        <v>20.732851506063906</v>
      </c>
      <c r="AA27" s="97">
        <f t="shared" si="13"/>
        <v>6.1368084589613927</v>
      </c>
      <c r="AB27" s="97">
        <f t="shared" si="13"/>
        <v>5.3436531443967494</v>
      </c>
      <c r="AC27" s="97">
        <f t="shared" si="13"/>
        <v>17.588695155541409</v>
      </c>
      <c r="AD27" s="97">
        <f t="shared" si="13"/>
        <v>22.741335796240865</v>
      </c>
      <c r="AE27" s="97">
        <f t="shared" si="13"/>
        <v>17.55827380942981</v>
      </c>
      <c r="AF27" s="97">
        <f t="shared" si="13"/>
        <v>4.6917666629393491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9.1149589874688533E-2</v>
      </c>
      <c r="C28" s="69">
        <f>'Basic T2'!O28</f>
        <v>1.4986257423627238</v>
      </c>
      <c r="D28" s="69">
        <f>'Basic T2'!Z28</f>
        <v>5.2209411936894288</v>
      </c>
      <c r="E28" s="69">
        <f>'Basic T2'!AK28</f>
        <v>1.6132671680645005</v>
      </c>
      <c r="F28" s="69">
        <f>'Basic T2'!AV28</f>
        <v>1.3403303235024178</v>
      </c>
      <c r="G28" s="69">
        <f>'Basic T2'!BG28</f>
        <v>9.7347266800206249</v>
      </c>
      <c r="H28" s="69">
        <f>'Basic T2'!BR28</f>
        <v>8.1047099477285123</v>
      </c>
      <c r="I28" s="69">
        <f>'Basic T2'!CC28</f>
        <v>5.178496288683168</v>
      </c>
      <c r="J28" s="69">
        <f>'Basic T2'!CN28</f>
        <v>1.8407888175440907</v>
      </c>
      <c r="K28" s="309">
        <f t="shared" si="12"/>
        <v>34.623035751470155</v>
      </c>
      <c r="L28" s="97"/>
      <c r="M28" s="97">
        <f t="shared" si="0"/>
        <v>0.88703557115822651</v>
      </c>
      <c r="N28" s="97">
        <f t="shared" si="1"/>
        <v>2.0455871393241774</v>
      </c>
      <c r="O28" s="97">
        <f t="shared" si="2"/>
        <v>4.0148352444885784</v>
      </c>
      <c r="P28" s="97">
        <f t="shared" si="3"/>
        <v>4.3857332337892112</v>
      </c>
      <c r="Q28" s="97">
        <f t="shared" si="4"/>
        <v>3.6256408366575834</v>
      </c>
      <c r="R28" s="97">
        <f t="shared" si="5"/>
        <v>7.9854589581133517</v>
      </c>
      <c r="S28" s="97">
        <f t="shared" si="6"/>
        <v>7.7463705777958722</v>
      </c>
      <c r="T28" s="97">
        <f t="shared" si="7"/>
        <v>8.3712763883333299</v>
      </c>
      <c r="U28" s="97">
        <f t="shared" si="8"/>
        <v>9.4684794598931887</v>
      </c>
      <c r="V28" s="97">
        <f t="shared" si="9"/>
        <v>5.817394155471459</v>
      </c>
      <c r="W28" s="97"/>
      <c r="X28" s="97">
        <f t="shared" si="10"/>
        <v>0.26326284768607605</v>
      </c>
      <c r="Y28" s="97">
        <f t="shared" si="13"/>
        <v>4.3284065358107418</v>
      </c>
      <c r="Z28" s="97">
        <f t="shared" si="13"/>
        <v>15.079385964784265</v>
      </c>
      <c r="AA28" s="97">
        <f t="shared" si="13"/>
        <v>4.6595196898527256</v>
      </c>
      <c r="AB28" s="97">
        <f t="shared" si="13"/>
        <v>3.8712097146059903</v>
      </c>
      <c r="AC28" s="97">
        <f t="shared" si="13"/>
        <v>28.116329110763406</v>
      </c>
      <c r="AD28" s="97">
        <f t="shared" si="13"/>
        <v>23.408432483810643</v>
      </c>
      <c r="AE28" s="97">
        <f t="shared" si="13"/>
        <v>14.956794447070632</v>
      </c>
      <c r="AF28" s="97">
        <f t="shared" si="13"/>
        <v>5.3166592056155206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3.8603917053988135E-2</v>
      </c>
      <c r="C29" s="69">
        <f>'Basic T2'!O29</f>
        <v>0.44430933828221963</v>
      </c>
      <c r="D29" s="69">
        <f>'Basic T2'!Z29</f>
        <v>1.6929177103476851</v>
      </c>
      <c r="E29" s="69">
        <f>'Basic T2'!AK29</f>
        <v>0.61825471821543909</v>
      </c>
      <c r="F29" s="69">
        <f>'Basic T2'!AV29</f>
        <v>0.61530503188021091</v>
      </c>
      <c r="G29" s="69">
        <f>'Basic T2'!BG29</f>
        <v>2.3373174228565659</v>
      </c>
      <c r="H29" s="69">
        <f>'Basic T2'!BR29</f>
        <v>2.2152811996883366</v>
      </c>
      <c r="I29" s="69">
        <f>'Basic T2'!CC29</f>
        <v>0.98973201204941985</v>
      </c>
      <c r="J29" s="69">
        <f>'Basic T2'!CN29</f>
        <v>0.35291469691328303</v>
      </c>
      <c r="K29" s="309">
        <f t="shared" si="12"/>
        <v>9.304636047287147</v>
      </c>
      <c r="L29" s="97"/>
      <c r="M29" s="97">
        <f t="shared" si="0"/>
        <v>0.37567966745660775</v>
      </c>
      <c r="N29" s="97">
        <f t="shared" si="1"/>
        <v>0.60647127737097306</v>
      </c>
      <c r="O29" s="97">
        <f t="shared" si="2"/>
        <v>1.3018314969220672</v>
      </c>
      <c r="P29" s="97">
        <f t="shared" si="3"/>
        <v>1.6807509123721445</v>
      </c>
      <c r="Q29" s="97">
        <f t="shared" si="4"/>
        <v>1.664421830550165</v>
      </c>
      <c r="R29" s="97">
        <f t="shared" si="5"/>
        <v>1.9173165272951282</v>
      </c>
      <c r="S29" s="97">
        <f t="shared" si="6"/>
        <v>2.1173353787472151</v>
      </c>
      <c r="T29" s="97">
        <f t="shared" si="7"/>
        <v>1.5999471200458866</v>
      </c>
      <c r="U29" s="97">
        <f t="shared" si="8"/>
        <v>1.8152900142429362</v>
      </c>
      <c r="V29" s="97">
        <f t="shared" si="9"/>
        <v>1.563373464673123</v>
      </c>
      <c r="W29" s="97"/>
      <c r="X29" s="97">
        <f>IF($K29&gt;0,B29/$K29*100,0)</f>
        <v>0.41488906022545036</v>
      </c>
      <c r="Y29" s="97">
        <f t="shared" si="13"/>
        <v>4.7751393608970032</v>
      </c>
      <c r="Z29" s="97">
        <f t="shared" si="13"/>
        <v>18.194346363942639</v>
      </c>
      <c r="AA29" s="97">
        <f t="shared" si="13"/>
        <v>6.644587870749624</v>
      </c>
      <c r="AB29" s="97">
        <f t="shared" si="13"/>
        <v>6.6128866164476028</v>
      </c>
      <c r="AC29" s="97">
        <f t="shared" si="13"/>
        <v>25.119923132705789</v>
      </c>
      <c r="AD29" s="97">
        <f t="shared" si="13"/>
        <v>23.80835949337559</v>
      </c>
      <c r="AE29" s="97">
        <f t="shared" si="13"/>
        <v>10.636977169440016</v>
      </c>
      <c r="AF29" s="97">
        <f t="shared" si="13"/>
        <v>3.7928909322162965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2.3671056266662008E-2</v>
      </c>
      <c r="C30" s="69">
        <f>'Basic T2'!O30</f>
        <v>0.1411442393744039</v>
      </c>
      <c r="D30" s="69">
        <f>'Basic T2'!Z30</f>
        <v>0.33923195244452664</v>
      </c>
      <c r="E30" s="69">
        <f>'Basic T2'!AK30</f>
        <v>0.17832455981032619</v>
      </c>
      <c r="F30" s="69">
        <f>'Basic T2'!AV30</f>
        <v>0.40636917451151566</v>
      </c>
      <c r="G30" s="69">
        <f>'Basic T2'!BG30</f>
        <v>2.2506278316408141</v>
      </c>
      <c r="H30" s="69">
        <f>'Basic T2'!BR30</f>
        <v>2.5337938529635067</v>
      </c>
      <c r="I30" s="69">
        <f>'Basic T2'!CC30</f>
        <v>1.867337091729055</v>
      </c>
      <c r="J30" s="69">
        <f>'Basic T2'!CN30</f>
        <v>0.63510253156088992</v>
      </c>
      <c r="K30" s="309">
        <f t="shared" si="12"/>
        <v>8.3756022903016998</v>
      </c>
      <c r="L30" s="97"/>
      <c r="M30" s="97">
        <f t="shared" si="0"/>
        <v>0.23035834768191052</v>
      </c>
      <c r="N30" s="97">
        <f t="shared" si="1"/>
        <v>0.1926584020896206</v>
      </c>
      <c r="O30" s="97">
        <f t="shared" si="2"/>
        <v>0.26086491845132553</v>
      </c>
      <c r="P30" s="97">
        <f t="shared" si="3"/>
        <v>0.48478265958841521</v>
      </c>
      <c r="Q30" s="97">
        <f t="shared" si="4"/>
        <v>1.0992429612558308</v>
      </c>
      <c r="R30" s="97">
        <f t="shared" si="5"/>
        <v>1.8462044975994427</v>
      </c>
      <c r="S30" s="97">
        <f t="shared" si="6"/>
        <v>2.4217654030046516</v>
      </c>
      <c r="T30" s="97">
        <f t="shared" si="7"/>
        <v>3.0186359193134624</v>
      </c>
      <c r="U30" s="97">
        <f t="shared" si="8"/>
        <v>3.2667817284078091</v>
      </c>
      <c r="V30" s="97">
        <f t="shared" si="9"/>
        <v>1.4072763625322937</v>
      </c>
      <c r="W30" s="97"/>
      <c r="X30" s="97">
        <f t="shared" si="10"/>
        <v>0.28261915318103464</v>
      </c>
      <c r="Y30" s="97">
        <f t="shared" si="13"/>
        <v>1.6851831603541878</v>
      </c>
      <c r="Z30" s="97">
        <f t="shared" si="13"/>
        <v>4.0502395014306138</v>
      </c>
      <c r="AA30" s="97">
        <f t="shared" si="13"/>
        <v>2.129095360900938</v>
      </c>
      <c r="AB30" s="97">
        <f t="shared" si="13"/>
        <v>4.8518203279787979</v>
      </c>
      <c r="AC30" s="97">
        <f t="shared" si="13"/>
        <v>26.871235687096405</v>
      </c>
      <c r="AD30" s="97">
        <f t="shared" si="13"/>
        <v>30.252079374607415</v>
      </c>
      <c r="AE30" s="97">
        <f t="shared" si="13"/>
        <v>22.29495894153531</v>
      </c>
      <c r="AF30" s="97">
        <f t="shared" si="13"/>
        <v>7.5827684929153039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5.6922350483685845E-2</v>
      </c>
      <c r="C31" s="69">
        <f>'Basic T2'!O31</f>
        <v>0.44274374465046318</v>
      </c>
      <c r="D31" s="69">
        <f>'Basic T2'!Z31</f>
        <v>1.1323851129990308</v>
      </c>
      <c r="E31" s="69">
        <f>'Basic T2'!AK31</f>
        <v>0.49816478649236329</v>
      </c>
      <c r="F31" s="69">
        <f>'Basic T2'!AV31</f>
        <v>0.85734256123855024</v>
      </c>
      <c r="G31" s="69">
        <f>'Basic T2'!BG31</f>
        <v>3.9041379763617221</v>
      </c>
      <c r="H31" s="69">
        <f>'Basic T2'!BR31</f>
        <v>5.1439728032993619</v>
      </c>
      <c r="I31" s="69">
        <f>'Basic T2'!CC31</f>
        <v>3.9593903449758794</v>
      </c>
      <c r="J31" s="69">
        <f>'Basic T2'!CN31</f>
        <v>1.7828774543258312</v>
      </c>
      <c r="K31" s="309">
        <f t="shared" si="12"/>
        <v>17.777937134826889</v>
      </c>
      <c r="L31" s="97"/>
      <c r="M31" s="97">
        <f t="shared" si="0"/>
        <v>0.55394818278810776</v>
      </c>
      <c r="N31" s="97">
        <f t="shared" si="1"/>
        <v>0.60433428071597117</v>
      </c>
      <c r="O31" s="97">
        <f t="shared" si="2"/>
        <v>0.87078928747519102</v>
      </c>
      <c r="P31" s="97">
        <f t="shared" si="3"/>
        <v>1.3542814874515019</v>
      </c>
      <c r="Q31" s="97">
        <f t="shared" si="4"/>
        <v>2.3191418910142163</v>
      </c>
      <c r="R31" s="97">
        <f t="shared" si="5"/>
        <v>3.2025895129684518</v>
      </c>
      <c r="S31" s="97">
        <f t="shared" si="6"/>
        <v>4.9165386341343629</v>
      </c>
      <c r="T31" s="97">
        <f t="shared" si="7"/>
        <v>6.4005358040953562</v>
      </c>
      <c r="U31" s="97">
        <f t="shared" si="8"/>
        <v>9.1706003398656843</v>
      </c>
      <c r="V31" s="97">
        <f t="shared" si="9"/>
        <v>2.9870652685355448</v>
      </c>
      <c r="W31" s="97"/>
      <c r="X31" s="97">
        <f t="shared" si="10"/>
        <v>0.32018535138238985</v>
      </c>
      <c r="Y31" s="97">
        <f t="shared" si="13"/>
        <v>2.4904112400258769</v>
      </c>
      <c r="Z31" s="97">
        <f t="shared" si="13"/>
        <v>6.3696091645002726</v>
      </c>
      <c r="AA31" s="97">
        <f t="shared" si="13"/>
        <v>2.8021518059958765</v>
      </c>
      <c r="AB31" s="97">
        <f t="shared" si="13"/>
        <v>4.8225086787995242</v>
      </c>
      <c r="AC31" s="97">
        <f t="shared" si="13"/>
        <v>21.960579266047329</v>
      </c>
      <c r="AD31" s="97">
        <f t="shared" si="13"/>
        <v>28.934587653717962</v>
      </c>
      <c r="AE31" s="97">
        <f t="shared" si="13"/>
        <v>22.271371053615965</v>
      </c>
      <c r="AF31" s="97">
        <f t="shared" si="13"/>
        <v>10.028595785914797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5.2122214759886022E-4</v>
      </c>
      <c r="C32" s="69">
        <f>'Basic T2'!O32</f>
        <v>8.7793512979754712E-2</v>
      </c>
      <c r="D32" s="69">
        <f>'Basic T2'!Z32</f>
        <v>0.28946114474559892</v>
      </c>
      <c r="E32" s="69">
        <f>'Basic T2'!AK32</f>
        <v>0.21876405538410537</v>
      </c>
      <c r="F32" s="69">
        <f>'Basic T2'!AV32</f>
        <v>0.26376014934738151</v>
      </c>
      <c r="G32" s="69">
        <f>'Basic T2'!BG32</f>
        <v>1.146319729831438</v>
      </c>
      <c r="H32" s="69">
        <f>'Basic T2'!BR32</f>
        <v>1.6952108505527963</v>
      </c>
      <c r="I32" s="69">
        <f>'Basic T2'!CC32</f>
        <v>1.8513030613325219</v>
      </c>
      <c r="J32" s="69">
        <f>'Basic T2'!CN32</f>
        <v>0.82708635196841107</v>
      </c>
      <c r="K32" s="309">
        <f t="shared" si="12"/>
        <v>6.3802200782896072</v>
      </c>
      <c r="L32" s="97"/>
      <c r="M32" s="97">
        <f t="shared" si="0"/>
        <v>5.0723495962109759E-3</v>
      </c>
      <c r="N32" s="97">
        <f t="shared" si="1"/>
        <v>0.11983597771671609</v>
      </c>
      <c r="O32" s="97">
        <f t="shared" si="2"/>
        <v>0.22259182065473598</v>
      </c>
      <c r="P32" s="97">
        <f t="shared" si="3"/>
        <v>0.59471909368096343</v>
      </c>
      <c r="Q32" s="97">
        <f t="shared" si="4"/>
        <v>0.71348051430923587</v>
      </c>
      <c r="R32" s="97">
        <f t="shared" si="5"/>
        <v>0.94033345324751738</v>
      </c>
      <c r="S32" s="97">
        <f t="shared" si="6"/>
        <v>1.6202592739994224</v>
      </c>
      <c r="T32" s="97">
        <f t="shared" si="7"/>
        <v>2.9927161749348388</v>
      </c>
      <c r="U32" s="97">
        <f t="shared" si="8"/>
        <v>4.2542903675496246</v>
      </c>
      <c r="V32" s="97">
        <f t="shared" si="9"/>
        <v>1.0720104170093634</v>
      </c>
      <c r="W32" s="97"/>
      <c r="X32" s="97">
        <f t="shared" si="10"/>
        <v>8.1693443361375104E-3</v>
      </c>
      <c r="Y32" s="97">
        <f t="shared" si="13"/>
        <v>1.3760264050842925</v>
      </c>
      <c r="Z32" s="97">
        <f t="shared" si="13"/>
        <v>4.5368520394863392</v>
      </c>
      <c r="AA32" s="97">
        <f t="shared" si="13"/>
        <v>3.4287854133513069</v>
      </c>
      <c r="AB32" s="97">
        <f t="shared" si="13"/>
        <v>4.1340290164111337</v>
      </c>
      <c r="AC32" s="97">
        <f t="shared" si="13"/>
        <v>17.966774120098069</v>
      </c>
      <c r="AD32" s="97">
        <f t="shared" si="13"/>
        <v>26.569786461147338</v>
      </c>
      <c r="AE32" s="97">
        <f t="shared" si="13"/>
        <v>29.016288444846474</v>
      </c>
      <c r="AF32" s="97">
        <f t="shared" si="13"/>
        <v>12.963288755238898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5.0393930799505063E-2</v>
      </c>
      <c r="C33" s="69">
        <f>'Basic T2'!O33</f>
        <v>1.6430382408381039</v>
      </c>
      <c r="D33" s="69">
        <f>'Basic T2'!Z33</f>
        <v>5.2660275106110861</v>
      </c>
      <c r="E33" s="69">
        <f>'Basic T2'!AK33</f>
        <v>2.6582576560546136</v>
      </c>
      <c r="F33" s="69">
        <f>'Basic T2'!AV33</f>
        <v>2.4394980383583635</v>
      </c>
      <c r="G33" s="69">
        <f>'Basic T2'!BG33</f>
        <v>11.184554467788006</v>
      </c>
      <c r="H33" s="69">
        <f>'Basic T2'!BR33</f>
        <v>15.81767792666756</v>
      </c>
      <c r="I33" s="69">
        <f>'Basic T2'!CC33</f>
        <v>12.661543718850988</v>
      </c>
      <c r="J33" s="69">
        <f>'Basic T2'!CN33</f>
        <v>4.7332863861552603</v>
      </c>
      <c r="K33" s="309">
        <f t="shared" ref="K33" si="14">SUM(B33:J33)</f>
        <v>56.454277876123484</v>
      </c>
      <c r="L33" s="97"/>
      <c r="M33" s="97">
        <f t="shared" si="0"/>
        <v>0.49041591137274293</v>
      </c>
      <c r="N33" s="97">
        <f t="shared" si="1"/>
        <v>2.2427066343978246</v>
      </c>
      <c r="O33" s="97">
        <f t="shared" si="2"/>
        <v>4.0495060303691099</v>
      </c>
      <c r="P33" s="97">
        <f t="shared" si="3"/>
        <v>7.2265829100832537</v>
      </c>
      <c r="Q33" s="97">
        <f t="shared" si="4"/>
        <v>6.5989283042600624</v>
      </c>
      <c r="R33" s="97">
        <f t="shared" si="5"/>
        <v>9.1747620249688637</v>
      </c>
      <c r="S33" s="97">
        <f t="shared" si="6"/>
        <v>15.118319556214333</v>
      </c>
      <c r="T33" s="97">
        <f t="shared" si="7"/>
        <v>20.467965228651408</v>
      </c>
      <c r="U33" s="97">
        <f t="shared" si="8"/>
        <v>24.34664123226057</v>
      </c>
      <c r="V33" s="97">
        <f t="shared" si="9"/>
        <v>9.4854994381588078</v>
      </c>
      <c r="W33" s="97"/>
      <c r="X33" s="97">
        <f t="shared" ref="X33" si="15">IF($K33&gt;0,B33/$K33*100,0)</f>
        <v>8.9265034812921501E-2</v>
      </c>
      <c r="Y33" s="97">
        <f t="shared" ref="Y33" si="16">IF($K33&gt;0,C33/$K33*100,0)</f>
        <v>2.9103874899319244</v>
      </c>
      <c r="Z33" s="97">
        <f t="shared" ref="Z33" si="17">IF($K33&gt;0,D33/$K33*100,0)</f>
        <v>9.327951235451506</v>
      </c>
      <c r="AA33" s="97">
        <f t="shared" ref="AA33" si="18">IF($K33&gt;0,E33/$K33*100,0)</f>
        <v>4.7086912738261866</v>
      </c>
      <c r="AB33" s="97">
        <f t="shared" ref="AB33" si="19">IF($K33&gt;0,F33/$K33*100,0)</f>
        <v>4.3211925298403537</v>
      </c>
      <c r="AC33" s="97">
        <f t="shared" ref="AC33" si="20">IF($K33&gt;0,G33/$K33*100,0)</f>
        <v>19.811704070203596</v>
      </c>
      <c r="AD33" s="97">
        <f t="shared" ref="AD33" si="21">IF($K33&gt;0,H33/$K33*100,0)</f>
        <v>28.018563910029954</v>
      </c>
      <c r="AE33" s="97">
        <f t="shared" ref="AE33" si="22">IF($K33&gt;0,I33/$K33*100,0)</f>
        <v>22.427961520708784</v>
      </c>
      <c r="AF33" s="97">
        <f>IF($K33&gt;0,J33/$K33*100,0)</f>
        <v>8.3842829351947739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10.275753626844077</v>
      </c>
      <c r="C35" s="310">
        <f t="shared" ref="C35:K35" si="24">SUM(C8:C33)</f>
        <v>73.261398331720102</v>
      </c>
      <c r="D35" s="310">
        <f t="shared" si="24"/>
        <v>130.04123147659791</v>
      </c>
      <c r="E35" s="310">
        <f t="shared" si="24"/>
        <v>36.784434484873145</v>
      </c>
      <c r="F35" s="310">
        <f t="shared" si="24"/>
        <v>36.968094300759404</v>
      </c>
      <c r="G35" s="310">
        <f t="shared" si="24"/>
        <v>121.90566291909859</v>
      </c>
      <c r="H35" s="310">
        <f t="shared" si="24"/>
        <v>104.62590017265352</v>
      </c>
      <c r="I35" s="310">
        <f t="shared" si="24"/>
        <v>61.860295234072126</v>
      </c>
      <c r="J35" s="310">
        <f t="shared" si="24"/>
        <v>19.441229453381062</v>
      </c>
      <c r="K35" s="310">
        <f t="shared" si="24"/>
        <v>595.16399999999999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1.7265415291993598</v>
      </c>
      <c r="Y35" s="98">
        <f t="shared" ref="Y35:AG35" si="26">IF($K35&gt;0,C35/$K35*100,0)</f>
        <v>12.309447199716399</v>
      </c>
      <c r="Z35" s="98">
        <f t="shared" si="26"/>
        <v>21.84964673209366</v>
      </c>
      <c r="AA35" s="98">
        <f t="shared" si="26"/>
        <v>6.1805543488640344</v>
      </c>
      <c r="AB35" s="98">
        <f t="shared" si="26"/>
        <v>6.2114130392227027</v>
      </c>
      <c r="AC35" s="98">
        <f t="shared" si="26"/>
        <v>20.482701057036142</v>
      </c>
      <c r="AD35" s="98">
        <f t="shared" si="26"/>
        <v>17.579339505187399</v>
      </c>
      <c r="AE35" s="98">
        <f t="shared" si="26"/>
        <v>10.393823422463745</v>
      </c>
      <c r="AF35" s="98">
        <f t="shared" si="26"/>
        <v>3.2665331662165493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automation\Data\Results\Workbooks\LEPs\SL_LEP\[SL_LEP_MainTables.Main.xlsm]Manager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automation\Data\Results\Workbooks\LEPs\SL_LEP\[SL_LEP_MainTables.Main.xlsm]Manager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automation\Data\Results\Workbooks\LEPs\SL_LEP\[SL_LEP_MainTables.Main.xlsm]Manager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automation\Data\Results\Workbooks\LEPs\SL_LEP\[SL_LEP_MainTables.Main.xlsm]Manager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automation\Data\Results\Workbooks\LEPs\SL_LEP\[SL_LEP_MainTables.Main.xlsm]Manager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automation\Data\Results\Workbooks\LEPs\SL_LEP\[SL_LEP_MainTables.Main.xlsm]Manager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automation\Data\Results\Workbooks\LEPs\SL_LEP\[SL_LEP_MainTables.Main.xlsm]Manager</v>
      </c>
      <c r="Y79" s="91" t="str">
        <f ca="1">CELL("filename")</f>
        <v>M:\IE\Projects\Nuffield via NFER AI and automation\Data\Results\Workbooks\LEPs\SL_LEP\[SL_LEP_MainTables.Main.xlsm]Manager</v>
      </c>
      <c r="AW79" s="91" t="str">
        <f ca="1">CELL("filename")</f>
        <v>M:\IE\Projects\Nuffield via NFER AI and automation\Data\Results\Workbooks\LEPs\SL_LEP\[SL_LEP_MainTables.Main.xlsm]Manager</v>
      </c>
      <c r="BU79" s="91" t="str">
        <f ca="1">CELL("filename")</f>
        <v>M:\IE\Projects\Nuffield via NFER AI and automation\Data\Results\Workbooks\LEPs\SL_LEP\[SL_LEP_MainTables.Main.xlsm]Manager</v>
      </c>
      <c r="CS79" s="91" t="str">
        <f ca="1">CELL("filename")</f>
        <v>M:\IE\Projects\Nuffield via NFER AI and automation\Data\Results\Workbooks\LEPs\SL_LEP\[SL_LEP_MainTables.Main.xlsm]Manager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automation\Data\Results\Workbooks\LEPs\SL_LEP\[SL_LEP_MainTables.Main.xlsm]Manager</v>
      </c>
      <c r="Y96" s="91" t="str">
        <f ca="1">CELL("filename")</f>
        <v>M:\IE\Projects\Nuffield via NFER AI and automation\Data\Results\Workbooks\LEPs\SL_LEP\[SL_LEP_MainTables.Main.xlsm]Manager</v>
      </c>
      <c r="AW96" s="91" t="str">
        <f ca="1">CELL("filename")</f>
        <v>M:\IE\Projects\Nuffield via NFER AI and automation\Data\Results\Workbooks\LEPs\SL_LEP\[SL_LEP_MainTables.Main.xlsm]Manager</v>
      </c>
      <c r="BU96" s="91" t="str">
        <f ca="1">CELL("filename")</f>
        <v>M:\IE\Projects\Nuffield via NFER AI and automation\Data\Results\Workbooks\LEPs\SL_LEP\[SL_LEP_MainTables.Main.xlsm]Manager</v>
      </c>
      <c r="CS96" s="91" t="str">
        <f ca="1">CELL("filename")</f>
        <v>M:\IE\Projects\Nuffield via NFER AI and automation\Data\Results\Workbooks\LEPs\SL_LEP\[SL_LEP_MainTables.Main.xlsm]Manager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D71E1B0-2D21-47E7-ABA5-40CFD7138C02}"/>
</file>

<file path=customXml/itemProps2.xml><?xml version="1.0" encoding="utf-8"?>
<ds:datastoreItem xmlns:ds="http://schemas.openxmlformats.org/officeDocument/2006/customXml" ds:itemID="{8157B729-3E4E-423F-B77D-6F14A544569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2024-02-29T15:54:44Z</dcterms:modified>
</cp:coreProperties>
</file>